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8.xml" ContentType="application/vnd.openxmlformats-officedocument.spreadsheetml.queryTable+xml"/>
  <Override PartName="/xl/tables/table23.xml" ContentType="application/vnd.openxmlformats-officedocument.spreadsheetml.table+xml"/>
  <Override PartName="/xl/queryTables/queryTable9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cf9fa71aa1cc8a/Documents/FFL/Degenerates/"/>
    </mc:Choice>
  </mc:AlternateContent>
  <xr:revisionPtr revIDLastSave="236" documentId="13_ncr:1_{A89F1904-83B4-47E7-86A9-F5B277BA5FFE}" xr6:coauthVersionLast="45" xr6:coauthVersionMax="46" xr10:uidLastSave="{6CA02EEB-579A-4A68-8FB6-BB5C562B9CAD}"/>
  <bookViews>
    <workbookView xWindow="5940" yWindow="444" windowWidth="29892" windowHeight="14940" tabRatio="844" firstSheet="3" activeTab="3" xr2:uid="{12192086-C186-4029-91D9-FEFF684D7EB5}"/>
  </bookViews>
  <sheets>
    <sheet name="2018 Projections" sheetId="14" state="hidden" r:id="rId1"/>
    <sheet name="ESPNTeams" sheetId="13" state="hidden" r:id="rId2"/>
    <sheet name="Owners" sheetId="18" state="hidden" r:id="rId3"/>
    <sheet name="Full Roster" sheetId="15" r:id="rId4"/>
    <sheet name="Free Agents" sheetId="43" r:id="rId5"/>
    <sheet name="2020 FFA" sheetId="32" state="hidden" r:id="rId6"/>
    <sheet name="Beer Sheet" sheetId="46" state="hidden" r:id="rId7"/>
    <sheet name="Trades Record" sheetId="52" r:id="rId8"/>
    <sheet name="2020 Draft" sheetId="44" r:id="rId9"/>
    <sheet name="2019 Draft" sheetId="29" r:id="rId10"/>
    <sheet name="2018 Draft" sheetId="11" r:id="rId11"/>
    <sheet name="BeerMap" sheetId="27" state="hidden" r:id="rId12"/>
    <sheet name="2021 Rookies" sheetId="45" r:id="rId13"/>
    <sheet name="2020 Rookies" sheetId="35" r:id="rId14"/>
    <sheet name="2019 Rookies" sheetId="24" r:id="rId15"/>
    <sheet name="2018 Rookies" sheetId="12" r:id="rId16"/>
    <sheet name="2017 Rookies" sheetId="9" state="hidden" r:id="rId17"/>
    <sheet name="2017 Draft" sheetId="8" state="hidden" r:id="rId18"/>
    <sheet name="2016 Draft" sheetId="7" state="hidden" r:id="rId19"/>
    <sheet name="Players" sheetId="4" r:id="rId20"/>
    <sheet name="Midseason Roster" sheetId="31" state="hidden" r:id="rId21"/>
    <sheet name="Roster" sheetId="20" r:id="rId22"/>
    <sheet name="Constants" sheetId="22" state="hidden" r:id="rId23"/>
    <sheet name="Roster Details" sheetId="5" r:id="rId24"/>
  </sheets>
  <externalReferences>
    <externalReference r:id="rId25"/>
  </externalReferences>
  <definedNames>
    <definedName name="_xlnm._FilterDatabase" localSheetId="9" hidden="1">'2019 Draft'!#REF!</definedName>
    <definedName name="BN">[1]Input!$B$27</definedName>
    <definedName name="Carry">[1]Input!$B$18</definedName>
    <definedName name="Com">[1]Input!$B$19</definedName>
    <definedName name="ExternalData_1" localSheetId="3" hidden="1">'Full Roster'!$C$1:$G$301</definedName>
    <definedName name="ExternalData_1" localSheetId="2" hidden="1">Owners!$A$1:$D$11</definedName>
    <definedName name="ExternalData_2" localSheetId="14" hidden="1">'2019 Rookies'!$A$1:$N$71</definedName>
    <definedName name="ExternalData_2" localSheetId="23" hidden="1">'Roster Details'!$A$1:$R$233</definedName>
    <definedName name="ExternalData_3" localSheetId="13" hidden="1">'2020 Rookies'!$A$1:$N$71</definedName>
    <definedName name="ExternalData_3" localSheetId="12" hidden="1">'2021 Rookies'!$A$1:$N$71</definedName>
    <definedName name="ExternalData_3" localSheetId="4" hidden="1">'Free Agents'!$A$1:$L$223</definedName>
    <definedName name="ExternalData_3" localSheetId="19" hidden="1">Players!$A$1:$W$3198</definedName>
    <definedName name="ExternalData_4" localSheetId="21" hidden="1">Roster!$A$1:$H$301</definedName>
    <definedName name="ExternalData_6" localSheetId="6" hidden="1">'Beer Sheet'!$A$1:$Q$443</definedName>
    <definedName name="ExternalData_9" localSheetId="7" hidden="1">'Trades Record'!$A$1:$F$29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4" i="15" l="1"/>
  <c r="E84" i="27"/>
  <c r="F84" i="27"/>
  <c r="E75" i="27"/>
  <c r="E76" i="27"/>
  <c r="E77" i="27"/>
  <c r="E78" i="27"/>
  <c r="E79" i="27"/>
  <c r="E80" i="27"/>
  <c r="E81" i="27"/>
  <c r="E82" i="27"/>
  <c r="E83" i="27"/>
  <c r="F75" i="27"/>
  <c r="F76" i="27"/>
  <c r="F77" i="27"/>
  <c r="F78" i="27"/>
  <c r="F79" i="27"/>
  <c r="F80" i="27"/>
  <c r="F81" i="27"/>
  <c r="F82" i="27"/>
  <c r="F83" i="27"/>
  <c r="E12" i="27"/>
  <c r="F12" i="27"/>
  <c r="AC21" i="15"/>
  <c r="L3" i="44" l="1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80" i="44"/>
  <c r="L81" i="44"/>
  <c r="L82" i="44"/>
  <c r="L83" i="44"/>
  <c r="L84" i="44"/>
  <c r="L85" i="44"/>
  <c r="L86" i="44"/>
  <c r="L87" i="44"/>
  <c r="L88" i="44"/>
  <c r="L89" i="44"/>
  <c r="L90" i="44"/>
  <c r="L91" i="44"/>
  <c r="L92" i="44"/>
  <c r="L93" i="44"/>
  <c r="L94" i="44"/>
  <c r="L95" i="44"/>
  <c r="L96" i="44"/>
  <c r="L97" i="44"/>
  <c r="L98" i="44"/>
  <c r="L99" i="44"/>
  <c r="L100" i="44"/>
  <c r="L101" i="44"/>
  <c r="L102" i="44"/>
  <c r="L103" i="44"/>
  <c r="L104" i="44"/>
  <c r="L105" i="44"/>
  <c r="L106" i="44"/>
  <c r="L107" i="44"/>
  <c r="L108" i="44"/>
  <c r="L109" i="44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6" i="44"/>
  <c r="L127" i="44"/>
  <c r="L128" i="44"/>
  <c r="L129" i="44"/>
  <c r="L130" i="44"/>
  <c r="L131" i="44"/>
  <c r="L132" i="44"/>
  <c r="L133" i="44"/>
  <c r="L134" i="44"/>
  <c r="L135" i="44"/>
  <c r="L136" i="44"/>
  <c r="L137" i="44"/>
  <c r="L138" i="44"/>
  <c r="L139" i="44"/>
  <c r="L140" i="44"/>
  <c r="L141" i="44"/>
  <c r="L142" i="44"/>
  <c r="L143" i="44"/>
  <c r="L144" i="44"/>
  <c r="L145" i="44"/>
  <c r="L146" i="44"/>
  <c r="L147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65" i="44"/>
  <c r="L166" i="44"/>
  <c r="L167" i="44"/>
  <c r="L168" i="44"/>
  <c r="L169" i="44"/>
  <c r="L170" i="44"/>
  <c r="L171" i="44"/>
  <c r="L172" i="44"/>
  <c r="L173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98" i="44"/>
  <c r="L199" i="44"/>
  <c r="L200" i="44"/>
  <c r="L201" i="44"/>
  <c r="L202" i="44"/>
  <c r="L203" i="44"/>
  <c r="L204" i="44"/>
  <c r="L205" i="44"/>
  <c r="L206" i="44"/>
  <c r="L207" i="44"/>
  <c r="L208" i="44"/>
  <c r="L209" i="44"/>
  <c r="L210" i="44"/>
  <c r="L211" i="44"/>
  <c r="L212" i="44"/>
  <c r="L213" i="44"/>
  <c r="L214" i="44"/>
  <c r="L215" i="44"/>
  <c r="L216" i="44"/>
  <c r="L217" i="44"/>
  <c r="L218" i="44"/>
  <c r="L219" i="44"/>
  <c r="L220" i="44"/>
  <c r="L221" i="44"/>
  <c r="L222" i="44"/>
  <c r="L223" i="44"/>
  <c r="L224" i="44"/>
  <c r="L225" i="44"/>
  <c r="L226" i="44"/>
  <c r="L227" i="44"/>
  <c r="L228" i="44"/>
  <c r="L229" i="44"/>
  <c r="L230" i="44"/>
  <c r="L231" i="44"/>
  <c r="L232" i="44"/>
  <c r="L233" i="44"/>
  <c r="L234" i="44"/>
  <c r="L235" i="44"/>
  <c r="L236" i="44"/>
  <c r="L237" i="44"/>
  <c r="L238" i="44"/>
  <c r="L239" i="44"/>
  <c r="L240" i="44"/>
  <c r="L241" i="44"/>
  <c r="L24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75" i="44"/>
  <c r="K76" i="44"/>
  <c r="K77" i="44"/>
  <c r="K78" i="44"/>
  <c r="K79" i="44"/>
  <c r="K80" i="44"/>
  <c r="K81" i="44"/>
  <c r="K82" i="44"/>
  <c r="K83" i="44"/>
  <c r="K84" i="44"/>
  <c r="K85" i="44"/>
  <c r="K86" i="44"/>
  <c r="K87" i="44"/>
  <c r="K88" i="44"/>
  <c r="K89" i="44"/>
  <c r="K90" i="44"/>
  <c r="K91" i="44"/>
  <c r="K92" i="44"/>
  <c r="K93" i="44"/>
  <c r="K94" i="44"/>
  <c r="K95" i="44"/>
  <c r="K96" i="44"/>
  <c r="K97" i="44"/>
  <c r="K98" i="44"/>
  <c r="K99" i="44"/>
  <c r="K100" i="44"/>
  <c r="K101" i="44"/>
  <c r="K102" i="44"/>
  <c r="K103" i="44"/>
  <c r="K104" i="44"/>
  <c r="K105" i="44"/>
  <c r="K106" i="44"/>
  <c r="K107" i="44"/>
  <c r="K108" i="44"/>
  <c r="K109" i="44"/>
  <c r="K110" i="44"/>
  <c r="K111" i="44"/>
  <c r="K112" i="44"/>
  <c r="K113" i="44"/>
  <c r="K114" i="44"/>
  <c r="K115" i="44"/>
  <c r="K116" i="44"/>
  <c r="K117" i="44"/>
  <c r="K118" i="44"/>
  <c r="K119" i="44"/>
  <c r="K120" i="44"/>
  <c r="K121" i="44"/>
  <c r="K122" i="44"/>
  <c r="K123" i="44"/>
  <c r="K124" i="44"/>
  <c r="K125" i="44"/>
  <c r="K126" i="44"/>
  <c r="K127" i="44"/>
  <c r="K128" i="44"/>
  <c r="K129" i="44"/>
  <c r="K130" i="44"/>
  <c r="K131" i="44"/>
  <c r="K132" i="44"/>
  <c r="K133" i="44"/>
  <c r="K134" i="44"/>
  <c r="K135" i="44"/>
  <c r="K136" i="44"/>
  <c r="K137" i="44"/>
  <c r="K138" i="44"/>
  <c r="K139" i="44"/>
  <c r="K140" i="44"/>
  <c r="K141" i="44"/>
  <c r="K142" i="44"/>
  <c r="K143" i="44"/>
  <c r="K144" i="44"/>
  <c r="K145" i="44"/>
  <c r="K146" i="44"/>
  <c r="K147" i="44"/>
  <c r="K148" i="44"/>
  <c r="K149" i="44"/>
  <c r="K150" i="44"/>
  <c r="K151" i="44"/>
  <c r="K152" i="44"/>
  <c r="K153" i="44"/>
  <c r="K154" i="44"/>
  <c r="K155" i="44"/>
  <c r="K156" i="44"/>
  <c r="K157" i="44"/>
  <c r="K158" i="44"/>
  <c r="K159" i="44"/>
  <c r="K160" i="44"/>
  <c r="K161" i="44"/>
  <c r="K162" i="44"/>
  <c r="K163" i="44"/>
  <c r="K164" i="44"/>
  <c r="K165" i="44"/>
  <c r="K166" i="44"/>
  <c r="K167" i="44"/>
  <c r="K168" i="44"/>
  <c r="K169" i="44"/>
  <c r="K170" i="44"/>
  <c r="K171" i="44"/>
  <c r="K172" i="44"/>
  <c r="K173" i="44"/>
  <c r="K174" i="44"/>
  <c r="K175" i="44"/>
  <c r="K176" i="44"/>
  <c r="K177" i="44"/>
  <c r="K178" i="44"/>
  <c r="K179" i="44"/>
  <c r="K180" i="44"/>
  <c r="K181" i="44"/>
  <c r="K182" i="44"/>
  <c r="K183" i="44"/>
  <c r="K184" i="44"/>
  <c r="K185" i="44"/>
  <c r="K186" i="44"/>
  <c r="K187" i="44"/>
  <c r="K188" i="44"/>
  <c r="K189" i="44"/>
  <c r="K190" i="44"/>
  <c r="K191" i="44"/>
  <c r="K192" i="44"/>
  <c r="K193" i="44"/>
  <c r="K194" i="44"/>
  <c r="K195" i="44"/>
  <c r="K196" i="44"/>
  <c r="K197" i="44"/>
  <c r="K198" i="44"/>
  <c r="K199" i="44"/>
  <c r="K200" i="44"/>
  <c r="K201" i="44"/>
  <c r="K202" i="44"/>
  <c r="K203" i="44"/>
  <c r="K204" i="44"/>
  <c r="K205" i="44"/>
  <c r="K206" i="44"/>
  <c r="K207" i="44"/>
  <c r="K208" i="44"/>
  <c r="K209" i="44"/>
  <c r="K210" i="44"/>
  <c r="K211" i="44"/>
  <c r="K212" i="44"/>
  <c r="K213" i="44"/>
  <c r="K214" i="44"/>
  <c r="K215" i="44"/>
  <c r="K216" i="44"/>
  <c r="K217" i="44"/>
  <c r="K218" i="44"/>
  <c r="K219" i="44"/>
  <c r="K220" i="44"/>
  <c r="K221" i="44"/>
  <c r="K222" i="44"/>
  <c r="K223" i="44"/>
  <c r="K224" i="44"/>
  <c r="K225" i="44"/>
  <c r="K226" i="44"/>
  <c r="K227" i="44"/>
  <c r="K228" i="44"/>
  <c r="K229" i="44"/>
  <c r="K230" i="44"/>
  <c r="K231" i="44"/>
  <c r="K232" i="44"/>
  <c r="K233" i="44"/>
  <c r="K234" i="44"/>
  <c r="K235" i="44"/>
  <c r="K236" i="44"/>
  <c r="K237" i="44"/>
  <c r="K238" i="44"/>
  <c r="K239" i="44"/>
  <c r="K240" i="44"/>
  <c r="K241" i="44"/>
  <c r="K242" i="44"/>
  <c r="E160" i="15"/>
  <c r="I160" i="15" s="1"/>
  <c r="E293" i="15"/>
  <c r="I293" i="15" s="1"/>
  <c r="E9" i="15"/>
  <c r="I9" i="15" s="1"/>
  <c r="E86" i="15"/>
  <c r="I86" i="15" s="1"/>
  <c r="E287" i="15"/>
  <c r="I287" i="15" s="1"/>
  <c r="E16" i="15"/>
  <c r="I16" i="15" s="1"/>
  <c r="E165" i="15"/>
  <c r="I165" i="15" s="1"/>
  <c r="E288" i="15"/>
  <c r="I288" i="15" s="1"/>
  <c r="E41" i="15"/>
  <c r="I41" i="15" s="1"/>
  <c r="E291" i="15"/>
  <c r="I291" i="15" s="1"/>
  <c r="E296" i="15"/>
  <c r="I296" i="15" s="1"/>
  <c r="E40" i="15"/>
  <c r="I40" i="15" s="1"/>
  <c r="E65" i="15"/>
  <c r="I65" i="15" s="1"/>
  <c r="E294" i="15"/>
  <c r="I294" i="15" s="1"/>
  <c r="E112" i="15"/>
  <c r="I112" i="15" s="1"/>
  <c r="E289" i="15"/>
  <c r="I289" i="15" s="1"/>
  <c r="E159" i="15"/>
  <c r="I159" i="15" s="1"/>
  <c r="E292" i="15"/>
  <c r="I292" i="15" s="1"/>
  <c r="E295" i="15"/>
  <c r="I295" i="15" s="1"/>
  <c r="E106" i="15"/>
  <c r="I106" i="15" s="1"/>
  <c r="E298" i="15"/>
  <c r="I298" i="15" s="1"/>
  <c r="E162" i="15"/>
  <c r="I162" i="15" s="1"/>
  <c r="E299" i="15"/>
  <c r="I299" i="15" s="1"/>
  <c r="E85" i="15"/>
  <c r="I85" i="15" s="1"/>
  <c r="E300" i="15"/>
  <c r="I300" i="15" s="1"/>
  <c r="E31" i="15"/>
  <c r="I31" i="15" s="1"/>
  <c r="E290" i="15"/>
  <c r="I290" i="15" s="1"/>
  <c r="E53" i="15"/>
  <c r="I53" i="15" s="1"/>
  <c r="E164" i="15"/>
  <c r="I164" i="15" s="1"/>
  <c r="E161" i="15"/>
  <c r="I161" i="15" s="1"/>
  <c r="E66" i="15"/>
  <c r="I66" i="15" s="1"/>
  <c r="E163" i="15"/>
  <c r="I163" i="15" s="1"/>
  <c r="E3" i="15"/>
  <c r="I3" i="15" s="1"/>
  <c r="E110" i="15"/>
  <c r="I110" i="15" s="1"/>
  <c r="E71" i="15"/>
  <c r="I71" i="15" s="1"/>
  <c r="E219" i="15"/>
  <c r="I219" i="15" s="1"/>
  <c r="E130" i="15"/>
  <c r="I130" i="15" s="1"/>
  <c r="E215" i="15"/>
  <c r="I215" i="15" s="1"/>
  <c r="E217" i="15"/>
  <c r="I217" i="15" s="1"/>
  <c r="E220" i="15"/>
  <c r="I220" i="15" s="1"/>
  <c r="E132" i="15"/>
  <c r="I132" i="15" s="1"/>
  <c r="E103" i="15"/>
  <c r="I103" i="15" s="1"/>
  <c r="E218" i="15"/>
  <c r="I218" i="15" s="1"/>
  <c r="E133" i="15"/>
  <c r="I133" i="15" s="1"/>
  <c r="E135" i="15"/>
  <c r="I135" i="15" s="1"/>
  <c r="E221" i="15"/>
  <c r="I221" i="15" s="1"/>
  <c r="E222" i="15"/>
  <c r="I222" i="15" s="1"/>
  <c r="E216" i="15"/>
  <c r="I216" i="15" s="1"/>
  <c r="E27" i="15"/>
  <c r="I27" i="15" s="1"/>
  <c r="E69" i="15"/>
  <c r="I69" i="15" s="1"/>
  <c r="E210" i="15"/>
  <c r="I210" i="15" s="1"/>
  <c r="E213" i="15"/>
  <c r="I213" i="15" s="1"/>
  <c r="E32" i="15"/>
  <c r="I32" i="15" s="1"/>
  <c r="E209" i="15"/>
  <c r="I209" i="15" s="1"/>
  <c r="E12" i="15"/>
  <c r="I12" i="15" s="1"/>
  <c r="E136" i="15"/>
  <c r="I136" i="15" s="1"/>
  <c r="E131" i="15"/>
  <c r="I131" i="15" s="1"/>
  <c r="E88" i="15"/>
  <c r="I88" i="15" s="1"/>
  <c r="E212" i="15"/>
  <c r="I212" i="15" s="1"/>
  <c r="E214" i="15"/>
  <c r="I214" i="15" s="1"/>
  <c r="E13" i="15"/>
  <c r="I13" i="15" s="1"/>
  <c r="E111" i="15"/>
  <c r="I111" i="15" s="1"/>
  <c r="E211" i="15"/>
  <c r="I211" i="15" s="1"/>
  <c r="E137" i="15"/>
  <c r="I137" i="15" s="1"/>
  <c r="E134" i="15"/>
  <c r="I134" i="15" s="1"/>
  <c r="E116" i="15"/>
  <c r="I116" i="15" s="1"/>
  <c r="E190" i="15"/>
  <c r="I190" i="15" s="1"/>
  <c r="E72" i="15"/>
  <c r="I72" i="15" s="1"/>
  <c r="E128" i="15"/>
  <c r="I128" i="15" s="1"/>
  <c r="E208" i="15"/>
  <c r="I208" i="15" s="1"/>
  <c r="E203" i="15"/>
  <c r="I203" i="15" s="1"/>
  <c r="E94" i="15"/>
  <c r="I94" i="15" s="1"/>
  <c r="E102" i="15"/>
  <c r="I102" i="15" s="1"/>
  <c r="E101" i="15"/>
  <c r="I101" i="15" s="1"/>
  <c r="E108" i="15"/>
  <c r="I108" i="15" s="1"/>
  <c r="E194" i="15"/>
  <c r="I194" i="15" s="1"/>
  <c r="E204" i="15"/>
  <c r="I204" i="15" s="1"/>
  <c r="E205" i="15"/>
  <c r="I205" i="15" s="1"/>
  <c r="E196" i="15"/>
  <c r="I196" i="15" s="1"/>
  <c r="E129" i="15"/>
  <c r="I129" i="15" s="1"/>
  <c r="E297" i="15"/>
  <c r="I297" i="15" s="1"/>
  <c r="E193" i="15"/>
  <c r="I193" i="15" s="1"/>
  <c r="E201" i="15"/>
  <c r="I201" i="15" s="1"/>
  <c r="E80" i="15"/>
  <c r="I80" i="15" s="1"/>
  <c r="E199" i="15"/>
  <c r="I199" i="15" s="1"/>
  <c r="E197" i="15"/>
  <c r="I197" i="15" s="1"/>
  <c r="E206" i="15"/>
  <c r="I206" i="15" s="1"/>
  <c r="E92" i="15"/>
  <c r="I92" i="15" s="1"/>
  <c r="E207" i="15"/>
  <c r="I207" i="15" s="1"/>
  <c r="E81" i="15"/>
  <c r="I81" i="15" s="1"/>
  <c r="E18" i="15"/>
  <c r="I18" i="15" s="1"/>
  <c r="E77" i="15"/>
  <c r="I77" i="15" s="1"/>
  <c r="E191" i="15"/>
  <c r="I191" i="15" s="1"/>
  <c r="E67" i="15"/>
  <c r="I67" i="15" s="1"/>
  <c r="E82" i="15"/>
  <c r="I82" i="15" s="1"/>
  <c r="E192" i="15"/>
  <c r="I192" i="15" s="1"/>
  <c r="E195" i="15"/>
  <c r="I195" i="15" s="1"/>
  <c r="E198" i="15"/>
  <c r="I198" i="15" s="1"/>
  <c r="E202" i="15"/>
  <c r="I202" i="15" s="1"/>
  <c r="E246" i="15"/>
  <c r="I246" i="15" s="1"/>
  <c r="E247" i="15"/>
  <c r="I247" i="15" s="1"/>
  <c r="E248" i="15"/>
  <c r="I248" i="15" s="1"/>
  <c r="E252" i="15"/>
  <c r="I252" i="15" s="1"/>
  <c r="E254" i="15"/>
  <c r="I254" i="15" s="1"/>
  <c r="E255" i="15"/>
  <c r="I255" i="15" s="1"/>
  <c r="E256" i="15"/>
  <c r="I256" i="15" s="1"/>
  <c r="E257" i="15"/>
  <c r="I257" i="15" s="1"/>
  <c r="E258" i="15"/>
  <c r="I258" i="15" s="1"/>
  <c r="E20" i="15"/>
  <c r="I20" i="15" s="1"/>
  <c r="E148" i="15"/>
  <c r="I148" i="15" s="1"/>
  <c r="E68" i="15"/>
  <c r="I68" i="15" s="1"/>
  <c r="E238" i="15"/>
  <c r="I238" i="15" s="1"/>
  <c r="E143" i="15"/>
  <c r="I143" i="15" s="1"/>
  <c r="E253" i="15"/>
  <c r="I253" i="15" s="1"/>
  <c r="E142" i="15"/>
  <c r="I142" i="15" s="1"/>
  <c r="E239" i="15"/>
  <c r="I239" i="15" s="1"/>
  <c r="E240" i="15"/>
  <c r="I240" i="15" s="1"/>
  <c r="E114" i="15"/>
  <c r="I114" i="15" s="1"/>
  <c r="E245" i="15"/>
  <c r="I245" i="15" s="1"/>
  <c r="E48" i="15"/>
  <c r="I48" i="15" s="1"/>
  <c r="E144" i="15"/>
  <c r="I144" i="15" s="1"/>
  <c r="E15" i="15"/>
  <c r="I15" i="15" s="1"/>
  <c r="E241" i="15"/>
  <c r="I241" i="15" s="1"/>
  <c r="E147" i="15"/>
  <c r="I147" i="15" s="1"/>
  <c r="E90" i="15"/>
  <c r="I90" i="15" s="1"/>
  <c r="E243" i="15"/>
  <c r="I243" i="15" s="1"/>
  <c r="E237" i="15"/>
  <c r="I237" i="15" s="1"/>
  <c r="E244" i="15"/>
  <c r="I244" i="15" s="1"/>
  <c r="E146" i="15"/>
  <c r="I146" i="15" s="1"/>
  <c r="E10" i="15"/>
  <c r="I10" i="15" s="1"/>
  <c r="E145" i="15"/>
  <c r="I145" i="15" s="1"/>
  <c r="E242" i="15"/>
  <c r="I242" i="15" s="1"/>
  <c r="E62" i="15"/>
  <c r="I62" i="15" s="1"/>
  <c r="E249" i="15"/>
  <c r="I249" i="15" s="1"/>
  <c r="E43" i="15"/>
  <c r="I43" i="15" s="1"/>
  <c r="E123" i="15"/>
  <c r="I123" i="15" s="1"/>
  <c r="E183" i="15"/>
  <c r="I183" i="15" s="1"/>
  <c r="E125" i="15"/>
  <c r="I125" i="15" s="1"/>
  <c r="E52" i="15"/>
  <c r="I52" i="15" s="1"/>
  <c r="E98" i="15"/>
  <c r="I98" i="15" s="1"/>
  <c r="E149" i="15"/>
  <c r="I149" i="15" s="1"/>
  <c r="E34" i="15"/>
  <c r="I34" i="15" s="1"/>
  <c r="E186" i="15"/>
  <c r="I186" i="15" s="1"/>
  <c r="E104" i="15"/>
  <c r="I104" i="15" s="1"/>
  <c r="E115" i="15"/>
  <c r="I115" i="15" s="1"/>
  <c r="E99" i="15"/>
  <c r="I99" i="15" s="1"/>
  <c r="E22" i="15"/>
  <c r="I22" i="15" s="1"/>
  <c r="E181" i="15"/>
  <c r="I181" i="15" s="1"/>
  <c r="E63" i="15"/>
  <c r="I63" i="15" s="1"/>
  <c r="E182" i="15"/>
  <c r="I182" i="15" s="1"/>
  <c r="E126" i="15"/>
  <c r="I126" i="15" s="1"/>
  <c r="E259" i="15"/>
  <c r="I259" i="15" s="1"/>
  <c r="E24" i="15"/>
  <c r="I24" i="15" s="1"/>
  <c r="E21" i="15"/>
  <c r="I21" i="15" s="1"/>
  <c r="E73" i="15"/>
  <c r="I73" i="15" s="1"/>
  <c r="E29" i="15"/>
  <c r="I29" i="15" s="1"/>
  <c r="E79" i="15"/>
  <c r="I79" i="15" s="1"/>
  <c r="E184" i="15"/>
  <c r="I184" i="15" s="1"/>
  <c r="E185" i="15"/>
  <c r="I185" i="15" s="1"/>
  <c r="E187" i="15"/>
  <c r="I187" i="15" s="1"/>
  <c r="E188" i="15"/>
  <c r="I188" i="15" s="1"/>
  <c r="E250" i="15"/>
  <c r="I250" i="15" s="1"/>
  <c r="E251" i="15"/>
  <c r="I251" i="15" s="1"/>
  <c r="E189" i="15"/>
  <c r="I189" i="15" s="1"/>
  <c r="E44" i="15"/>
  <c r="I44" i="15" s="1"/>
  <c r="E33" i="15"/>
  <c r="I33" i="15" s="1"/>
  <c r="E25" i="15"/>
  <c r="I25" i="15" s="1"/>
  <c r="E37" i="15"/>
  <c r="I37" i="15" s="1"/>
  <c r="E38" i="15"/>
  <c r="I38" i="15" s="1"/>
  <c r="E280" i="15"/>
  <c r="I280" i="15" s="1"/>
  <c r="E5" i="15"/>
  <c r="I5" i="15" s="1"/>
  <c r="E272" i="15"/>
  <c r="I272" i="15" s="1"/>
  <c r="E284" i="15"/>
  <c r="I284" i="15" s="1"/>
  <c r="E277" i="15"/>
  <c r="I277" i="15" s="1"/>
  <c r="E46" i="15"/>
  <c r="I46" i="15" s="1"/>
  <c r="E84" i="15"/>
  <c r="I84" i="15" s="1"/>
  <c r="E285" i="15"/>
  <c r="I285" i="15" s="1"/>
  <c r="E75" i="15"/>
  <c r="I75" i="15" s="1"/>
  <c r="E301" i="15"/>
  <c r="I301" i="15" s="1"/>
  <c r="E156" i="15"/>
  <c r="I156" i="15" s="1"/>
  <c r="E286" i="15"/>
  <c r="I286" i="15" s="1"/>
  <c r="E266" i="15"/>
  <c r="I266" i="15" s="1"/>
  <c r="E100" i="15"/>
  <c r="I100" i="15" s="1"/>
  <c r="E273" i="15"/>
  <c r="I273" i="15" s="1"/>
  <c r="E42" i="15"/>
  <c r="I42" i="15" s="1"/>
  <c r="E76" i="15"/>
  <c r="I76" i="15" s="1"/>
  <c r="E74" i="15"/>
  <c r="I74" i="15" s="1"/>
  <c r="E274" i="15"/>
  <c r="I274" i="15" s="1"/>
  <c r="E11" i="15"/>
  <c r="I11" i="15" s="1"/>
  <c r="E60" i="15"/>
  <c r="I60" i="15" s="1"/>
  <c r="E26" i="15"/>
  <c r="I26" i="15" s="1"/>
  <c r="E282" i="15"/>
  <c r="I282" i="15" s="1"/>
  <c r="E2" i="15"/>
  <c r="I2" i="15" s="1"/>
  <c r="E47" i="15"/>
  <c r="I47" i="15" s="1"/>
  <c r="E8" i="15"/>
  <c r="I8" i="15" s="1"/>
  <c r="E278" i="15"/>
  <c r="I278" i="15" s="1"/>
  <c r="E276" i="15"/>
  <c r="I276" i="15" s="1"/>
  <c r="E281" i="15"/>
  <c r="I281" i="15" s="1"/>
  <c r="E283" i="15"/>
  <c r="I283" i="15" s="1"/>
  <c r="E91" i="15"/>
  <c r="I91" i="15" s="1"/>
  <c r="E158" i="15"/>
  <c r="I158" i="15" s="1"/>
  <c r="E275" i="15"/>
  <c r="I275" i="15" s="1"/>
  <c r="E157" i="15"/>
  <c r="I157" i="15" s="1"/>
  <c r="E279" i="15"/>
  <c r="I279" i="15" s="1"/>
  <c r="E119" i="15"/>
  <c r="I119" i="15" s="1"/>
  <c r="E122" i="15"/>
  <c r="I122" i="15" s="1"/>
  <c r="E174" i="15"/>
  <c r="I174" i="15" s="1"/>
  <c r="E169" i="15"/>
  <c r="I169" i="15" s="1"/>
  <c r="E109" i="15"/>
  <c r="I109" i="15" s="1"/>
  <c r="E17" i="15"/>
  <c r="I17" i="15" s="1"/>
  <c r="E58" i="15"/>
  <c r="I58" i="15" s="1"/>
  <c r="E121" i="15"/>
  <c r="I121" i="15" s="1"/>
  <c r="E28" i="15"/>
  <c r="I28" i="15" s="1"/>
  <c r="E59" i="15"/>
  <c r="I59" i="15" s="1"/>
  <c r="E200" i="15"/>
  <c r="I200" i="15" s="1"/>
  <c r="E120" i="15"/>
  <c r="I120" i="15" s="1"/>
  <c r="E170" i="15"/>
  <c r="I170" i="15" s="1"/>
  <c r="E173" i="15"/>
  <c r="I173" i="15" s="1"/>
  <c r="E172" i="15"/>
  <c r="I172" i="15" s="1"/>
  <c r="E70" i="15"/>
  <c r="I70" i="15" s="1"/>
  <c r="E179" i="15"/>
  <c r="I179" i="15" s="1"/>
  <c r="E171" i="15"/>
  <c r="I171" i="15" s="1"/>
  <c r="E175" i="15"/>
  <c r="I175" i="15" s="1"/>
  <c r="E117" i="15"/>
  <c r="I117" i="15" s="1"/>
  <c r="E118" i="15"/>
  <c r="I118" i="15" s="1"/>
  <c r="E176" i="15"/>
  <c r="I176" i="15" s="1"/>
  <c r="E177" i="15"/>
  <c r="I177" i="15" s="1"/>
  <c r="E168" i="15"/>
  <c r="I168" i="15" s="1"/>
  <c r="E178" i="15"/>
  <c r="I178" i="15" s="1"/>
  <c r="E56" i="15"/>
  <c r="I56" i="15" s="1"/>
  <c r="E107" i="15"/>
  <c r="I107" i="15" s="1"/>
  <c r="E87" i="15"/>
  <c r="I87" i="15" s="1"/>
  <c r="E166" i="15"/>
  <c r="I166" i="15" s="1"/>
  <c r="E167" i="15"/>
  <c r="I167" i="15" s="1"/>
  <c r="E228" i="15"/>
  <c r="I228" i="15" s="1"/>
  <c r="E61" i="15"/>
  <c r="I61" i="15" s="1"/>
  <c r="E96" i="15"/>
  <c r="I96" i="15" s="1"/>
  <c r="E223" i="15"/>
  <c r="I223" i="15" s="1"/>
  <c r="E51" i="15"/>
  <c r="I51" i="15" s="1"/>
  <c r="E54" i="15"/>
  <c r="I54" i="15" s="1"/>
  <c r="E30" i="15"/>
  <c r="I30" i="15" s="1"/>
  <c r="E141" i="15"/>
  <c r="I141" i="15" s="1"/>
  <c r="E7" i="15"/>
  <c r="I7" i="15" s="1"/>
  <c r="E138" i="15"/>
  <c r="I138" i="15" s="1"/>
  <c r="E23" i="15"/>
  <c r="I23" i="15" s="1"/>
  <c r="E50" i="15"/>
  <c r="I50" i="15" s="1"/>
  <c r="E19" i="15"/>
  <c r="I19" i="15" s="1"/>
  <c r="E95" i="15"/>
  <c r="I95" i="15" s="1"/>
  <c r="E83" i="15"/>
  <c r="I83" i="15" s="1"/>
  <c r="E35" i="15"/>
  <c r="I35" i="15" s="1"/>
  <c r="E229" i="15"/>
  <c r="I229" i="15" s="1"/>
  <c r="E4" i="15"/>
  <c r="I4" i="15" s="1"/>
  <c r="E140" i="15"/>
  <c r="I140" i="15" s="1"/>
  <c r="E231" i="15"/>
  <c r="I231" i="15" s="1"/>
  <c r="E124" i="15"/>
  <c r="I124" i="15" s="1"/>
  <c r="E226" i="15"/>
  <c r="I226" i="15" s="1"/>
  <c r="E139" i="15"/>
  <c r="I139" i="15" s="1"/>
  <c r="E127" i="15"/>
  <c r="I127" i="15" s="1"/>
  <c r="E180" i="15"/>
  <c r="I180" i="15" s="1"/>
  <c r="E232" i="15"/>
  <c r="I232" i="15" s="1"/>
  <c r="E233" i="15"/>
  <c r="I233" i="15" s="1"/>
  <c r="E227" i="15"/>
  <c r="I227" i="15" s="1"/>
  <c r="E230" i="15"/>
  <c r="I230" i="15" s="1"/>
  <c r="E234" i="15"/>
  <c r="I234" i="15" s="1"/>
  <c r="E235" i="15"/>
  <c r="I235" i="15" s="1"/>
  <c r="E236" i="15"/>
  <c r="I236" i="15" s="1"/>
  <c r="E55" i="15"/>
  <c r="I55" i="15" s="1"/>
  <c r="E57" i="15"/>
  <c r="I57" i="15" s="1"/>
  <c r="E153" i="15"/>
  <c r="I153" i="15" s="1"/>
  <c r="E270" i="15"/>
  <c r="I270" i="15" s="1"/>
  <c r="E260" i="15"/>
  <c r="I260" i="15" s="1"/>
  <c r="E263" i="15"/>
  <c r="I263" i="15" s="1"/>
  <c r="E154" i="15"/>
  <c r="I154" i="15" s="1"/>
  <c r="E265" i="15"/>
  <c r="I265" i="15" s="1"/>
  <c r="E271" i="15"/>
  <c r="I271" i="15" s="1"/>
  <c r="E105" i="15"/>
  <c r="I105" i="15" s="1"/>
  <c r="E93" i="15"/>
  <c r="I93" i="15" s="1"/>
  <c r="E78" i="15"/>
  <c r="I78" i="15" s="1"/>
  <c r="E150" i="15"/>
  <c r="I150" i="15" s="1"/>
  <c r="E97" i="15"/>
  <c r="I97" i="15" s="1"/>
  <c r="E155" i="15"/>
  <c r="I155" i="15" s="1"/>
  <c r="E14" i="15"/>
  <c r="I14" i="15" s="1"/>
  <c r="E224" i="15"/>
  <c r="I224" i="15" s="1"/>
  <c r="E49" i="15"/>
  <c r="I49" i="15" s="1"/>
  <c r="E89" i="15"/>
  <c r="I89" i="15" s="1"/>
  <c r="E6" i="15"/>
  <c r="I6" i="15" s="1"/>
  <c r="E225" i="15"/>
  <c r="I225" i="15" s="1"/>
  <c r="E262" i="15"/>
  <c r="I262" i="15" s="1"/>
  <c r="E113" i="15"/>
  <c r="I113" i="15" s="1"/>
  <c r="E268" i="15"/>
  <c r="I268" i="15" s="1"/>
  <c r="E39" i="15"/>
  <c r="I39" i="15" s="1"/>
  <c r="E269" i="15"/>
  <c r="I269" i="15" s="1"/>
  <c r="E64" i="15"/>
  <c r="I64" i="15" s="1"/>
  <c r="E45" i="15"/>
  <c r="I45" i="15" s="1"/>
  <c r="E36" i="15"/>
  <c r="I36" i="15" s="1"/>
  <c r="E152" i="15"/>
  <c r="I152" i="15" s="1"/>
  <c r="E151" i="15"/>
  <c r="I151" i="15" s="1"/>
  <c r="E261" i="15"/>
  <c r="I261" i="15" s="1"/>
  <c r="E264" i="15"/>
  <c r="I264" i="15" s="1"/>
  <c r="E267" i="15"/>
  <c r="I267" i="15" s="1"/>
  <c r="D119" i="15"/>
  <c r="G119" i="15" s="1"/>
  <c r="D122" i="15"/>
  <c r="H122" i="15" s="1"/>
  <c r="D174" i="15"/>
  <c r="G174" i="15" s="1"/>
  <c r="D169" i="15"/>
  <c r="G169" i="15" s="1"/>
  <c r="O169" i="15" s="1"/>
  <c r="D109" i="15"/>
  <c r="G109" i="15" s="1"/>
  <c r="D17" i="15"/>
  <c r="D58" i="15"/>
  <c r="H58" i="15" s="1"/>
  <c r="D121" i="15"/>
  <c r="H121" i="15" s="1"/>
  <c r="D28" i="15"/>
  <c r="G28" i="15" s="1"/>
  <c r="D59" i="15"/>
  <c r="G59" i="15" s="1"/>
  <c r="O59" i="15" s="1"/>
  <c r="D200" i="15"/>
  <c r="G200" i="15" s="1"/>
  <c r="D120" i="15"/>
  <c r="G120" i="15" s="1"/>
  <c r="O120" i="15" s="1"/>
  <c r="D170" i="15"/>
  <c r="D173" i="15"/>
  <c r="D172" i="15"/>
  <c r="G172" i="15" s="1"/>
  <c r="O172" i="15" s="1"/>
  <c r="S172" i="15" s="1"/>
  <c r="D70" i="15"/>
  <c r="H70" i="15" s="1"/>
  <c r="D179" i="15"/>
  <c r="H179" i="15" s="1"/>
  <c r="D171" i="15"/>
  <c r="G171" i="15" s="1"/>
  <c r="O171" i="15" s="1"/>
  <c r="D175" i="15"/>
  <c r="G175" i="15" s="1"/>
  <c r="O175" i="15" s="1"/>
  <c r="D117" i="15"/>
  <c r="G117" i="15" s="1"/>
  <c r="O117" i="15" s="1"/>
  <c r="D118" i="15"/>
  <c r="G118" i="15" s="1"/>
  <c r="O118" i="15" s="1"/>
  <c r="S118" i="15" s="1"/>
  <c r="D176" i="15"/>
  <c r="D177" i="15"/>
  <c r="H177" i="15" s="1"/>
  <c r="J177" i="15" s="1"/>
  <c r="K177" i="15" s="1"/>
  <c r="D168" i="15"/>
  <c r="H168" i="15" s="1"/>
  <c r="D178" i="15"/>
  <c r="H178" i="15" s="1"/>
  <c r="D56" i="15"/>
  <c r="H56" i="15" s="1"/>
  <c r="D107" i="15"/>
  <c r="G107" i="15" s="1"/>
  <c r="D87" i="15"/>
  <c r="G87" i="15" s="1"/>
  <c r="O87" i="15" s="1"/>
  <c r="D166" i="15"/>
  <c r="G166" i="15" s="1"/>
  <c r="O166" i="15" s="1"/>
  <c r="D167" i="15"/>
  <c r="G167" i="15" s="1"/>
  <c r="D228" i="15"/>
  <c r="F228" i="15" s="1"/>
  <c r="D61" i="15"/>
  <c r="H61" i="15" s="1"/>
  <c r="D96" i="15"/>
  <c r="H96" i="15" s="1"/>
  <c r="D223" i="15"/>
  <c r="G223" i="15" s="1"/>
  <c r="O223" i="15" s="1"/>
  <c r="D51" i="15"/>
  <c r="H51" i="15" s="1"/>
  <c r="D54" i="15"/>
  <c r="G54" i="15" s="1"/>
  <c r="D30" i="15"/>
  <c r="F30" i="15" s="1"/>
  <c r="D141" i="15"/>
  <c r="D7" i="15"/>
  <c r="G7" i="15" s="1"/>
  <c r="O7" i="15" s="1"/>
  <c r="D138" i="15"/>
  <c r="H138" i="15" s="1"/>
  <c r="D23" i="15"/>
  <c r="H23" i="15" s="1"/>
  <c r="D50" i="15"/>
  <c r="H50" i="15" s="1"/>
  <c r="J50" i="15" s="1"/>
  <c r="K50" i="15" s="1"/>
  <c r="D19" i="15"/>
  <c r="H19" i="15" s="1"/>
  <c r="J19" i="15" s="1"/>
  <c r="K19" i="15" s="1"/>
  <c r="D95" i="15"/>
  <c r="H95" i="15" s="1"/>
  <c r="D83" i="15"/>
  <c r="G83" i="15" s="1"/>
  <c r="D35" i="15"/>
  <c r="G35" i="15" s="1"/>
  <c r="D229" i="15"/>
  <c r="H229" i="15" s="1"/>
  <c r="D4" i="15"/>
  <c r="H4" i="15" s="1"/>
  <c r="J4" i="15" s="1"/>
  <c r="K4" i="15" s="1"/>
  <c r="D140" i="15"/>
  <c r="G140" i="15" s="1"/>
  <c r="O140" i="15" s="1"/>
  <c r="D231" i="15"/>
  <c r="G231" i="15" s="1"/>
  <c r="O231" i="15" s="1"/>
  <c r="D124" i="15"/>
  <c r="H124" i="15" s="1"/>
  <c r="D226" i="15"/>
  <c r="G226" i="15" s="1"/>
  <c r="D139" i="15"/>
  <c r="G139" i="15" s="1"/>
  <c r="O139" i="15" s="1"/>
  <c r="D127" i="15"/>
  <c r="D180" i="15"/>
  <c r="F180" i="15" s="1"/>
  <c r="D232" i="15"/>
  <c r="H232" i="15" s="1"/>
  <c r="D233" i="15"/>
  <c r="G233" i="15" s="1"/>
  <c r="O233" i="15" s="1"/>
  <c r="D227" i="15"/>
  <c r="H227" i="15" s="1"/>
  <c r="D230" i="15"/>
  <c r="H230" i="15" s="1"/>
  <c r="D234" i="15"/>
  <c r="H234" i="15" s="1"/>
  <c r="D235" i="15"/>
  <c r="F235" i="15" s="1"/>
  <c r="D236" i="15"/>
  <c r="H236" i="15" s="1"/>
  <c r="D55" i="15"/>
  <c r="F55" i="15" s="1"/>
  <c r="D57" i="15"/>
  <c r="H57" i="15" s="1"/>
  <c r="D153" i="15"/>
  <c r="G153" i="15" s="1"/>
  <c r="D270" i="15"/>
  <c r="H270" i="15" s="1"/>
  <c r="D260" i="15"/>
  <c r="G260" i="15" s="1"/>
  <c r="D263" i="15"/>
  <c r="H263" i="15" s="1"/>
  <c r="D154" i="15"/>
  <c r="F154" i="15" s="1"/>
  <c r="D265" i="15"/>
  <c r="G265" i="15" s="1"/>
  <c r="O265" i="15" s="1"/>
  <c r="D271" i="15"/>
  <c r="H271" i="15" s="1"/>
  <c r="J271" i="15" s="1"/>
  <c r="K271" i="15" s="1"/>
  <c r="D105" i="15"/>
  <c r="H105" i="15" s="1"/>
  <c r="J105" i="15" s="1"/>
  <c r="K105" i="15" s="1"/>
  <c r="D93" i="15"/>
  <c r="G93" i="15" s="1"/>
  <c r="O93" i="15" s="1"/>
  <c r="D78" i="15"/>
  <c r="F78" i="15" s="1"/>
  <c r="D150" i="15"/>
  <c r="G150" i="15" s="1"/>
  <c r="D97" i="15"/>
  <c r="G97" i="15" s="1"/>
  <c r="O97" i="15" s="1"/>
  <c r="D155" i="15"/>
  <c r="H155" i="15" s="1"/>
  <c r="D14" i="15"/>
  <c r="H14" i="15" s="1"/>
  <c r="J14" i="15" s="1"/>
  <c r="K14" i="15" s="1"/>
  <c r="D224" i="15"/>
  <c r="H224" i="15" s="1"/>
  <c r="J224" i="15" s="1"/>
  <c r="K224" i="15" s="1"/>
  <c r="D49" i="15"/>
  <c r="H49" i="15" s="1"/>
  <c r="J49" i="15" s="1"/>
  <c r="K49" i="15" s="1"/>
  <c r="D89" i="15"/>
  <c r="H89" i="15" s="1"/>
  <c r="D6" i="15"/>
  <c r="G6" i="15" s="1"/>
  <c r="O6" i="15" s="1"/>
  <c r="D225" i="15"/>
  <c r="G225" i="15" s="1"/>
  <c r="O225" i="15" s="1"/>
  <c r="D262" i="15"/>
  <c r="H262" i="15" s="1"/>
  <c r="D113" i="15"/>
  <c r="G113" i="15" s="1"/>
  <c r="O113" i="15" s="1"/>
  <c r="D268" i="15"/>
  <c r="G268" i="15" s="1"/>
  <c r="D39" i="15"/>
  <c r="F39" i="15" s="1"/>
  <c r="D269" i="15"/>
  <c r="F269" i="15" s="1"/>
  <c r="D64" i="15"/>
  <c r="H64" i="15" s="1"/>
  <c r="D45" i="15"/>
  <c r="F45" i="15" s="1"/>
  <c r="D36" i="15"/>
  <c r="G36" i="15" s="1"/>
  <c r="D152" i="15"/>
  <c r="G152" i="15" s="1"/>
  <c r="O152" i="15" s="1"/>
  <c r="D151" i="15"/>
  <c r="F151" i="15" s="1"/>
  <c r="D261" i="15"/>
  <c r="F261" i="15" s="1"/>
  <c r="D264" i="15"/>
  <c r="G264" i="15" s="1"/>
  <c r="O264" i="15" s="1"/>
  <c r="S264" i="15" s="1"/>
  <c r="D267" i="15"/>
  <c r="G267" i="15" s="1"/>
  <c r="O267" i="15" s="1"/>
  <c r="F119" i="15"/>
  <c r="F122" i="15"/>
  <c r="F174" i="15"/>
  <c r="F169" i="15"/>
  <c r="F109" i="15"/>
  <c r="F17" i="15"/>
  <c r="F58" i="15"/>
  <c r="F121" i="15"/>
  <c r="F28" i="15"/>
  <c r="F59" i="15"/>
  <c r="F200" i="15"/>
  <c r="F120" i="15"/>
  <c r="F170" i="15"/>
  <c r="F173" i="15"/>
  <c r="F172" i="15"/>
  <c r="F70" i="15"/>
  <c r="F179" i="15"/>
  <c r="F171" i="15"/>
  <c r="F175" i="15"/>
  <c r="F117" i="15"/>
  <c r="F118" i="15"/>
  <c r="F176" i="15"/>
  <c r="F177" i="15"/>
  <c r="F168" i="15"/>
  <c r="F178" i="15"/>
  <c r="F166" i="15"/>
  <c r="F167" i="15"/>
  <c r="F141" i="15"/>
  <c r="F19" i="15"/>
  <c r="F35" i="15"/>
  <c r="F124" i="15"/>
  <c r="F127" i="15"/>
  <c r="F230" i="15"/>
  <c r="F236" i="15"/>
  <c r="F265" i="15"/>
  <c r="F14" i="15"/>
  <c r="F224" i="15"/>
  <c r="G17" i="15"/>
  <c r="O17" i="15" s="1"/>
  <c r="G170" i="15"/>
  <c r="G173" i="15"/>
  <c r="O173" i="15" s="1"/>
  <c r="G176" i="15"/>
  <c r="O176" i="15" s="1"/>
  <c r="S176" i="15" s="1"/>
  <c r="G141" i="15"/>
  <c r="O141" i="15" s="1"/>
  <c r="G127" i="15"/>
  <c r="O127" i="15" s="1"/>
  <c r="G236" i="15"/>
  <c r="G151" i="15"/>
  <c r="O151" i="15" s="1"/>
  <c r="H17" i="15"/>
  <c r="H120" i="15"/>
  <c r="J120" i="15" s="1"/>
  <c r="K120" i="15" s="1"/>
  <c r="H170" i="15"/>
  <c r="J170" i="15" s="1"/>
  <c r="K170" i="15" s="1"/>
  <c r="H173" i="15"/>
  <c r="H176" i="15"/>
  <c r="H167" i="15"/>
  <c r="H141" i="15"/>
  <c r="J141" i="15" s="1"/>
  <c r="K141" i="15" s="1"/>
  <c r="H35" i="15"/>
  <c r="H127" i="15"/>
  <c r="J127" i="15" s="1"/>
  <c r="K127" i="15" s="1"/>
  <c r="H265" i="15"/>
  <c r="J265" i="15" s="1"/>
  <c r="K265" i="15" s="1"/>
  <c r="H261" i="15"/>
  <c r="Z119" i="15"/>
  <c r="Z122" i="15"/>
  <c r="Z174" i="15"/>
  <c r="Z169" i="15"/>
  <c r="Z109" i="15"/>
  <c r="Z17" i="15"/>
  <c r="Z58" i="15"/>
  <c r="Z121" i="15"/>
  <c r="Z28" i="15"/>
  <c r="Z59" i="15"/>
  <c r="Z200" i="15"/>
  <c r="Z120" i="15"/>
  <c r="Z170" i="15"/>
  <c r="Z173" i="15"/>
  <c r="Z172" i="15"/>
  <c r="Z70" i="15"/>
  <c r="Z179" i="15"/>
  <c r="Z171" i="15"/>
  <c r="Z175" i="15"/>
  <c r="Z117" i="15"/>
  <c r="Z118" i="15"/>
  <c r="Z176" i="15"/>
  <c r="Z177" i="15"/>
  <c r="Z168" i="15"/>
  <c r="Z178" i="15"/>
  <c r="Z56" i="15"/>
  <c r="Z107" i="15"/>
  <c r="Z87" i="15"/>
  <c r="Z166" i="15"/>
  <c r="Z167" i="15"/>
  <c r="Z228" i="15"/>
  <c r="Z61" i="15"/>
  <c r="Z96" i="15"/>
  <c r="Z223" i="15"/>
  <c r="Z51" i="15"/>
  <c r="Z54" i="15"/>
  <c r="Z30" i="15"/>
  <c r="Z141" i="15"/>
  <c r="Z7" i="15"/>
  <c r="Z138" i="15"/>
  <c r="Z23" i="15"/>
  <c r="Z50" i="15"/>
  <c r="Z19" i="15"/>
  <c r="Z95" i="15"/>
  <c r="Z83" i="15"/>
  <c r="Z35" i="15"/>
  <c r="Z229" i="15"/>
  <c r="Z4" i="15"/>
  <c r="Z140" i="15"/>
  <c r="Z231" i="15"/>
  <c r="Z124" i="15"/>
  <c r="Z226" i="15"/>
  <c r="Z139" i="15"/>
  <c r="Z127" i="15"/>
  <c r="Z180" i="15"/>
  <c r="Z232" i="15"/>
  <c r="Z233" i="15"/>
  <c r="Z227" i="15"/>
  <c r="Z230" i="15"/>
  <c r="Z234" i="15"/>
  <c r="Z235" i="15"/>
  <c r="Z236" i="15"/>
  <c r="Z55" i="15"/>
  <c r="Z57" i="15"/>
  <c r="Z153" i="15"/>
  <c r="Z270" i="15"/>
  <c r="Z260" i="15"/>
  <c r="Z263" i="15"/>
  <c r="Z154" i="15"/>
  <c r="Z265" i="15"/>
  <c r="Z271" i="15"/>
  <c r="Z105" i="15"/>
  <c r="Z93" i="15"/>
  <c r="Z78" i="15"/>
  <c r="Z150" i="15"/>
  <c r="Z97" i="15"/>
  <c r="Z155" i="15"/>
  <c r="Z14" i="15"/>
  <c r="Z224" i="15"/>
  <c r="Z49" i="15"/>
  <c r="Z89" i="15"/>
  <c r="Z6" i="15"/>
  <c r="Z225" i="15"/>
  <c r="Z262" i="15"/>
  <c r="Z113" i="15"/>
  <c r="Z268" i="15"/>
  <c r="Z39" i="15"/>
  <c r="Z269" i="15"/>
  <c r="Z64" i="15"/>
  <c r="Z45" i="15"/>
  <c r="Z36" i="15"/>
  <c r="Z152" i="15"/>
  <c r="Z151" i="15"/>
  <c r="Z261" i="15"/>
  <c r="Z264" i="15"/>
  <c r="Z267" i="15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3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6" i="44"/>
  <c r="M207" i="44"/>
  <c r="M208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N6" i="29"/>
  <c r="M6" i="29"/>
  <c r="L6" i="29"/>
  <c r="D53" i="15"/>
  <c r="F53" i="15" s="1"/>
  <c r="D273" i="15"/>
  <c r="F273" i="15" s="1"/>
  <c r="D41" i="15"/>
  <c r="F41" i="15" s="1"/>
  <c r="D274" i="15"/>
  <c r="F274" i="15" s="1"/>
  <c r="D103" i="15"/>
  <c r="H103" i="15" s="1"/>
  <c r="J103" i="15" s="1"/>
  <c r="K103" i="15" s="1"/>
  <c r="D215" i="15"/>
  <c r="G215" i="15" s="1"/>
  <c r="O215" i="15" s="1"/>
  <c r="D2" i="15"/>
  <c r="G2" i="15" s="1"/>
  <c r="O2" i="15" s="1"/>
  <c r="D99" i="15"/>
  <c r="F99" i="15" s="1"/>
  <c r="D22" i="15"/>
  <c r="G22" i="15" s="1"/>
  <c r="O22" i="15" s="1"/>
  <c r="D147" i="15"/>
  <c r="G147" i="15" s="1"/>
  <c r="O147" i="15" s="1"/>
  <c r="D106" i="15"/>
  <c r="F106" i="15" s="1"/>
  <c r="D165" i="15"/>
  <c r="H165" i="15" s="1"/>
  <c r="D277" i="15"/>
  <c r="F277" i="15" s="1"/>
  <c r="D181" i="15"/>
  <c r="H181" i="15" s="1"/>
  <c r="J181" i="15" s="1"/>
  <c r="K181" i="15" s="1"/>
  <c r="D5" i="15"/>
  <c r="F5" i="15" s="1"/>
  <c r="D37" i="15"/>
  <c r="H37" i="15" s="1"/>
  <c r="D279" i="15"/>
  <c r="G279" i="15" s="1"/>
  <c r="O279" i="15" s="1"/>
  <c r="D272" i="15"/>
  <c r="H272" i="15" s="1"/>
  <c r="J272" i="15" s="1"/>
  <c r="K272" i="15" s="1"/>
  <c r="D63" i="15"/>
  <c r="F63" i="15" s="1"/>
  <c r="D31" i="15"/>
  <c r="F31" i="15" s="1"/>
  <c r="D299" i="15"/>
  <c r="G299" i="15" s="1"/>
  <c r="O299" i="15" s="1"/>
  <c r="D283" i="15"/>
  <c r="F283" i="15" s="1"/>
  <c r="D217" i="15"/>
  <c r="F217" i="15" s="1"/>
  <c r="D281" i="15"/>
  <c r="H281" i="15" s="1"/>
  <c r="D38" i="15"/>
  <c r="F38" i="15" s="1"/>
  <c r="D90" i="15"/>
  <c r="F90" i="15" s="1"/>
  <c r="D32" i="15"/>
  <c r="F32" i="15" s="1"/>
  <c r="D243" i="15"/>
  <c r="H243" i="15" s="1"/>
  <c r="D252" i="15"/>
  <c r="F252" i="15" s="1"/>
  <c r="D237" i="15"/>
  <c r="G237" i="15" s="1"/>
  <c r="O237" i="15" s="1"/>
  <c r="Z53" i="15"/>
  <c r="Z273" i="15"/>
  <c r="Z41" i="15"/>
  <c r="Z274" i="15"/>
  <c r="Z103" i="15"/>
  <c r="Z215" i="15"/>
  <c r="Z2" i="15"/>
  <c r="Z99" i="15"/>
  <c r="Z22" i="15"/>
  <c r="Z147" i="15"/>
  <c r="Z106" i="15"/>
  <c r="Z165" i="15"/>
  <c r="Z277" i="15"/>
  <c r="Z181" i="15"/>
  <c r="Z5" i="15"/>
  <c r="Z37" i="15"/>
  <c r="Z279" i="15"/>
  <c r="Z272" i="15"/>
  <c r="Z63" i="15"/>
  <c r="Z31" i="15"/>
  <c r="Z299" i="15"/>
  <c r="Z283" i="15"/>
  <c r="Z217" i="15"/>
  <c r="Z281" i="15"/>
  <c r="Z38" i="15"/>
  <c r="Z90" i="15"/>
  <c r="Z32" i="15"/>
  <c r="Z243" i="15"/>
  <c r="Z252" i="15"/>
  <c r="Z237" i="15"/>
  <c r="H154" i="15" l="1"/>
  <c r="H166" i="15"/>
  <c r="G155" i="15"/>
  <c r="O155" i="15" s="1"/>
  <c r="F139" i="15"/>
  <c r="H235" i="15"/>
  <c r="G154" i="15"/>
  <c r="O154" i="15" s="1"/>
  <c r="F155" i="15"/>
  <c r="H118" i="15"/>
  <c r="U118" i="15" s="1"/>
  <c r="H139" i="15"/>
  <c r="J139" i="15" s="1"/>
  <c r="K139" i="15" s="1"/>
  <c r="G235" i="15"/>
  <c r="O235" i="15" s="1"/>
  <c r="F83" i="15"/>
  <c r="H151" i="15"/>
  <c r="H83" i="15"/>
  <c r="F113" i="15"/>
  <c r="G228" i="15"/>
  <c r="O228" i="15" s="1"/>
  <c r="G58" i="15"/>
  <c r="O58" i="15" s="1"/>
  <c r="F229" i="15"/>
  <c r="H264" i="15"/>
  <c r="G39" i="15"/>
  <c r="G180" i="15"/>
  <c r="O180" i="15" s="1"/>
  <c r="H55" i="15"/>
  <c r="H7" i="15"/>
  <c r="J7" i="15" s="1"/>
  <c r="K7" i="15" s="1"/>
  <c r="H172" i="15"/>
  <c r="G224" i="15"/>
  <c r="O224" i="15" s="1"/>
  <c r="G177" i="15"/>
  <c r="H39" i="15"/>
  <c r="J39" i="15" s="1"/>
  <c r="K39" i="15" s="1"/>
  <c r="H180" i="15"/>
  <c r="J180" i="15" s="1"/>
  <c r="K180" i="15" s="1"/>
  <c r="H228" i="15"/>
  <c r="J228" i="15" s="1"/>
  <c r="K228" i="15" s="1"/>
  <c r="G271" i="15"/>
  <c r="O271" i="15" s="1"/>
  <c r="G229" i="15"/>
  <c r="O229" i="15" s="1"/>
  <c r="F7" i="15"/>
  <c r="G55" i="15"/>
  <c r="O55" i="15" s="1"/>
  <c r="F271" i="15"/>
  <c r="H109" i="15"/>
  <c r="F56" i="15"/>
  <c r="G30" i="15"/>
  <c r="O30" i="15" s="1"/>
  <c r="H113" i="15"/>
  <c r="J113" i="15" s="1"/>
  <c r="K113" i="15" s="1"/>
  <c r="H30" i="15"/>
  <c r="U30" i="15" s="1"/>
  <c r="F51" i="15"/>
  <c r="F4" i="15"/>
  <c r="F264" i="15"/>
  <c r="M264" i="15"/>
  <c r="M176" i="15"/>
  <c r="M118" i="15"/>
  <c r="M172" i="15"/>
  <c r="F89" i="15"/>
  <c r="F260" i="15"/>
  <c r="F57" i="15"/>
  <c r="F105" i="15"/>
  <c r="F61" i="15"/>
  <c r="F232" i="15"/>
  <c r="F49" i="15"/>
  <c r="F138" i="15"/>
  <c r="H226" i="15"/>
  <c r="J226" i="15" s="1"/>
  <c r="K226" i="15" s="1"/>
  <c r="H54" i="15"/>
  <c r="H117" i="15"/>
  <c r="J117" i="15" s="1"/>
  <c r="K117" i="15" s="1"/>
  <c r="H169" i="15"/>
  <c r="U169" i="15" s="1"/>
  <c r="G56" i="15"/>
  <c r="O56" i="15" s="1"/>
  <c r="F54" i="15"/>
  <c r="G263" i="15"/>
  <c r="O263" i="15" s="1"/>
  <c r="F263" i="15"/>
  <c r="G95" i="15"/>
  <c r="O95" i="15" s="1"/>
  <c r="U95" i="15" s="1"/>
  <c r="F95" i="15"/>
  <c r="H87" i="15"/>
  <c r="U87" i="15" s="1"/>
  <c r="F150" i="15"/>
  <c r="F226" i="15"/>
  <c r="H97" i="15"/>
  <c r="J97" i="15" s="1"/>
  <c r="K97" i="15" s="1"/>
  <c r="F87" i="15"/>
  <c r="G50" i="15"/>
  <c r="O50" i="15" s="1"/>
  <c r="H231" i="15"/>
  <c r="J231" i="15" s="1"/>
  <c r="K231" i="15" s="1"/>
  <c r="G227" i="15"/>
  <c r="O227" i="15" s="1"/>
  <c r="F96" i="15"/>
  <c r="H153" i="15"/>
  <c r="G78" i="15"/>
  <c r="O78" i="15" s="1"/>
  <c r="F234" i="15"/>
  <c r="F23" i="15"/>
  <c r="H119" i="15"/>
  <c r="F140" i="15"/>
  <c r="G96" i="15"/>
  <c r="O96" i="15" s="1"/>
  <c r="F97" i="15"/>
  <c r="F233" i="15"/>
  <c r="H78" i="15"/>
  <c r="F153" i="15"/>
  <c r="H59" i="15"/>
  <c r="J59" i="15" s="1"/>
  <c r="K59" i="15" s="1"/>
  <c r="F93" i="15"/>
  <c r="H45" i="15"/>
  <c r="J45" i="15" s="1"/>
  <c r="K45" i="15" s="1"/>
  <c r="H223" i="15"/>
  <c r="G45" i="15"/>
  <c r="O45" i="15" s="1"/>
  <c r="F6" i="15"/>
  <c r="F270" i="15"/>
  <c r="F227" i="15"/>
  <c r="F231" i="15"/>
  <c r="F50" i="15"/>
  <c r="F223" i="15"/>
  <c r="H171" i="15"/>
  <c r="J171" i="15" s="1"/>
  <c r="K171" i="15" s="1"/>
  <c r="G270" i="15"/>
  <c r="O270" i="15" s="1"/>
  <c r="S270" i="15" s="1"/>
  <c r="H6" i="15"/>
  <c r="U6" i="15" s="1"/>
  <c r="G122" i="15"/>
  <c r="O122" i="15" s="1"/>
  <c r="H260" i="15"/>
  <c r="J260" i="15" s="1"/>
  <c r="K260" i="15" s="1"/>
  <c r="F262" i="15"/>
  <c r="F225" i="15"/>
  <c r="X176" i="15"/>
  <c r="U176" i="15"/>
  <c r="F268" i="15"/>
  <c r="O54" i="15"/>
  <c r="O174" i="15"/>
  <c r="S174" i="15" s="1"/>
  <c r="H152" i="15"/>
  <c r="J152" i="15" s="1"/>
  <c r="K152" i="15" s="1"/>
  <c r="H174" i="15"/>
  <c r="J174" i="15" s="1"/>
  <c r="K174" i="15" s="1"/>
  <c r="G262" i="15"/>
  <c r="O262" i="15" s="1"/>
  <c r="O107" i="15"/>
  <c r="S107" i="15" s="1"/>
  <c r="O170" i="15"/>
  <c r="U170" i="15" s="1"/>
  <c r="O153" i="15"/>
  <c r="O28" i="15"/>
  <c r="O119" i="15"/>
  <c r="O36" i="15"/>
  <c r="G124" i="15"/>
  <c r="O177" i="15"/>
  <c r="U177" i="15" s="1"/>
  <c r="F36" i="15"/>
  <c r="O260" i="15"/>
  <c r="H268" i="15"/>
  <c r="J268" i="15" s="1"/>
  <c r="K268" i="15" s="1"/>
  <c r="U235" i="15"/>
  <c r="G14" i="15"/>
  <c r="O236" i="15"/>
  <c r="U236" i="15" s="1"/>
  <c r="F107" i="15"/>
  <c r="O150" i="15"/>
  <c r="S150" i="15" s="1"/>
  <c r="U228" i="15"/>
  <c r="G51" i="15"/>
  <c r="O51" i="15" s="1"/>
  <c r="U51" i="15" s="1"/>
  <c r="O268" i="15"/>
  <c r="O35" i="15"/>
  <c r="O167" i="15"/>
  <c r="U167" i="15" s="1"/>
  <c r="O200" i="15"/>
  <c r="S200" i="15" s="1"/>
  <c r="J176" i="15"/>
  <c r="K176" i="15" s="1"/>
  <c r="H225" i="15"/>
  <c r="H175" i="15"/>
  <c r="J175" i="15" s="1"/>
  <c r="K175" i="15" s="1"/>
  <c r="G234" i="15"/>
  <c r="O234" i="15" s="1"/>
  <c r="O83" i="15"/>
  <c r="U83" i="15" s="1"/>
  <c r="O109" i="15"/>
  <c r="U180" i="15"/>
  <c r="O39" i="15"/>
  <c r="U39" i="15" s="1"/>
  <c r="O226" i="15"/>
  <c r="S226" i="15" s="1"/>
  <c r="S127" i="15"/>
  <c r="U127" i="15"/>
  <c r="U154" i="15"/>
  <c r="S154" i="15"/>
  <c r="J179" i="15"/>
  <c r="K179" i="15" s="1"/>
  <c r="J89" i="15"/>
  <c r="K89" i="15" s="1"/>
  <c r="S169" i="15"/>
  <c r="X169" i="15"/>
  <c r="X120" i="15"/>
  <c r="H140" i="15"/>
  <c r="U140" i="15" s="1"/>
  <c r="G89" i="15"/>
  <c r="O89" i="15" s="1"/>
  <c r="G179" i="15"/>
  <c r="U173" i="15"/>
  <c r="H150" i="15"/>
  <c r="H233" i="15"/>
  <c r="U233" i="15" s="1"/>
  <c r="V233" i="15" s="1"/>
  <c r="H200" i="15"/>
  <c r="J200" i="15" s="1"/>
  <c r="K200" i="15" s="1"/>
  <c r="G64" i="15"/>
  <c r="G19" i="15"/>
  <c r="G178" i="15"/>
  <c r="O178" i="15" s="1"/>
  <c r="F152" i="15"/>
  <c r="U139" i="15"/>
  <c r="H36" i="15"/>
  <c r="H93" i="15"/>
  <c r="J93" i="15" s="1"/>
  <c r="K93" i="15" s="1"/>
  <c r="H107" i="15"/>
  <c r="J107" i="15" s="1"/>
  <c r="K107" i="15" s="1"/>
  <c r="H28" i="15"/>
  <c r="J28" i="15" s="1"/>
  <c r="K28" i="15" s="1"/>
  <c r="G230" i="15"/>
  <c r="O230" i="15" s="1"/>
  <c r="U230" i="15" s="1"/>
  <c r="G23" i="15"/>
  <c r="F64" i="15"/>
  <c r="J35" i="15"/>
  <c r="K35" i="15" s="1"/>
  <c r="U155" i="15"/>
  <c r="G261" i="15"/>
  <c r="U17" i="15"/>
  <c r="F215" i="15"/>
  <c r="U113" i="15"/>
  <c r="U97" i="15"/>
  <c r="S117" i="15"/>
  <c r="S141" i="15"/>
  <c r="U141" i="15"/>
  <c r="U151" i="15"/>
  <c r="S151" i="15"/>
  <c r="S233" i="15"/>
  <c r="X233" i="15"/>
  <c r="U265" i="15"/>
  <c r="X127" i="15"/>
  <c r="U172" i="15"/>
  <c r="X264" i="15"/>
  <c r="X154" i="15"/>
  <c r="X118" i="15"/>
  <c r="U56" i="15"/>
  <c r="S120" i="15"/>
  <c r="S171" i="15"/>
  <c r="H90" i="15"/>
  <c r="J90" i="15" s="1"/>
  <c r="K90" i="15" s="1"/>
  <c r="U271" i="15"/>
  <c r="G269" i="15"/>
  <c r="O269" i="15" s="1"/>
  <c r="G49" i="15"/>
  <c r="O49" i="15" s="1"/>
  <c r="G105" i="15"/>
  <c r="O105" i="15" s="1"/>
  <c r="G57" i="15"/>
  <c r="G232" i="15"/>
  <c r="G4" i="15"/>
  <c r="G138" i="15"/>
  <c r="O138" i="15" s="1"/>
  <c r="G61" i="15"/>
  <c r="O61" i="15" s="1"/>
  <c r="U61" i="15" s="1"/>
  <c r="G168" i="15"/>
  <c r="O168" i="15" s="1"/>
  <c r="G70" i="15"/>
  <c r="G121" i="15"/>
  <c r="O121" i="15" s="1"/>
  <c r="H106" i="15"/>
  <c r="X151" i="15"/>
  <c r="S113" i="15"/>
  <c r="H267" i="15"/>
  <c r="J267" i="15" s="1"/>
  <c r="K267" i="15" s="1"/>
  <c r="H269" i="15"/>
  <c r="U264" i="15"/>
  <c r="G53" i="15"/>
  <c r="O53" i="15" s="1"/>
  <c r="X267" i="15"/>
  <c r="S267" i="15"/>
  <c r="F267" i="15"/>
  <c r="J61" i="15"/>
  <c r="K61" i="15" s="1"/>
  <c r="H147" i="15"/>
  <c r="J147" i="15" s="1"/>
  <c r="K147" i="15" s="1"/>
  <c r="J121" i="15"/>
  <c r="K121" i="15" s="1"/>
  <c r="J70" i="15"/>
  <c r="K70" i="15" s="1"/>
  <c r="J138" i="15"/>
  <c r="K138" i="15" s="1"/>
  <c r="H215" i="15"/>
  <c r="J215" i="15" s="1"/>
  <c r="K215" i="15" s="1"/>
  <c r="N264" i="15"/>
  <c r="H53" i="15"/>
  <c r="J53" i="15" s="1"/>
  <c r="K53" i="15" s="1"/>
  <c r="G181" i="15"/>
  <c r="O181" i="15" s="1"/>
  <c r="S181" i="15" s="1"/>
  <c r="G106" i="15"/>
  <c r="O106" i="15" s="1"/>
  <c r="F181" i="15"/>
  <c r="H273" i="15"/>
  <c r="J273" i="15" s="1"/>
  <c r="K273" i="15" s="1"/>
  <c r="F272" i="15"/>
  <c r="Q48" i="15"/>
  <c r="Q242" i="15"/>
  <c r="Q144" i="15"/>
  <c r="Q257" i="15"/>
  <c r="Q79" i="15"/>
  <c r="Q38" i="15"/>
  <c r="Q185" i="15"/>
  <c r="Q52" i="15"/>
  <c r="Q180" i="15"/>
  <c r="Q57" i="15"/>
  <c r="Q232" i="15"/>
  <c r="Q223" i="15"/>
  <c r="Q51" i="15"/>
  <c r="Q78" i="15"/>
  <c r="Q36" i="15"/>
  <c r="Q93" i="15"/>
  <c r="Q154" i="15"/>
  <c r="Q284" i="15"/>
  <c r="Q283" i="15"/>
  <c r="Q76" i="15"/>
  <c r="Q60" i="15"/>
  <c r="Q295" i="15"/>
  <c r="Q66" i="15"/>
  <c r="Q299" i="15"/>
  <c r="Q297" i="15"/>
  <c r="Q82" i="15"/>
  <c r="Q80" i="15"/>
  <c r="Q203" i="15"/>
  <c r="Q177" i="15"/>
  <c r="Q167" i="15"/>
  <c r="Q172" i="15"/>
  <c r="Q179" i="15"/>
  <c r="Q88" i="15"/>
  <c r="Q217" i="15"/>
  <c r="Q13" i="15"/>
  <c r="Q132" i="15"/>
  <c r="F2" i="15"/>
  <c r="Q240" i="15"/>
  <c r="Q145" i="15"/>
  <c r="Q245" i="15"/>
  <c r="Q256" i="15"/>
  <c r="Q29" i="15"/>
  <c r="Q37" i="15"/>
  <c r="Q184" i="15"/>
  <c r="Q125" i="15"/>
  <c r="Q127" i="15"/>
  <c r="Q55" i="15"/>
  <c r="Q231" i="15"/>
  <c r="Q139" i="15"/>
  <c r="Q228" i="15"/>
  <c r="Q271" i="15"/>
  <c r="Q45" i="15"/>
  <c r="Q105" i="15"/>
  <c r="Q260" i="15"/>
  <c r="Q272" i="15"/>
  <c r="Q281" i="15"/>
  <c r="Q42" i="15"/>
  <c r="Q11" i="15"/>
  <c r="Q159" i="15"/>
  <c r="Q161" i="15"/>
  <c r="Q65" i="15"/>
  <c r="Q162" i="15"/>
  <c r="Q205" i="15"/>
  <c r="Q67" i="15"/>
  <c r="Q201" i="15"/>
  <c r="Q208" i="15"/>
  <c r="Q176" i="15"/>
  <c r="Q166" i="15"/>
  <c r="Q120" i="15"/>
  <c r="Q70" i="15"/>
  <c r="Q12" i="15"/>
  <c r="Q215" i="15"/>
  <c r="Q131" i="15"/>
  <c r="Q219" i="15"/>
  <c r="Q248" i="15"/>
  <c r="Q143" i="15"/>
  <c r="Q10" i="15"/>
  <c r="Q114" i="15"/>
  <c r="Q255" i="15"/>
  <c r="Q73" i="15"/>
  <c r="Q25" i="15"/>
  <c r="Q182" i="15"/>
  <c r="Q123" i="15"/>
  <c r="Q124" i="15"/>
  <c r="Q236" i="15"/>
  <c r="Q140" i="15"/>
  <c r="Q226" i="15"/>
  <c r="Q269" i="15"/>
  <c r="Q270" i="15"/>
  <c r="Q262" i="15"/>
  <c r="Q265" i="15"/>
  <c r="Q276" i="15"/>
  <c r="Q280" i="15"/>
  <c r="Q278" i="15"/>
  <c r="Q100" i="15"/>
  <c r="Q294" i="15"/>
  <c r="Q164" i="15"/>
  <c r="Q296" i="15"/>
  <c r="Q106" i="15"/>
  <c r="Q204" i="15"/>
  <c r="Q191" i="15"/>
  <c r="Q193" i="15"/>
  <c r="Q128" i="15"/>
  <c r="Q175" i="15"/>
  <c r="Q87" i="15"/>
  <c r="Q59" i="15"/>
  <c r="Q173" i="15"/>
  <c r="Q32" i="15"/>
  <c r="Q130" i="15"/>
  <c r="Q136" i="15"/>
  <c r="Q110" i="15"/>
  <c r="Q247" i="15"/>
  <c r="Q238" i="15"/>
  <c r="Q146" i="15"/>
  <c r="Q239" i="15"/>
  <c r="Q254" i="15"/>
  <c r="Q21" i="15"/>
  <c r="Q33" i="15"/>
  <c r="Q181" i="15"/>
  <c r="Q24" i="15"/>
  <c r="Q4" i="15"/>
  <c r="Q235" i="15"/>
  <c r="Q229" i="15"/>
  <c r="Q35" i="15"/>
  <c r="Q39" i="15"/>
  <c r="Q267" i="15"/>
  <c r="Q6" i="15"/>
  <c r="Q263" i="15"/>
  <c r="Q2" i="15"/>
  <c r="Q279" i="15"/>
  <c r="Q8" i="15"/>
  <c r="Q156" i="15"/>
  <c r="Q273" i="15"/>
  <c r="Q291" i="15"/>
  <c r="Q53" i="15"/>
  <c r="Q16" i="15"/>
  <c r="Q112" i="15"/>
  <c r="Q101" i="15"/>
  <c r="Q77" i="15"/>
  <c r="Q129" i="15"/>
  <c r="Q72" i="15"/>
  <c r="Q171" i="15"/>
  <c r="Q107" i="15"/>
  <c r="Q58" i="15"/>
  <c r="Q121" i="15"/>
  <c r="Q27" i="15"/>
  <c r="Q116" i="15"/>
  <c r="Q209" i="15"/>
  <c r="Q3" i="15"/>
  <c r="G273" i="15"/>
  <c r="Q246" i="15"/>
  <c r="Q68" i="15"/>
  <c r="Q237" i="15"/>
  <c r="Q142" i="15"/>
  <c r="Q253" i="15"/>
  <c r="Q259" i="15"/>
  <c r="Q44" i="15"/>
  <c r="Q99" i="15"/>
  <c r="Q126" i="15"/>
  <c r="Q50" i="15"/>
  <c r="Q234" i="15"/>
  <c r="Q83" i="15"/>
  <c r="Q19" i="15"/>
  <c r="Q225" i="15"/>
  <c r="Q264" i="15"/>
  <c r="Q89" i="15"/>
  <c r="Q153" i="15"/>
  <c r="Q74" i="15"/>
  <c r="Q157" i="15"/>
  <c r="Q47" i="15"/>
  <c r="Q75" i="15"/>
  <c r="Q301" i="15"/>
  <c r="Q288" i="15"/>
  <c r="Q290" i="15"/>
  <c r="Q287" i="15"/>
  <c r="Q40" i="15"/>
  <c r="Q202" i="15"/>
  <c r="Q81" i="15"/>
  <c r="Q194" i="15"/>
  <c r="Q18" i="15"/>
  <c r="Q170" i="15"/>
  <c r="Q56" i="15"/>
  <c r="Q17" i="15"/>
  <c r="Q122" i="15"/>
  <c r="Q222" i="15"/>
  <c r="Q134" i="15"/>
  <c r="Q210" i="15"/>
  <c r="Q213" i="15"/>
  <c r="Q244" i="15"/>
  <c r="Q43" i="15"/>
  <c r="Q147" i="15"/>
  <c r="Q148" i="15"/>
  <c r="Q252" i="15"/>
  <c r="Q63" i="15"/>
  <c r="Q189" i="15"/>
  <c r="Q186" i="15"/>
  <c r="Q115" i="15"/>
  <c r="Q23" i="15"/>
  <c r="Q230" i="15"/>
  <c r="Q95" i="15"/>
  <c r="Q7" i="15"/>
  <c r="Q224" i="15"/>
  <c r="Q261" i="15"/>
  <c r="Q49" i="15"/>
  <c r="Q64" i="15"/>
  <c r="Q266" i="15"/>
  <c r="Q275" i="15"/>
  <c r="Q282" i="15"/>
  <c r="Q84" i="15"/>
  <c r="Q5" i="15"/>
  <c r="Q165" i="15"/>
  <c r="Q31" i="15"/>
  <c r="Q9" i="15"/>
  <c r="Q41" i="15"/>
  <c r="Q198" i="15"/>
  <c r="Q92" i="15"/>
  <c r="Q108" i="15"/>
  <c r="Q207" i="15"/>
  <c r="Q200" i="15"/>
  <c r="Q178" i="15"/>
  <c r="Q109" i="15"/>
  <c r="Q119" i="15"/>
  <c r="Q221" i="15"/>
  <c r="Q137" i="15"/>
  <c r="Q69" i="15"/>
  <c r="Q218" i="15"/>
  <c r="Q243" i="15"/>
  <c r="Q249" i="15"/>
  <c r="Q241" i="15"/>
  <c r="Q20" i="15"/>
  <c r="Q251" i="15"/>
  <c r="Q22" i="15"/>
  <c r="Q188" i="15"/>
  <c r="Q34" i="15"/>
  <c r="Q104" i="15"/>
  <c r="Q96" i="15"/>
  <c r="Q227" i="15"/>
  <c r="Q138" i="15"/>
  <c r="Q141" i="15"/>
  <c r="Q14" i="15"/>
  <c r="Q151" i="15"/>
  <c r="Q155" i="15"/>
  <c r="Q268" i="15"/>
  <c r="Q286" i="15"/>
  <c r="Q158" i="15"/>
  <c r="Q26" i="15"/>
  <c r="Q46" i="15"/>
  <c r="Q300" i="15"/>
  <c r="Q86" i="15"/>
  <c r="Q292" i="15"/>
  <c r="Q293" i="15"/>
  <c r="Q160" i="15"/>
  <c r="Q195" i="15"/>
  <c r="Q197" i="15"/>
  <c r="Q102" i="15"/>
  <c r="Q196" i="15"/>
  <c r="Q28" i="15"/>
  <c r="Q168" i="15"/>
  <c r="Q174" i="15"/>
  <c r="Q214" i="15"/>
  <c r="Q133" i="15"/>
  <c r="Q211" i="15"/>
  <c r="Q216" i="15"/>
  <c r="Q71" i="15"/>
  <c r="Q90" i="15"/>
  <c r="Q62" i="15"/>
  <c r="Q15" i="15"/>
  <c r="Q258" i="15"/>
  <c r="Q250" i="15"/>
  <c r="Q149" i="15"/>
  <c r="Q187" i="15"/>
  <c r="Q98" i="15"/>
  <c r="Q183" i="15"/>
  <c r="Q61" i="15"/>
  <c r="Q233" i="15"/>
  <c r="Q54" i="15"/>
  <c r="Q30" i="15"/>
  <c r="Q97" i="15"/>
  <c r="Q152" i="15"/>
  <c r="Q150" i="15"/>
  <c r="Q113" i="15"/>
  <c r="Q285" i="15"/>
  <c r="Q91" i="15"/>
  <c r="Q274" i="15"/>
  <c r="Q277" i="15"/>
  <c r="Q298" i="15"/>
  <c r="Q163" i="15"/>
  <c r="Q289" i="15"/>
  <c r="Q85" i="15"/>
  <c r="Q206" i="15"/>
  <c r="Q192" i="15"/>
  <c r="Q199" i="15"/>
  <c r="Q94" i="15"/>
  <c r="Q190" i="15"/>
  <c r="Q169" i="15"/>
  <c r="Q118" i="15"/>
  <c r="Q117" i="15"/>
  <c r="Q212" i="15"/>
  <c r="Q220" i="15"/>
  <c r="Q111" i="15"/>
  <c r="Q135" i="15"/>
  <c r="Q103" i="15"/>
  <c r="F103" i="15"/>
  <c r="J227" i="15"/>
  <c r="K227" i="15" s="1"/>
  <c r="G63" i="15"/>
  <c r="O63" i="15" s="1"/>
  <c r="J167" i="15"/>
  <c r="K167" i="15" s="1"/>
  <c r="J243" i="15"/>
  <c r="K243" i="15" s="1"/>
  <c r="H283" i="15"/>
  <c r="H5" i="15"/>
  <c r="J5" i="15" s="1"/>
  <c r="K5" i="15" s="1"/>
  <c r="G243" i="15"/>
  <c r="F243" i="15"/>
  <c r="U225" i="15"/>
  <c r="J225" i="15"/>
  <c r="K225" i="15" s="1"/>
  <c r="J230" i="15"/>
  <c r="K230" i="15" s="1"/>
  <c r="J124" i="15"/>
  <c r="K124" i="15" s="1"/>
  <c r="U175" i="15"/>
  <c r="J165" i="15"/>
  <c r="K165" i="15" s="1"/>
  <c r="J281" i="15"/>
  <c r="K281" i="15" s="1"/>
  <c r="J37" i="15"/>
  <c r="K37" i="15" s="1"/>
  <c r="J270" i="15"/>
  <c r="K270" i="15" s="1"/>
  <c r="J166" i="15"/>
  <c r="K166" i="15" s="1"/>
  <c r="J96" i="15"/>
  <c r="K96" i="15" s="1"/>
  <c r="J57" i="15"/>
  <c r="K57" i="15" s="1"/>
  <c r="J232" i="15"/>
  <c r="K232" i="15" s="1"/>
  <c r="J55" i="15"/>
  <c r="K55" i="15" s="1"/>
  <c r="J56" i="15"/>
  <c r="K56" i="15" s="1"/>
  <c r="J264" i="15"/>
  <c r="K264" i="15" s="1"/>
  <c r="J236" i="15"/>
  <c r="K236" i="15" s="1"/>
  <c r="J178" i="15"/>
  <c r="K178" i="15" s="1"/>
  <c r="N176" i="15"/>
  <c r="T176" i="15" s="1"/>
  <c r="J261" i="15"/>
  <c r="K261" i="15" s="1"/>
  <c r="J235" i="15"/>
  <c r="K235" i="15" s="1"/>
  <c r="J168" i="15"/>
  <c r="K168" i="15" s="1"/>
  <c r="J151" i="15"/>
  <c r="K151" i="15" s="1"/>
  <c r="J234" i="15"/>
  <c r="K234" i="15" s="1"/>
  <c r="J78" i="15"/>
  <c r="K78" i="15" s="1"/>
  <c r="J23" i="15"/>
  <c r="K23" i="15" s="1"/>
  <c r="H38" i="15"/>
  <c r="G38" i="15"/>
  <c r="O38" i="15" s="1"/>
  <c r="G103" i="15"/>
  <c r="H299" i="15"/>
  <c r="U299" i="15" s="1"/>
  <c r="G272" i="15"/>
  <c r="O272" i="15" s="1"/>
  <c r="F147" i="15"/>
  <c r="F237" i="15"/>
  <c r="H237" i="15"/>
  <c r="F299" i="15"/>
  <c r="G32" i="15"/>
  <c r="O32" i="15" s="1"/>
  <c r="H32" i="15"/>
  <c r="G5" i="15"/>
  <c r="G252" i="15"/>
  <c r="O252" i="15" s="1"/>
  <c r="F281" i="15"/>
  <c r="G283" i="15"/>
  <c r="F37" i="15"/>
  <c r="H63" i="15"/>
  <c r="J63" i="15" s="1"/>
  <c r="K63" i="15" s="1"/>
  <c r="G90" i="15"/>
  <c r="H217" i="15"/>
  <c r="G165" i="15"/>
  <c r="G37" i="15"/>
  <c r="G217" i="15"/>
  <c r="O217" i="15" s="1"/>
  <c r="F22" i="15"/>
  <c r="H31" i="15"/>
  <c r="H2" i="15"/>
  <c r="G31" i="15"/>
  <c r="O31" i="15" s="1"/>
  <c r="F165" i="15"/>
  <c r="H274" i="15"/>
  <c r="H252" i="15"/>
  <c r="G281" i="15"/>
  <c r="O281" i="15" s="1"/>
  <c r="F279" i="15"/>
  <c r="H41" i="15"/>
  <c r="G274" i="15"/>
  <c r="O274" i="15" s="1"/>
  <c r="H279" i="15"/>
  <c r="H22" i="15"/>
  <c r="J22" i="15" s="1"/>
  <c r="K22" i="15" s="1"/>
  <c r="G41" i="15"/>
  <c r="O41" i="15" s="1"/>
  <c r="U181" i="15"/>
  <c r="G277" i="15"/>
  <c r="O277" i="15" s="1"/>
  <c r="G99" i="15"/>
  <c r="O99" i="15" s="1"/>
  <c r="H277" i="15"/>
  <c r="H99" i="15"/>
  <c r="R8" i="43"/>
  <c r="R9" i="43" s="1"/>
  <c r="R7" i="43"/>
  <c r="N172" i="15" l="1"/>
  <c r="T172" i="15" s="1"/>
  <c r="J87" i="15"/>
  <c r="K87" i="15" s="1"/>
  <c r="U117" i="15"/>
  <c r="U58" i="15"/>
  <c r="N118" i="15"/>
  <c r="T118" i="15" s="1"/>
  <c r="U224" i="15"/>
  <c r="S229" i="15"/>
  <c r="X229" i="15"/>
  <c r="U55" i="15"/>
  <c r="U7" i="15"/>
  <c r="U227" i="15"/>
  <c r="U200" i="15"/>
  <c r="U96" i="15"/>
  <c r="U36" i="15"/>
  <c r="U229" i="15"/>
  <c r="M181" i="15"/>
  <c r="N181" i="15" s="1"/>
  <c r="T181" i="15" s="1"/>
  <c r="L181" i="15"/>
  <c r="M141" i="15"/>
  <c r="N141" i="15" s="1"/>
  <c r="T141" i="15" s="1"/>
  <c r="L141" i="15"/>
  <c r="M113" i="15"/>
  <c r="N113" i="15" s="1"/>
  <c r="T113" i="15" s="1"/>
  <c r="L113" i="15"/>
  <c r="M171" i="15"/>
  <c r="N171" i="15" s="1"/>
  <c r="T171" i="15" s="1"/>
  <c r="L171" i="15"/>
  <c r="M117" i="15"/>
  <c r="N117" i="15" s="1"/>
  <c r="T117" i="15" s="1"/>
  <c r="L117" i="15"/>
  <c r="M229" i="15"/>
  <c r="N229" i="15" s="1"/>
  <c r="T229" i="15" s="1"/>
  <c r="M267" i="15"/>
  <c r="L267" i="15"/>
  <c r="M127" i="15"/>
  <c r="N127" i="15" s="1"/>
  <c r="T127" i="15" s="1"/>
  <c r="L127" i="15"/>
  <c r="M270" i="15"/>
  <c r="N270" i="15" s="1"/>
  <c r="L270" i="15"/>
  <c r="L176" i="15"/>
  <c r="M120" i="15"/>
  <c r="N120" i="15" s="1"/>
  <c r="T120" i="15" s="1"/>
  <c r="L120" i="15"/>
  <c r="M169" i="15"/>
  <c r="N169" i="15" s="1"/>
  <c r="T169" i="15" s="1"/>
  <c r="M226" i="15"/>
  <c r="N226" i="15" s="1"/>
  <c r="T226" i="15" s="1"/>
  <c r="L226" i="15"/>
  <c r="M150" i="15"/>
  <c r="N150" i="15" s="1"/>
  <c r="T150" i="15" s="1"/>
  <c r="M107" i="15"/>
  <c r="N107" i="15" s="1"/>
  <c r="T107" i="15" s="1"/>
  <c r="L107" i="15"/>
  <c r="M233" i="15"/>
  <c r="N233" i="15" s="1"/>
  <c r="W233" i="15" s="1"/>
  <c r="M200" i="15"/>
  <c r="N200" i="15" s="1"/>
  <c r="T200" i="15" s="1"/>
  <c r="L200" i="15"/>
  <c r="M151" i="15"/>
  <c r="N151" i="15" s="1"/>
  <c r="Y151" i="15" s="1"/>
  <c r="L151" i="15"/>
  <c r="L264" i="15"/>
  <c r="M154" i="15"/>
  <c r="N154" i="15" s="1"/>
  <c r="T154" i="15" s="1"/>
  <c r="M174" i="15"/>
  <c r="N174" i="15" s="1"/>
  <c r="T174" i="15" s="1"/>
  <c r="L174" i="15"/>
  <c r="J233" i="15"/>
  <c r="K233" i="15" s="1"/>
  <c r="U153" i="15"/>
  <c r="U270" i="15"/>
  <c r="U263" i="15"/>
  <c r="U59" i="15"/>
  <c r="U152" i="15"/>
  <c r="U215" i="15"/>
  <c r="J36" i="15"/>
  <c r="K36" i="15" s="1"/>
  <c r="U174" i="15"/>
  <c r="U78" i="15"/>
  <c r="X270" i="15"/>
  <c r="U107" i="15"/>
  <c r="U150" i="15"/>
  <c r="U28" i="15"/>
  <c r="U260" i="15"/>
  <c r="U226" i="15"/>
  <c r="U38" i="15"/>
  <c r="U93" i="15"/>
  <c r="U63" i="15"/>
  <c r="U268" i="15"/>
  <c r="U35" i="15"/>
  <c r="U109" i="15"/>
  <c r="U54" i="15"/>
  <c r="U138" i="15"/>
  <c r="U119" i="15"/>
  <c r="U234" i="15"/>
  <c r="U262" i="15"/>
  <c r="O23" i="15"/>
  <c r="O179" i="15"/>
  <c r="O14" i="15"/>
  <c r="U14" i="15" s="1"/>
  <c r="O165" i="15"/>
  <c r="U165" i="15" s="1"/>
  <c r="O19" i="15"/>
  <c r="S167" i="15"/>
  <c r="O124" i="15"/>
  <c r="U124" i="15" s="1"/>
  <c r="O64" i="15"/>
  <c r="O5" i="15"/>
  <c r="O70" i="15"/>
  <c r="U70" i="15" s="1"/>
  <c r="X200" i="15"/>
  <c r="U53" i="15"/>
  <c r="O90" i="15"/>
  <c r="O103" i="15"/>
  <c r="U103" i="15" s="1"/>
  <c r="U147" i="15"/>
  <c r="O4" i="15"/>
  <c r="U4" i="15" s="1"/>
  <c r="O261" i="15"/>
  <c r="U261" i="15" s="1"/>
  <c r="O283" i="15"/>
  <c r="U283" i="15" s="1"/>
  <c r="O273" i="15"/>
  <c r="O232" i="15"/>
  <c r="X232" i="15" s="1"/>
  <c r="O37" i="15"/>
  <c r="U37" i="15" s="1"/>
  <c r="O243" i="15"/>
  <c r="X243" i="15" s="1"/>
  <c r="O57" i="15"/>
  <c r="U57" i="15" s="1"/>
  <c r="U269" i="15"/>
  <c r="U89" i="15"/>
  <c r="U120" i="15"/>
  <c r="U178" i="15"/>
  <c r="Y264" i="15"/>
  <c r="U106" i="15"/>
  <c r="U49" i="15"/>
  <c r="U166" i="15"/>
  <c r="U105" i="15"/>
  <c r="U168" i="15"/>
  <c r="U171" i="15"/>
  <c r="T264" i="15"/>
  <c r="U267" i="15"/>
  <c r="U231" i="15"/>
  <c r="U121" i="15"/>
  <c r="U50" i="15"/>
  <c r="N267" i="15"/>
  <c r="T267" i="15" s="1"/>
  <c r="U223" i="15"/>
  <c r="U122" i="15"/>
  <c r="U45" i="15"/>
  <c r="U32" i="15"/>
  <c r="Y176" i="15"/>
  <c r="Y118" i="15"/>
  <c r="U31" i="15"/>
  <c r="U272" i="15"/>
  <c r="T270" i="15"/>
  <c r="J31" i="15"/>
  <c r="K31" i="15" s="1"/>
  <c r="U281" i="15"/>
  <c r="U279" i="15"/>
  <c r="J279" i="15"/>
  <c r="K279" i="15" s="1"/>
  <c r="J32" i="15"/>
  <c r="K32" i="15" s="1"/>
  <c r="J299" i="15"/>
  <c r="K299" i="15" s="1"/>
  <c r="J283" i="15"/>
  <c r="K283" i="15" s="1"/>
  <c r="J217" i="15"/>
  <c r="K217" i="15" s="1"/>
  <c r="J2" i="15"/>
  <c r="K2" i="15" s="1"/>
  <c r="U217" i="15"/>
  <c r="J237" i="15"/>
  <c r="K237" i="15" s="1"/>
  <c r="J252" i="15"/>
  <c r="K252" i="15" s="1"/>
  <c r="J38" i="15"/>
  <c r="K38" i="15" s="1"/>
  <c r="U252" i="15"/>
  <c r="U274" i="15"/>
  <c r="U237" i="15"/>
  <c r="U2" i="15"/>
  <c r="U22" i="15"/>
  <c r="U41" i="15"/>
  <c r="S277" i="15"/>
  <c r="U277" i="15"/>
  <c r="U99" i="15"/>
  <c r="R10" i="43"/>
  <c r="R11" i="43" s="1"/>
  <c r="D26" i="15"/>
  <c r="F26" i="15" s="1"/>
  <c r="D244" i="15"/>
  <c r="G244" i="15" s="1"/>
  <c r="O244" i="15" s="1"/>
  <c r="D298" i="15"/>
  <c r="H298" i="15" s="1"/>
  <c r="D209" i="15"/>
  <c r="F209" i="15" s="1"/>
  <c r="D182" i="15"/>
  <c r="H182" i="15" s="1"/>
  <c r="D12" i="15"/>
  <c r="F12" i="15" s="1"/>
  <c r="D136" i="15"/>
  <c r="F136" i="15" s="1"/>
  <c r="D131" i="15"/>
  <c r="F131" i="15" s="1"/>
  <c r="D88" i="15"/>
  <c r="G88" i="15" s="1"/>
  <c r="O88" i="15" s="1"/>
  <c r="D212" i="15"/>
  <c r="G212" i="15" s="1"/>
  <c r="O212" i="15" s="1"/>
  <c r="D214" i="15"/>
  <c r="F214" i="15" s="1"/>
  <c r="D218" i="15"/>
  <c r="F218" i="15" s="1"/>
  <c r="D284" i="15"/>
  <c r="H284" i="15" s="1"/>
  <c r="J284" i="15" s="1"/>
  <c r="K284" i="15" s="1"/>
  <c r="D285" i="15"/>
  <c r="F285" i="15" s="1"/>
  <c r="D65" i="15"/>
  <c r="F65" i="15" s="1"/>
  <c r="D146" i="15"/>
  <c r="G146" i="15" s="1"/>
  <c r="O146" i="15" s="1"/>
  <c r="D250" i="15"/>
  <c r="G250" i="15" s="1"/>
  <c r="O250" i="15" s="1"/>
  <c r="D13" i="15"/>
  <c r="G13" i="15" s="1"/>
  <c r="O13" i="15" s="1"/>
  <c r="D296" i="15"/>
  <c r="F296" i="15" s="1"/>
  <c r="D126" i="15"/>
  <c r="F126" i="15" s="1"/>
  <c r="D276" i="15"/>
  <c r="H276" i="15" s="1"/>
  <c r="D254" i="15"/>
  <c r="F254" i="15" s="1"/>
  <c r="D111" i="15"/>
  <c r="G111" i="15" s="1"/>
  <c r="O111" i="15" s="1"/>
  <c r="D255" i="15"/>
  <c r="F255" i="15" s="1"/>
  <c r="D10" i="15"/>
  <c r="F10" i="15" s="1"/>
  <c r="D158" i="15"/>
  <c r="H158" i="15" s="1"/>
  <c r="D211" i="15"/>
  <c r="F211" i="15" s="1"/>
  <c r="D162" i="15"/>
  <c r="F162" i="15" s="1"/>
  <c r="D256" i="15"/>
  <c r="F256" i="15" s="1"/>
  <c r="D137" i="15"/>
  <c r="G137" i="15" s="1"/>
  <c r="O137" i="15" s="1"/>
  <c r="D164" i="15"/>
  <c r="G164" i="15" s="1"/>
  <c r="O164" i="15" s="1"/>
  <c r="D134" i="15"/>
  <c r="F134" i="15" s="1"/>
  <c r="D66" i="15"/>
  <c r="F66" i="15" s="1"/>
  <c r="D287" i="15"/>
  <c r="H287" i="15" s="1"/>
  <c r="D259" i="15"/>
  <c r="F259" i="15" s="1"/>
  <c r="D266" i="15"/>
  <c r="F266" i="15" s="1"/>
  <c r="D116" i="15"/>
  <c r="F116" i="15" s="1"/>
  <c r="D190" i="15"/>
  <c r="G190" i="15" s="1"/>
  <c r="O190" i="15" s="1"/>
  <c r="D11" i="15"/>
  <c r="G11" i="15" s="1"/>
  <c r="O11" i="15" s="1"/>
  <c r="D257" i="15"/>
  <c r="F257" i="15" s="1"/>
  <c r="D258" i="15"/>
  <c r="H258" i="15" s="1"/>
  <c r="D133" i="15"/>
  <c r="F133" i="15" s="1"/>
  <c r="D160" i="15"/>
  <c r="G160" i="15" s="1"/>
  <c r="O160" i="15" s="1"/>
  <c r="D145" i="15"/>
  <c r="H145" i="15" s="1"/>
  <c r="D293" i="15"/>
  <c r="G293" i="15" s="1"/>
  <c r="O293" i="15" s="1"/>
  <c r="D20" i="15"/>
  <c r="G20" i="15" s="1"/>
  <c r="O20" i="15" s="1"/>
  <c r="D242" i="15"/>
  <c r="F242" i="15" s="1"/>
  <c r="D85" i="15"/>
  <c r="F85" i="15" s="1"/>
  <c r="D161" i="15"/>
  <c r="H161" i="15" s="1"/>
  <c r="D213" i="15"/>
  <c r="G213" i="15" s="1"/>
  <c r="O213" i="15" s="1"/>
  <c r="D72" i="15"/>
  <c r="F72" i="15" s="1"/>
  <c r="D128" i="15"/>
  <c r="G128" i="15" s="1"/>
  <c r="O128" i="15" s="1"/>
  <c r="D135" i="15"/>
  <c r="G135" i="15" s="1"/>
  <c r="O135" i="15" s="1"/>
  <c r="D24" i="15"/>
  <c r="F24" i="15" s="1"/>
  <c r="D46" i="15"/>
  <c r="F46" i="15" s="1"/>
  <c r="D208" i="15"/>
  <c r="H208" i="15" s="1"/>
  <c r="D62" i="15"/>
  <c r="F62" i="15" s="1"/>
  <c r="D157" i="15"/>
  <c r="F157" i="15" s="1"/>
  <c r="D100" i="15"/>
  <c r="G100" i="15" s="1"/>
  <c r="O100" i="15" s="1"/>
  <c r="D220" i="15"/>
  <c r="G220" i="15" s="1"/>
  <c r="O220" i="15" s="1"/>
  <c r="D203" i="15"/>
  <c r="G203" i="15" s="1"/>
  <c r="O203" i="15" s="1"/>
  <c r="D94" i="15"/>
  <c r="F94" i="15" s="1"/>
  <c r="D102" i="15"/>
  <c r="F102" i="15" s="1"/>
  <c r="D21" i="15"/>
  <c r="H21" i="15" s="1"/>
  <c r="D148" i="15"/>
  <c r="H148" i="15" s="1"/>
  <c r="D249" i="15"/>
  <c r="F249" i="15" s="1"/>
  <c r="D101" i="15"/>
  <c r="G101" i="15" s="1"/>
  <c r="O101" i="15" s="1"/>
  <c r="D247" i="15"/>
  <c r="G247" i="15" s="1"/>
  <c r="O247" i="15" s="1"/>
  <c r="D159" i="15"/>
  <c r="F159" i="15" s="1"/>
  <c r="D108" i="15"/>
  <c r="F108" i="15" s="1"/>
  <c r="D194" i="15"/>
  <c r="H194" i="15" s="1"/>
  <c r="D73" i="15"/>
  <c r="F73" i="15" s="1"/>
  <c r="D216" i="15"/>
  <c r="G216" i="15" s="1"/>
  <c r="O216" i="15" s="1"/>
  <c r="D204" i="15"/>
  <c r="G204" i="15" s="1"/>
  <c r="O204" i="15" s="1"/>
  <c r="D68" i="15"/>
  <c r="G68" i="15" s="1"/>
  <c r="O68" i="15" s="1"/>
  <c r="D251" i="15"/>
  <c r="G251" i="15" s="1"/>
  <c r="O251" i="15" s="1"/>
  <c r="D69" i="15"/>
  <c r="F69" i="15" s="1"/>
  <c r="D238" i="15"/>
  <c r="F238" i="15" s="1"/>
  <c r="D221" i="15"/>
  <c r="H221" i="15" s="1"/>
  <c r="D205" i="15"/>
  <c r="F205" i="15" s="1"/>
  <c r="D210" i="15"/>
  <c r="F210" i="15" s="1"/>
  <c r="D196" i="15"/>
  <c r="F196" i="15" s="1"/>
  <c r="D43" i="15"/>
  <c r="G43" i="15" s="1"/>
  <c r="O43" i="15" s="1"/>
  <c r="D27" i="15"/>
  <c r="G27" i="15" s="1"/>
  <c r="O27" i="15" s="1"/>
  <c r="D29" i="15"/>
  <c r="F29" i="15" s="1"/>
  <c r="D300" i="15"/>
  <c r="F300" i="15" s="1"/>
  <c r="D79" i="15"/>
  <c r="H79" i="15" s="1"/>
  <c r="J79" i="15" s="1"/>
  <c r="K79" i="15" s="1"/>
  <c r="D189" i="15"/>
  <c r="F189" i="15" s="1"/>
  <c r="D123" i="15"/>
  <c r="G123" i="15" s="1"/>
  <c r="O123" i="15" s="1"/>
  <c r="D183" i="15"/>
  <c r="G183" i="15" s="1"/>
  <c r="O183" i="15" s="1"/>
  <c r="D278" i="15"/>
  <c r="G278" i="15" s="1"/>
  <c r="O278" i="15" s="1"/>
  <c r="D125" i="15"/>
  <c r="F125" i="15" s="1"/>
  <c r="D143" i="15"/>
  <c r="F143" i="15" s="1"/>
  <c r="D3" i="15"/>
  <c r="H3" i="15" s="1"/>
  <c r="D110" i="15"/>
  <c r="F110" i="15" s="1"/>
  <c r="D129" i="15"/>
  <c r="G129" i="15" s="1"/>
  <c r="O129" i="15" s="1"/>
  <c r="D288" i="15"/>
  <c r="G288" i="15" s="1"/>
  <c r="O288" i="15" s="1"/>
  <c r="D52" i="15"/>
  <c r="F52" i="15" s="1"/>
  <c r="D297" i="15"/>
  <c r="F297" i="15" s="1"/>
  <c r="D193" i="15"/>
  <c r="H193" i="15" s="1"/>
  <c r="D253" i="15"/>
  <c r="G253" i="15" s="1"/>
  <c r="O253" i="15" s="1"/>
  <c r="D222" i="15"/>
  <c r="G222" i="15" s="1"/>
  <c r="O222" i="15" s="1"/>
  <c r="D142" i="15"/>
  <c r="G142" i="15" s="1"/>
  <c r="O142" i="15" s="1"/>
  <c r="D201" i="15"/>
  <c r="F201" i="15" s="1"/>
  <c r="D98" i="15"/>
  <c r="F98" i="15" s="1"/>
  <c r="D248" i="15"/>
  <c r="H248" i="15" s="1"/>
  <c r="J248" i="15" s="1"/>
  <c r="K248" i="15" s="1"/>
  <c r="D80" i="15"/>
  <c r="F80" i="15" s="1"/>
  <c r="D149" i="15"/>
  <c r="F149" i="15" s="1"/>
  <c r="D199" i="15"/>
  <c r="G199" i="15" s="1"/>
  <c r="O199" i="15" s="1"/>
  <c r="D197" i="15"/>
  <c r="G197" i="15" s="1"/>
  <c r="O197" i="15" s="1"/>
  <c r="D206" i="15"/>
  <c r="F206" i="15" s="1"/>
  <c r="D92" i="15"/>
  <c r="F92" i="15" s="1"/>
  <c r="D207" i="15"/>
  <c r="H207" i="15" s="1"/>
  <c r="D184" i="15"/>
  <c r="F184" i="15" s="1"/>
  <c r="D289" i="15"/>
  <c r="G289" i="15" s="1"/>
  <c r="O289" i="15" s="1"/>
  <c r="D9" i="15"/>
  <c r="G9" i="15" s="1"/>
  <c r="O9" i="15" s="1"/>
  <c r="D71" i="15"/>
  <c r="G71" i="15" s="1"/>
  <c r="O71" i="15" s="1"/>
  <c r="D81" i="15"/>
  <c r="G81" i="15" s="1"/>
  <c r="O81" i="15" s="1"/>
  <c r="D18" i="15"/>
  <c r="F18" i="15" s="1"/>
  <c r="D77" i="15"/>
  <c r="H77" i="15" s="1"/>
  <c r="D239" i="15"/>
  <c r="F239" i="15" s="1"/>
  <c r="D42" i="15"/>
  <c r="F42" i="15" s="1"/>
  <c r="D191" i="15"/>
  <c r="F191" i="15" s="1"/>
  <c r="D44" i="15"/>
  <c r="G44" i="15" s="1"/>
  <c r="O44" i="15" s="1"/>
  <c r="D163" i="15"/>
  <c r="G163" i="15" s="1"/>
  <c r="O163" i="15" s="1"/>
  <c r="D301" i="15"/>
  <c r="F301" i="15" s="1"/>
  <c r="D34" i="15"/>
  <c r="F34" i="15" s="1"/>
  <c r="D240" i="15"/>
  <c r="F240" i="15" s="1"/>
  <c r="D185" i="15"/>
  <c r="F185" i="15" s="1"/>
  <c r="D186" i="15"/>
  <c r="G186" i="15" s="1"/>
  <c r="O186" i="15" s="1"/>
  <c r="D67" i="15"/>
  <c r="G67" i="15" s="1"/>
  <c r="O67" i="15" s="1"/>
  <c r="D282" i="15"/>
  <c r="G282" i="15" s="1"/>
  <c r="O282" i="15" s="1"/>
  <c r="D130" i="15"/>
  <c r="G130" i="15" s="1"/>
  <c r="O130" i="15" s="1"/>
  <c r="D33" i="15"/>
  <c r="F33" i="15" s="1"/>
  <c r="D219" i="15"/>
  <c r="F219" i="15" s="1"/>
  <c r="D40" i="15"/>
  <c r="F40" i="15" s="1"/>
  <c r="D275" i="15"/>
  <c r="H275" i="15" s="1"/>
  <c r="D104" i="15"/>
  <c r="F104" i="15" s="1"/>
  <c r="D82" i="15"/>
  <c r="G82" i="15" s="1"/>
  <c r="O82" i="15" s="1"/>
  <c r="D91" i="15"/>
  <c r="G91" i="15" s="1"/>
  <c r="O91" i="15" s="1"/>
  <c r="D156" i="15"/>
  <c r="F156" i="15" s="1"/>
  <c r="D286" i="15"/>
  <c r="F286" i="15" s="1"/>
  <c r="D114" i="15"/>
  <c r="F114" i="15" s="1"/>
  <c r="D292" i="15"/>
  <c r="F292" i="15" s="1"/>
  <c r="D74" i="15"/>
  <c r="G74" i="15" s="1"/>
  <c r="O74" i="15" s="1"/>
  <c r="D192" i="15"/>
  <c r="G192" i="15" s="1"/>
  <c r="O192" i="15" s="1"/>
  <c r="D245" i="15"/>
  <c r="H245" i="15" s="1"/>
  <c r="D48" i="15"/>
  <c r="F48" i="15" s="1"/>
  <c r="D144" i="15"/>
  <c r="F144" i="15" s="1"/>
  <c r="D195" i="15"/>
  <c r="F195" i="15" s="1"/>
  <c r="D294" i="15"/>
  <c r="F294" i="15" s="1"/>
  <c r="D187" i="15"/>
  <c r="G187" i="15" s="1"/>
  <c r="O187" i="15" s="1"/>
  <c r="D75" i="15"/>
  <c r="G75" i="15" s="1"/>
  <c r="O75" i="15" s="1"/>
  <c r="D198" i="15"/>
  <c r="F198" i="15" s="1"/>
  <c r="D132" i="15"/>
  <c r="F132" i="15" s="1"/>
  <c r="D115" i="15"/>
  <c r="F115" i="15" s="1"/>
  <c r="D291" i="15"/>
  <c r="F291" i="15" s="1"/>
  <c r="D202" i="15"/>
  <c r="F202" i="15" s="1"/>
  <c r="D15" i="15"/>
  <c r="H15" i="15" s="1"/>
  <c r="D16" i="15"/>
  <c r="F16" i="15" s="1"/>
  <c r="D86" i="15"/>
  <c r="F86" i="15" s="1"/>
  <c r="D25" i="15"/>
  <c r="F25" i="15" s="1"/>
  <c r="D84" i="15"/>
  <c r="G84" i="15" s="1"/>
  <c r="O84" i="15" s="1"/>
  <c r="D112" i="15"/>
  <c r="F112" i="15" s="1"/>
  <c r="D60" i="15"/>
  <c r="H60" i="15" s="1"/>
  <c r="D241" i="15"/>
  <c r="F241" i="15" s="1"/>
  <c r="D188" i="15"/>
  <c r="H188" i="15" s="1"/>
  <c r="D76" i="15"/>
  <c r="G76" i="15" s="1"/>
  <c r="O76" i="15" s="1"/>
  <c r="D246" i="15"/>
  <c r="F246" i="15" s="1"/>
  <c r="D295" i="15"/>
  <c r="F295" i="15" s="1"/>
  <c r="D47" i="15"/>
  <c r="F47" i="15" s="1"/>
  <c r="D290" i="15"/>
  <c r="F290" i="15" s="1"/>
  <c r="D280" i="15"/>
  <c r="H280" i="15" s="1"/>
  <c r="D8" i="15"/>
  <c r="F8" i="15" s="1"/>
  <c r="Z146" i="15"/>
  <c r="Z296" i="15"/>
  <c r="Z182" i="15"/>
  <c r="Z12" i="15"/>
  <c r="Z88" i="15"/>
  <c r="Z298" i="15"/>
  <c r="Z126" i="15"/>
  <c r="Z26" i="15"/>
  <c r="Z209" i="15"/>
  <c r="Z284" i="15"/>
  <c r="Z212" i="15"/>
  <c r="Z244" i="15"/>
  <c r="Z214" i="15"/>
  <c r="Z250" i="15"/>
  <c r="Z131" i="15"/>
  <c r="Z285" i="15"/>
  <c r="Z136" i="15"/>
  <c r="Z13" i="15"/>
  <c r="Z276" i="15"/>
  <c r="Z65" i="15"/>
  <c r="Z218" i="15"/>
  <c r="Z255" i="15"/>
  <c r="Z164" i="15"/>
  <c r="Z10" i="15"/>
  <c r="Z158" i="15"/>
  <c r="Z211" i="15"/>
  <c r="Z287" i="15"/>
  <c r="Z162" i="15"/>
  <c r="Z190" i="15"/>
  <c r="Z256" i="15"/>
  <c r="Z254" i="15"/>
  <c r="Z259" i="15"/>
  <c r="Z134" i="15"/>
  <c r="Z111" i="15"/>
  <c r="Z137" i="15"/>
  <c r="Z66" i="15"/>
  <c r="Z266" i="15"/>
  <c r="Z116" i="15"/>
  <c r="Z161" i="15"/>
  <c r="Z20" i="15"/>
  <c r="Z257" i="15"/>
  <c r="Z11" i="15"/>
  <c r="Z133" i="15"/>
  <c r="Z160" i="15"/>
  <c r="Z128" i="15"/>
  <c r="Z242" i="15"/>
  <c r="Z258" i="15"/>
  <c r="Z145" i="15"/>
  <c r="Z213" i="15"/>
  <c r="Z46" i="15"/>
  <c r="Z135" i="15"/>
  <c r="Z72" i="15"/>
  <c r="Z85" i="15"/>
  <c r="Z293" i="15"/>
  <c r="Z208" i="15"/>
  <c r="Z62" i="15"/>
  <c r="Z24" i="15"/>
  <c r="Z157" i="15"/>
  <c r="Z194" i="15"/>
  <c r="Z148" i="15"/>
  <c r="Z101" i="15"/>
  <c r="Z21" i="15"/>
  <c r="Z247" i="15"/>
  <c r="Z94" i="15"/>
  <c r="Z249" i="15"/>
  <c r="Z73" i="15"/>
  <c r="Z220" i="15"/>
  <c r="Z203" i="15"/>
  <c r="Z100" i="15"/>
  <c r="Z102" i="15"/>
  <c r="Z159" i="15"/>
  <c r="Z108" i="15"/>
  <c r="Z204" i="15"/>
  <c r="Z216" i="15"/>
  <c r="Z68" i="15"/>
  <c r="Z251" i="15"/>
  <c r="Z43" i="15"/>
  <c r="Z238" i="15"/>
  <c r="Z143" i="15"/>
  <c r="Z123" i="15"/>
  <c r="Z205" i="15"/>
  <c r="Z210" i="15"/>
  <c r="Z183" i="15"/>
  <c r="Z221" i="15"/>
  <c r="Z27" i="15"/>
  <c r="Z69" i="15"/>
  <c r="Z196" i="15"/>
  <c r="Z29" i="15"/>
  <c r="Z278" i="15"/>
  <c r="Z300" i="15"/>
  <c r="Z125" i="15"/>
  <c r="Z79" i="15"/>
  <c r="Z189" i="15"/>
  <c r="Z193" i="15"/>
  <c r="Z110" i="15"/>
  <c r="Z253" i="15"/>
  <c r="Z149" i="15"/>
  <c r="Z129" i="15"/>
  <c r="Z288" i="15"/>
  <c r="Z52" i="15"/>
  <c r="Z3" i="15"/>
  <c r="Z297" i="15"/>
  <c r="Z98" i="15"/>
  <c r="Z222" i="15"/>
  <c r="Z248" i="15"/>
  <c r="Z142" i="15"/>
  <c r="Z201" i="15"/>
  <c r="Z80" i="15"/>
  <c r="Z9" i="15"/>
  <c r="Z81" i="15"/>
  <c r="Z71" i="15"/>
  <c r="Z199" i="15"/>
  <c r="Z197" i="15"/>
  <c r="Z207" i="15"/>
  <c r="Z206" i="15"/>
  <c r="Z289" i="15"/>
  <c r="Z92" i="15"/>
  <c r="Z184" i="15"/>
  <c r="Z18" i="15"/>
  <c r="Z77" i="15"/>
  <c r="Z239" i="15"/>
  <c r="Z42" i="15"/>
  <c r="Z191" i="15"/>
  <c r="Z301" i="15"/>
  <c r="Z67" i="15"/>
  <c r="Z33" i="15"/>
  <c r="Z240" i="15"/>
  <c r="Z219" i="15"/>
  <c r="Z185" i="15"/>
  <c r="Z282" i="15"/>
  <c r="Z34" i="15"/>
  <c r="Z163" i="15"/>
  <c r="Z40" i="15"/>
  <c r="Z186" i="15"/>
  <c r="Z130" i="15"/>
  <c r="Z82" i="15"/>
  <c r="Z74" i="15"/>
  <c r="Z286" i="15"/>
  <c r="Z275" i="15"/>
  <c r="Z114" i="15"/>
  <c r="Z104" i="15"/>
  <c r="Z91" i="15"/>
  <c r="Z156" i="15"/>
  <c r="Z292" i="15"/>
  <c r="Z44" i="15"/>
  <c r="Z144" i="15"/>
  <c r="Z75" i="15"/>
  <c r="Z245" i="15"/>
  <c r="Z192" i="15"/>
  <c r="Z198" i="15"/>
  <c r="Z195" i="15"/>
  <c r="Z294" i="15"/>
  <c r="Z132" i="15"/>
  <c r="Z187" i="15"/>
  <c r="Z202" i="15"/>
  <c r="Z86" i="15"/>
  <c r="Z115" i="15"/>
  <c r="Z25" i="15"/>
  <c r="Z291" i="15"/>
  <c r="Z48" i="15"/>
  <c r="Z15" i="15"/>
  <c r="Z16" i="15"/>
  <c r="Z188" i="15"/>
  <c r="Z112" i="15"/>
  <c r="Z246" i="15"/>
  <c r="Z84" i="15"/>
  <c r="Z60" i="15"/>
  <c r="Z295" i="15"/>
  <c r="Z76" i="15"/>
  <c r="Z280" i="15"/>
  <c r="Z8" i="15"/>
  <c r="Z47" i="15"/>
  <c r="Z290" i="15"/>
  <c r="Z241" i="15"/>
  <c r="N16" i="43" l="1"/>
  <c r="N20" i="43"/>
  <c r="N144" i="43"/>
  <c r="N117" i="43"/>
  <c r="N165" i="43"/>
  <c r="N31" i="43"/>
  <c r="N157" i="43"/>
  <c r="N128" i="43"/>
  <c r="N91" i="43"/>
  <c r="N219" i="43"/>
  <c r="N88" i="43"/>
  <c r="N207" i="43"/>
  <c r="N78" i="43"/>
  <c r="N79" i="43"/>
  <c r="N166" i="43"/>
  <c r="N52" i="43"/>
  <c r="N97" i="43"/>
  <c r="N135" i="43"/>
  <c r="N77" i="43"/>
  <c r="N86" i="43"/>
  <c r="N153" i="43"/>
  <c r="N221" i="43"/>
  <c r="N142" i="43"/>
  <c r="N167" i="43"/>
  <c r="N109" i="43"/>
  <c r="N18" i="43"/>
  <c r="N155" i="43"/>
  <c r="N138" i="43"/>
  <c r="N26" i="43"/>
  <c r="N84" i="43"/>
  <c r="N89" i="43"/>
  <c r="N72" i="43"/>
  <c r="N4" i="43"/>
  <c r="N121" i="43"/>
  <c r="N151" i="43"/>
  <c r="N28" i="43"/>
  <c r="N44" i="43"/>
  <c r="N75" i="43"/>
  <c r="N188" i="43"/>
  <c r="N12" i="43"/>
  <c r="N205" i="43"/>
  <c r="N163" i="43"/>
  <c r="N62" i="43"/>
  <c r="N196" i="43"/>
  <c r="N206" i="43"/>
  <c r="N190" i="43"/>
  <c r="N130" i="43"/>
  <c r="N24" i="43"/>
  <c r="N127" i="43"/>
  <c r="N30" i="43"/>
  <c r="N216" i="43"/>
  <c r="N189" i="43"/>
  <c r="N170" i="43"/>
  <c r="N194" i="43"/>
  <c r="N214" i="43"/>
  <c r="N33" i="43"/>
  <c r="N145" i="43"/>
  <c r="N7" i="43"/>
  <c r="N123" i="43"/>
  <c r="N104" i="43"/>
  <c r="N76" i="43"/>
  <c r="N120" i="43"/>
  <c r="N124" i="43"/>
  <c r="N140" i="43"/>
  <c r="N213" i="43"/>
  <c r="N3" i="43"/>
  <c r="N82" i="43"/>
  <c r="N27" i="43"/>
  <c r="N154" i="43"/>
  <c r="N178" i="43"/>
  <c r="N112" i="43"/>
  <c r="N147" i="43"/>
  <c r="N200" i="43"/>
  <c r="N191" i="43"/>
  <c r="N148" i="43"/>
  <c r="N223" i="43"/>
  <c r="N103" i="43"/>
  <c r="N218" i="43"/>
  <c r="N19" i="43"/>
  <c r="N192" i="43"/>
  <c r="N129" i="43"/>
  <c r="N197" i="43"/>
  <c r="N125" i="43"/>
  <c r="N59" i="43"/>
  <c r="N182" i="43"/>
  <c r="N195" i="43"/>
  <c r="N132" i="43"/>
  <c r="N2" i="43"/>
  <c r="N204" i="43"/>
  <c r="N169" i="43"/>
  <c r="N53" i="43"/>
  <c r="N69" i="43"/>
  <c r="N115" i="43"/>
  <c r="N43" i="43"/>
  <c r="N15" i="43"/>
  <c r="N70" i="43"/>
  <c r="N110" i="43"/>
  <c r="N11" i="43"/>
  <c r="N67" i="43"/>
  <c r="N100" i="43"/>
  <c r="N172" i="43"/>
  <c r="N48" i="43"/>
  <c r="N133" i="43"/>
  <c r="N116" i="43"/>
  <c r="N113" i="43"/>
  <c r="N215" i="43"/>
  <c r="N184" i="43"/>
  <c r="N10" i="43"/>
  <c r="N162" i="43"/>
  <c r="N50" i="43"/>
  <c r="N87" i="43"/>
  <c r="N21" i="43"/>
  <c r="N6" i="43"/>
  <c r="N37" i="43"/>
  <c r="N119" i="43"/>
  <c r="N51" i="43"/>
  <c r="N199" i="43"/>
  <c r="N159" i="43"/>
  <c r="N55" i="43"/>
  <c r="N96" i="43"/>
  <c r="N93" i="43"/>
  <c r="N46" i="43"/>
  <c r="N41" i="43"/>
  <c r="N9" i="43"/>
  <c r="N57" i="43"/>
  <c r="N64" i="43"/>
  <c r="N108" i="43"/>
  <c r="N25" i="43"/>
  <c r="N208" i="43"/>
  <c r="N198" i="43"/>
  <c r="N13" i="43"/>
  <c r="N220" i="43"/>
  <c r="N73" i="43"/>
  <c r="N174" i="43"/>
  <c r="N101" i="43"/>
  <c r="N36" i="43"/>
  <c r="N209" i="43"/>
  <c r="N29" i="43"/>
  <c r="N47" i="43"/>
  <c r="N61" i="43"/>
  <c r="N164" i="43"/>
  <c r="N187" i="43"/>
  <c r="N98" i="43"/>
  <c r="N102" i="43"/>
  <c r="N211" i="43"/>
  <c r="N8" i="43"/>
  <c r="N5" i="43"/>
  <c r="N14" i="43"/>
  <c r="N81" i="43"/>
  <c r="N94" i="43"/>
  <c r="N139" i="43"/>
  <c r="N149" i="43"/>
  <c r="N212" i="43"/>
  <c r="N150" i="43"/>
  <c r="N143" i="43"/>
  <c r="N42" i="43"/>
  <c r="N158" i="43"/>
  <c r="N202" i="43"/>
  <c r="N152" i="43"/>
  <c r="N168" i="43"/>
  <c r="N95" i="43"/>
  <c r="N90" i="43"/>
  <c r="N185" i="43"/>
  <c r="N222" i="43"/>
  <c r="N39" i="43"/>
  <c r="N177" i="43"/>
  <c r="N17" i="43"/>
  <c r="N49" i="43"/>
  <c r="N173" i="43"/>
  <c r="N134" i="43"/>
  <c r="N45" i="43"/>
  <c r="N106" i="43"/>
  <c r="N201" i="43"/>
  <c r="N118" i="43"/>
  <c r="N186" i="43"/>
  <c r="N160" i="43"/>
  <c r="N122" i="43"/>
  <c r="N65" i="43"/>
  <c r="N107" i="43"/>
  <c r="N34" i="43"/>
  <c r="N161" i="43"/>
  <c r="N40" i="43"/>
  <c r="N131" i="43"/>
  <c r="N114" i="43"/>
  <c r="N183" i="43"/>
  <c r="N137" i="43"/>
  <c r="N54" i="43"/>
  <c r="N176" i="43"/>
  <c r="N56" i="43"/>
  <c r="N136" i="43"/>
  <c r="N58" i="43"/>
  <c r="N83" i="43"/>
  <c r="N156" i="43"/>
  <c r="N74" i="43"/>
  <c r="N171" i="43"/>
  <c r="N203" i="43"/>
  <c r="N217" i="43"/>
  <c r="N71" i="43"/>
  <c r="N85" i="43"/>
  <c r="N175" i="43"/>
  <c r="N32" i="43"/>
  <c r="N141" i="43"/>
  <c r="N23" i="43"/>
  <c r="N111" i="43"/>
  <c r="N35" i="43"/>
  <c r="N22" i="43"/>
  <c r="N38" i="43"/>
  <c r="N210" i="43"/>
  <c r="N80" i="43"/>
  <c r="N63" i="43"/>
  <c r="N105" i="43"/>
  <c r="N180" i="43"/>
  <c r="N146" i="43"/>
  <c r="N193" i="43"/>
  <c r="N68" i="43"/>
  <c r="N126" i="43"/>
  <c r="N99" i="43"/>
  <c r="N179" i="43"/>
  <c r="N66" i="43"/>
  <c r="N60" i="43"/>
  <c r="N92" i="43"/>
  <c r="N181" i="43"/>
  <c r="U179" i="15"/>
  <c r="Y127" i="15"/>
  <c r="T151" i="15"/>
  <c r="Y120" i="15"/>
  <c r="Y229" i="15"/>
  <c r="Y270" i="15"/>
  <c r="Y169" i="15"/>
  <c r="Y154" i="15"/>
  <c r="M277" i="15"/>
  <c r="N277" i="15" s="1"/>
  <c r="L233" i="15"/>
  <c r="M167" i="15"/>
  <c r="N167" i="15" s="1"/>
  <c r="T167" i="15" s="1"/>
  <c r="L167" i="15"/>
  <c r="Y200" i="15"/>
  <c r="Y233" i="15"/>
  <c r="T233" i="15"/>
  <c r="U5" i="15"/>
  <c r="U90" i="15"/>
  <c r="U23" i="15"/>
  <c r="U19" i="15"/>
  <c r="U232" i="15"/>
  <c r="U273" i="15"/>
  <c r="U64" i="15"/>
  <c r="S124" i="15"/>
  <c r="S232" i="15"/>
  <c r="S243" i="15"/>
  <c r="U243" i="15"/>
  <c r="Y267" i="15"/>
  <c r="J145" i="15"/>
  <c r="K145" i="15" s="1"/>
  <c r="J275" i="15"/>
  <c r="K275" i="15" s="1"/>
  <c r="J207" i="15"/>
  <c r="K207" i="15" s="1"/>
  <c r="J3" i="15"/>
  <c r="K3" i="15" s="1"/>
  <c r="J221" i="15"/>
  <c r="K221" i="15" s="1"/>
  <c r="J194" i="15"/>
  <c r="K194" i="15" s="1"/>
  <c r="J21" i="15"/>
  <c r="K21" i="15" s="1"/>
  <c r="J161" i="15"/>
  <c r="K161" i="15" s="1"/>
  <c r="J158" i="15"/>
  <c r="K158" i="15" s="1"/>
  <c r="J276" i="15"/>
  <c r="K276" i="15" s="1"/>
  <c r="J182" i="15"/>
  <c r="K182" i="15" s="1"/>
  <c r="J298" i="15"/>
  <c r="K298" i="15" s="1"/>
  <c r="J280" i="15"/>
  <c r="K280" i="15" s="1"/>
  <c r="J245" i="15"/>
  <c r="K245" i="15" s="1"/>
  <c r="H146" i="15"/>
  <c r="H100" i="15"/>
  <c r="G47" i="15"/>
  <c r="O47" i="15" s="1"/>
  <c r="G112" i="15"/>
  <c r="O112" i="15" s="1"/>
  <c r="H116" i="15"/>
  <c r="H88" i="15"/>
  <c r="H162" i="15"/>
  <c r="H112" i="15"/>
  <c r="G219" i="15"/>
  <c r="O219" i="15" s="1"/>
  <c r="G185" i="15"/>
  <c r="O185" i="15" s="1"/>
  <c r="H149" i="15"/>
  <c r="J149" i="15" s="1"/>
  <c r="K149" i="15" s="1"/>
  <c r="H183" i="15"/>
  <c r="H101" i="15"/>
  <c r="G285" i="15"/>
  <c r="O285" i="15" s="1"/>
  <c r="H136" i="15"/>
  <c r="F183" i="15"/>
  <c r="G80" i="15"/>
  <c r="O80" i="15" s="1"/>
  <c r="F146" i="15"/>
  <c r="F67" i="15"/>
  <c r="H128" i="15"/>
  <c r="F148" i="15"/>
  <c r="F100" i="15"/>
  <c r="F111" i="15"/>
  <c r="F9" i="15"/>
  <c r="F298" i="15"/>
  <c r="H210" i="15"/>
  <c r="F88" i="15"/>
  <c r="G275" i="15"/>
  <c r="O275" i="15" s="1"/>
  <c r="H189" i="15"/>
  <c r="G210" i="15"/>
  <c r="O210" i="15" s="1"/>
  <c r="F60" i="15"/>
  <c r="H292" i="15"/>
  <c r="F275" i="15"/>
  <c r="H67" i="15"/>
  <c r="G239" i="15"/>
  <c r="O239" i="15" s="1"/>
  <c r="F204" i="15"/>
  <c r="G133" i="15"/>
  <c r="O133" i="15" s="1"/>
  <c r="H266" i="15"/>
  <c r="G161" i="15"/>
  <c r="O161" i="15" s="1"/>
  <c r="G280" i="15"/>
  <c r="O280" i="15" s="1"/>
  <c r="H25" i="15"/>
  <c r="H202" i="15"/>
  <c r="F192" i="15"/>
  <c r="G77" i="15"/>
  <c r="O77" i="15" s="1"/>
  <c r="H184" i="15"/>
  <c r="G149" i="15"/>
  <c r="O149" i="15" s="1"/>
  <c r="H129" i="15"/>
  <c r="G205" i="15"/>
  <c r="O205" i="15" s="1"/>
  <c r="G62" i="15"/>
  <c r="O62" i="15" s="1"/>
  <c r="H213" i="15"/>
  <c r="H259" i="15"/>
  <c r="G188" i="15"/>
  <c r="O188" i="15" s="1"/>
  <c r="F15" i="15"/>
  <c r="H187" i="15"/>
  <c r="F186" i="15"/>
  <c r="G110" i="15"/>
  <c r="O110" i="15" s="1"/>
  <c r="G148" i="15"/>
  <c r="O148" i="15" s="1"/>
  <c r="F213" i="15"/>
  <c r="G298" i="15"/>
  <c r="O298" i="15" s="1"/>
  <c r="F188" i="15"/>
  <c r="G86" i="15"/>
  <c r="O86" i="15" s="1"/>
  <c r="G145" i="15"/>
  <c r="O145" i="15" s="1"/>
  <c r="F84" i="15"/>
  <c r="F245" i="15"/>
  <c r="G114" i="15"/>
  <c r="O114" i="15" s="1"/>
  <c r="H199" i="15"/>
  <c r="J199" i="15" s="1"/>
  <c r="K199" i="15" s="1"/>
  <c r="H43" i="15"/>
  <c r="H204" i="15"/>
  <c r="J204" i="15" s="1"/>
  <c r="K204" i="15" s="1"/>
  <c r="H73" i="15"/>
  <c r="J73" i="15" s="1"/>
  <c r="K73" i="15" s="1"/>
  <c r="F145" i="15"/>
  <c r="G158" i="15"/>
  <c r="O158" i="15" s="1"/>
  <c r="G195" i="15"/>
  <c r="O195" i="15" s="1"/>
  <c r="F74" i="15"/>
  <c r="H185" i="15"/>
  <c r="F289" i="15"/>
  <c r="G3" i="15"/>
  <c r="O3" i="15" s="1"/>
  <c r="F123" i="15"/>
  <c r="G73" i="15"/>
  <c r="O73" i="15" s="1"/>
  <c r="G21" i="15"/>
  <c r="O21" i="15" s="1"/>
  <c r="F190" i="15"/>
  <c r="H285" i="15"/>
  <c r="G214" i="15"/>
  <c r="O214" i="15" s="1"/>
  <c r="G182" i="15"/>
  <c r="O182" i="15" s="1"/>
  <c r="G241" i="15"/>
  <c r="O241" i="15" s="1"/>
  <c r="H291" i="15"/>
  <c r="G40" i="15"/>
  <c r="O40" i="15" s="1"/>
  <c r="H42" i="15"/>
  <c r="F244" i="15"/>
  <c r="G42" i="15"/>
  <c r="O42" i="15" s="1"/>
  <c r="H62" i="15"/>
  <c r="G254" i="15"/>
  <c r="O254" i="15" s="1"/>
  <c r="G25" i="15"/>
  <c r="O25" i="15" s="1"/>
  <c r="F187" i="15"/>
  <c r="G60" i="15"/>
  <c r="O60" i="15" s="1"/>
  <c r="F75" i="15"/>
  <c r="H192" i="15"/>
  <c r="G292" i="15"/>
  <c r="O292" i="15" s="1"/>
  <c r="H219" i="15"/>
  <c r="F130" i="15"/>
  <c r="G240" i="15"/>
  <c r="O240" i="15" s="1"/>
  <c r="H9" i="15"/>
  <c r="G184" i="15"/>
  <c r="O184" i="15" s="1"/>
  <c r="G248" i="15"/>
  <c r="O248" i="15" s="1"/>
  <c r="F253" i="15"/>
  <c r="G189" i="15"/>
  <c r="O189" i="15" s="1"/>
  <c r="G221" i="15"/>
  <c r="O221" i="15" s="1"/>
  <c r="F216" i="15"/>
  <c r="H133" i="15"/>
  <c r="H137" i="15"/>
  <c r="F13" i="15"/>
  <c r="F137" i="15"/>
  <c r="G276" i="15"/>
  <c r="O276" i="15" s="1"/>
  <c r="F280" i="15"/>
  <c r="H47" i="15"/>
  <c r="F76" i="15"/>
  <c r="G291" i="15"/>
  <c r="O291" i="15" s="1"/>
  <c r="H195" i="15"/>
  <c r="G245" i="15"/>
  <c r="O245" i="15" s="1"/>
  <c r="F82" i="15"/>
  <c r="F44" i="15"/>
  <c r="F81" i="15"/>
  <c r="F199" i="15"/>
  <c r="F142" i="15"/>
  <c r="F129" i="15"/>
  <c r="F43" i="15"/>
  <c r="F251" i="15"/>
  <c r="F101" i="15"/>
  <c r="F203" i="15"/>
  <c r="F128" i="15"/>
  <c r="F20" i="15"/>
  <c r="H290" i="15"/>
  <c r="G202" i="15"/>
  <c r="O202" i="15" s="1"/>
  <c r="H115" i="15"/>
  <c r="H104" i="15"/>
  <c r="H191" i="15"/>
  <c r="H71" i="15"/>
  <c r="H222" i="15"/>
  <c r="H278" i="15"/>
  <c r="J278" i="15" s="1"/>
  <c r="K278" i="15" s="1"/>
  <c r="H196" i="15"/>
  <c r="H68" i="15"/>
  <c r="H249" i="15"/>
  <c r="H220" i="15"/>
  <c r="H72" i="15"/>
  <c r="H293" i="15"/>
  <c r="F11" i="15"/>
  <c r="G116" i="15"/>
  <c r="O116" i="15" s="1"/>
  <c r="G259" i="15"/>
  <c r="O259" i="15" s="1"/>
  <c r="H131" i="15"/>
  <c r="H12" i="15"/>
  <c r="J12" i="15" s="1"/>
  <c r="K12" i="15" s="1"/>
  <c r="G290" i="15"/>
  <c r="O290" i="15" s="1"/>
  <c r="H295" i="15"/>
  <c r="G115" i="15"/>
  <c r="O115" i="15" s="1"/>
  <c r="H294" i="15"/>
  <c r="H74" i="15"/>
  <c r="J74" i="15" s="1"/>
  <c r="K74" i="15" s="1"/>
  <c r="G104" i="15"/>
  <c r="O104" i="15" s="1"/>
  <c r="F282" i="15"/>
  <c r="H186" i="15"/>
  <c r="G191" i="15"/>
  <c r="O191" i="15" s="1"/>
  <c r="F71" i="15"/>
  <c r="H289" i="15"/>
  <c r="F197" i="15"/>
  <c r="F222" i="15"/>
  <c r="H253" i="15"/>
  <c r="F288" i="15"/>
  <c r="F278" i="15"/>
  <c r="H123" i="15"/>
  <c r="F27" i="15"/>
  <c r="G196" i="15"/>
  <c r="O196" i="15" s="1"/>
  <c r="F68" i="15"/>
  <c r="H216" i="15"/>
  <c r="F247" i="15"/>
  <c r="G249" i="15"/>
  <c r="O249" i="15" s="1"/>
  <c r="F220" i="15"/>
  <c r="H157" i="15"/>
  <c r="F135" i="15"/>
  <c r="G72" i="15"/>
  <c r="O72" i="15" s="1"/>
  <c r="F293" i="15"/>
  <c r="H160" i="15"/>
  <c r="G258" i="15"/>
  <c r="O258" i="15" s="1"/>
  <c r="H256" i="15"/>
  <c r="H211" i="15"/>
  <c r="H250" i="15"/>
  <c r="G284" i="15"/>
  <c r="O284" i="15" s="1"/>
  <c r="F212" i="15"/>
  <c r="G131" i="15"/>
  <c r="O131" i="15" s="1"/>
  <c r="G12" i="15"/>
  <c r="O12" i="15" s="1"/>
  <c r="H26" i="15"/>
  <c r="G295" i="15"/>
  <c r="O295" i="15" s="1"/>
  <c r="H241" i="15"/>
  <c r="H84" i="15"/>
  <c r="G294" i="15"/>
  <c r="O294" i="15" s="1"/>
  <c r="H114" i="15"/>
  <c r="F91" i="15"/>
  <c r="H40" i="15"/>
  <c r="H240" i="15"/>
  <c r="J240" i="15" s="1"/>
  <c r="K240" i="15" s="1"/>
  <c r="F163" i="15"/>
  <c r="H239" i="15"/>
  <c r="G207" i="15"/>
  <c r="O207" i="15" s="1"/>
  <c r="H80" i="15"/>
  <c r="G193" i="15"/>
  <c r="O193" i="15" s="1"/>
  <c r="H110" i="15"/>
  <c r="G79" i="15"/>
  <c r="O79" i="15" s="1"/>
  <c r="H205" i="15"/>
  <c r="J205" i="15" s="1"/>
  <c r="K205" i="15" s="1"/>
  <c r="G194" i="15"/>
  <c r="O194" i="15" s="1"/>
  <c r="G157" i="15"/>
  <c r="O157" i="15" s="1"/>
  <c r="G208" i="15"/>
  <c r="O208" i="15" s="1"/>
  <c r="F160" i="15"/>
  <c r="F164" i="15"/>
  <c r="G256" i="15"/>
  <c r="G211" i="15"/>
  <c r="O211" i="15" s="1"/>
  <c r="F250" i="15"/>
  <c r="H65" i="15"/>
  <c r="H86" i="15"/>
  <c r="G15" i="15"/>
  <c r="O15" i="15" s="1"/>
  <c r="H190" i="15"/>
  <c r="G287" i="15"/>
  <c r="O287" i="15" s="1"/>
  <c r="H254" i="15"/>
  <c r="H8" i="15"/>
  <c r="H198" i="15"/>
  <c r="H48" i="15"/>
  <c r="H156" i="15"/>
  <c r="J156" i="15" s="1"/>
  <c r="K156" i="15" s="1"/>
  <c r="H301" i="15"/>
  <c r="F77" i="15"/>
  <c r="F207" i="15"/>
  <c r="H206" i="15"/>
  <c r="J206" i="15" s="1"/>
  <c r="K206" i="15" s="1"/>
  <c r="F248" i="15"/>
  <c r="H201" i="15"/>
  <c r="F193" i="15"/>
  <c r="H52" i="15"/>
  <c r="F3" i="15"/>
  <c r="H125" i="15"/>
  <c r="F79" i="15"/>
  <c r="H29" i="15"/>
  <c r="J29" i="15" s="1"/>
  <c r="K29" i="15" s="1"/>
  <c r="F221" i="15"/>
  <c r="H69" i="15"/>
  <c r="F194" i="15"/>
  <c r="H159" i="15"/>
  <c r="F21" i="15"/>
  <c r="H94" i="15"/>
  <c r="F208" i="15"/>
  <c r="H24" i="15"/>
  <c r="F161" i="15"/>
  <c r="H242" i="15"/>
  <c r="F258" i="15"/>
  <c r="F287" i="15"/>
  <c r="H134" i="15"/>
  <c r="F158" i="15"/>
  <c r="H255" i="15"/>
  <c r="F276" i="15"/>
  <c r="H296" i="15"/>
  <c r="F284" i="15"/>
  <c r="H214" i="15"/>
  <c r="F182" i="15"/>
  <c r="G8" i="15"/>
  <c r="O8" i="15" s="1"/>
  <c r="G198" i="15"/>
  <c r="O198" i="15" s="1"/>
  <c r="G48" i="15"/>
  <c r="O48" i="15" s="1"/>
  <c r="G156" i="15"/>
  <c r="O156" i="15" s="1"/>
  <c r="G301" i="15"/>
  <c r="O301" i="15" s="1"/>
  <c r="G206" i="15"/>
  <c r="O206" i="15" s="1"/>
  <c r="G201" i="15"/>
  <c r="O201" i="15" s="1"/>
  <c r="G52" i="15"/>
  <c r="O52" i="15" s="1"/>
  <c r="G125" i="15"/>
  <c r="O125" i="15" s="1"/>
  <c r="G29" i="15"/>
  <c r="O29" i="15" s="1"/>
  <c r="G69" i="15"/>
  <c r="O69" i="15" s="1"/>
  <c r="G159" i="15"/>
  <c r="O159" i="15" s="1"/>
  <c r="G94" i="15"/>
  <c r="O94" i="15" s="1"/>
  <c r="G24" i="15"/>
  <c r="O24" i="15" s="1"/>
  <c r="G242" i="15"/>
  <c r="O242" i="15" s="1"/>
  <c r="G134" i="15"/>
  <c r="O134" i="15" s="1"/>
  <c r="G255" i="15"/>
  <c r="O255" i="15" s="1"/>
  <c r="G296" i="15"/>
  <c r="O296" i="15" s="1"/>
  <c r="H76" i="15"/>
  <c r="H75" i="15"/>
  <c r="H82" i="15"/>
  <c r="H282" i="15"/>
  <c r="H44" i="15"/>
  <c r="H246" i="15"/>
  <c r="H16" i="15"/>
  <c r="H132" i="15"/>
  <c r="H144" i="15"/>
  <c r="H286" i="15"/>
  <c r="J286" i="15" s="1"/>
  <c r="K286" i="15" s="1"/>
  <c r="H33" i="15"/>
  <c r="H34" i="15"/>
  <c r="H18" i="15"/>
  <c r="H92" i="15"/>
  <c r="H98" i="15"/>
  <c r="H297" i="15"/>
  <c r="H143" i="15"/>
  <c r="H300" i="15"/>
  <c r="H238" i="15"/>
  <c r="H108" i="15"/>
  <c r="H102" i="15"/>
  <c r="H46" i="15"/>
  <c r="H85" i="15"/>
  <c r="H257" i="15"/>
  <c r="H66" i="15"/>
  <c r="H10" i="15"/>
  <c r="H126" i="15"/>
  <c r="H218" i="15"/>
  <c r="H209" i="15"/>
  <c r="J209" i="15" s="1"/>
  <c r="K209" i="15" s="1"/>
  <c r="G26" i="15"/>
  <c r="O26" i="15" s="1"/>
  <c r="G246" i="15"/>
  <c r="O246" i="15" s="1"/>
  <c r="G16" i="15"/>
  <c r="O16" i="15" s="1"/>
  <c r="G132" i="15"/>
  <c r="O132" i="15" s="1"/>
  <c r="G144" i="15"/>
  <c r="O144" i="15" s="1"/>
  <c r="G286" i="15"/>
  <c r="O286" i="15" s="1"/>
  <c r="G33" i="15"/>
  <c r="O33" i="15" s="1"/>
  <c r="G34" i="15"/>
  <c r="O34" i="15" s="1"/>
  <c r="G18" i="15"/>
  <c r="O18" i="15" s="1"/>
  <c r="G92" i="15"/>
  <c r="O92" i="15" s="1"/>
  <c r="G98" i="15"/>
  <c r="O98" i="15" s="1"/>
  <c r="G297" i="15"/>
  <c r="O297" i="15" s="1"/>
  <c r="G143" i="15"/>
  <c r="O143" i="15" s="1"/>
  <c r="G300" i="15"/>
  <c r="O300" i="15" s="1"/>
  <c r="G238" i="15"/>
  <c r="O238" i="15" s="1"/>
  <c r="G108" i="15"/>
  <c r="O108" i="15" s="1"/>
  <c r="G102" i="15"/>
  <c r="O102" i="15" s="1"/>
  <c r="G46" i="15"/>
  <c r="O46" i="15" s="1"/>
  <c r="G85" i="15"/>
  <c r="O85" i="15" s="1"/>
  <c r="G257" i="15"/>
  <c r="O257" i="15" s="1"/>
  <c r="G66" i="15"/>
  <c r="O66" i="15" s="1"/>
  <c r="G10" i="15"/>
  <c r="O10" i="15" s="1"/>
  <c r="G126" i="15"/>
  <c r="O126" i="15" s="1"/>
  <c r="G218" i="15"/>
  <c r="O218" i="15" s="1"/>
  <c r="G209" i="15"/>
  <c r="O209" i="15" s="1"/>
  <c r="H91" i="15"/>
  <c r="H130" i="15"/>
  <c r="H163" i="15"/>
  <c r="H81" i="15"/>
  <c r="H197" i="15"/>
  <c r="J197" i="15" s="1"/>
  <c r="K197" i="15" s="1"/>
  <c r="H142" i="15"/>
  <c r="J142" i="15" s="1"/>
  <c r="K142" i="15" s="1"/>
  <c r="H288" i="15"/>
  <c r="H27" i="15"/>
  <c r="H251" i="15"/>
  <c r="J251" i="15" s="1"/>
  <c r="K251" i="15" s="1"/>
  <c r="H247" i="15"/>
  <c r="H203" i="15"/>
  <c r="H135" i="15"/>
  <c r="H20" i="15"/>
  <c r="H11" i="15"/>
  <c r="G266" i="15"/>
  <c r="O266" i="15" s="1"/>
  <c r="H164" i="15"/>
  <c r="G162" i="15"/>
  <c r="O162" i="15" s="1"/>
  <c r="H111" i="15"/>
  <c r="H13" i="15"/>
  <c r="G65" i="15"/>
  <c r="O65" i="15" s="1"/>
  <c r="H212" i="15"/>
  <c r="G136" i="15"/>
  <c r="O136" i="15" s="1"/>
  <c r="H244" i="15"/>
  <c r="AC29" i="15"/>
  <c r="S261" i="15" s="1"/>
  <c r="E74" i="27"/>
  <c r="F74" i="2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K73" i="12"/>
  <c r="L73" i="12"/>
  <c r="J73" i="12"/>
  <c r="I73" i="12"/>
  <c r="H73" i="12"/>
  <c r="E73" i="12"/>
  <c r="K72" i="12"/>
  <c r="L72" i="12"/>
  <c r="J72" i="12"/>
  <c r="I72" i="12"/>
  <c r="H72" i="12"/>
  <c r="E72" i="12"/>
  <c r="K71" i="12"/>
  <c r="L71" i="12"/>
  <c r="J71" i="12"/>
  <c r="I71" i="12"/>
  <c r="H71" i="12"/>
  <c r="E71" i="12"/>
  <c r="K70" i="12"/>
  <c r="L70" i="12"/>
  <c r="J70" i="12"/>
  <c r="I70" i="12"/>
  <c r="H70" i="12"/>
  <c r="E70" i="12"/>
  <c r="K69" i="12"/>
  <c r="L69" i="12"/>
  <c r="J69" i="12"/>
  <c r="I69" i="12"/>
  <c r="H69" i="12"/>
  <c r="E69" i="12"/>
  <c r="K68" i="12"/>
  <c r="L68" i="12"/>
  <c r="J68" i="12"/>
  <c r="I68" i="12"/>
  <c r="H68" i="12"/>
  <c r="E68" i="12"/>
  <c r="K67" i="12"/>
  <c r="L67" i="12"/>
  <c r="J67" i="12"/>
  <c r="I67" i="12"/>
  <c r="H67" i="12"/>
  <c r="E67" i="12"/>
  <c r="K66" i="12"/>
  <c r="L66" i="12"/>
  <c r="J66" i="12"/>
  <c r="I66" i="12"/>
  <c r="H66" i="12"/>
  <c r="E66" i="12"/>
  <c r="K65" i="12"/>
  <c r="L65" i="12"/>
  <c r="J65" i="12"/>
  <c r="I65" i="12"/>
  <c r="H65" i="12"/>
  <c r="E65" i="12"/>
  <c r="K64" i="12"/>
  <c r="L64" i="12"/>
  <c r="J64" i="12"/>
  <c r="I64" i="12"/>
  <c r="H64" i="12"/>
  <c r="E64" i="12"/>
  <c r="K63" i="12"/>
  <c r="L63" i="12"/>
  <c r="J63" i="12"/>
  <c r="I63" i="12"/>
  <c r="H63" i="12"/>
  <c r="E63" i="12"/>
  <c r="K62" i="12"/>
  <c r="L62" i="12"/>
  <c r="J62" i="12"/>
  <c r="I62" i="12"/>
  <c r="H62" i="12"/>
  <c r="E62" i="12"/>
  <c r="K61" i="12"/>
  <c r="L61" i="12"/>
  <c r="J61" i="12"/>
  <c r="I61" i="12"/>
  <c r="H61" i="12"/>
  <c r="E61" i="12"/>
  <c r="K60" i="12"/>
  <c r="L60" i="12"/>
  <c r="J60" i="12"/>
  <c r="I60" i="12"/>
  <c r="H60" i="12"/>
  <c r="E60" i="12"/>
  <c r="K59" i="12"/>
  <c r="L59" i="12"/>
  <c r="J59" i="12"/>
  <c r="I59" i="12"/>
  <c r="H59" i="12"/>
  <c r="E59" i="12"/>
  <c r="K58" i="12"/>
  <c r="L58" i="12"/>
  <c r="J58" i="12"/>
  <c r="I58" i="12"/>
  <c r="H58" i="12"/>
  <c r="E58" i="12"/>
  <c r="K57" i="12"/>
  <c r="L57" i="12"/>
  <c r="J57" i="12"/>
  <c r="I57" i="12"/>
  <c r="H57" i="12"/>
  <c r="E57" i="12"/>
  <c r="K56" i="12"/>
  <c r="L56" i="12"/>
  <c r="J56" i="12"/>
  <c r="I56" i="12"/>
  <c r="H56" i="12"/>
  <c r="E56" i="12"/>
  <c r="K55" i="12"/>
  <c r="L55" i="12"/>
  <c r="J55" i="12"/>
  <c r="I55" i="12"/>
  <c r="H55" i="12"/>
  <c r="E55" i="12"/>
  <c r="K54" i="12"/>
  <c r="L54" i="12"/>
  <c r="J54" i="12"/>
  <c r="I54" i="12"/>
  <c r="H54" i="12"/>
  <c r="E54" i="12"/>
  <c r="K53" i="12"/>
  <c r="L53" i="12"/>
  <c r="J53" i="12"/>
  <c r="E53" i="12"/>
  <c r="K52" i="12"/>
  <c r="L52" i="12"/>
  <c r="J52" i="12"/>
  <c r="I52" i="12"/>
  <c r="H52" i="12"/>
  <c r="E52" i="12"/>
  <c r="K51" i="12"/>
  <c r="L51" i="12"/>
  <c r="J51" i="12"/>
  <c r="I51" i="12"/>
  <c r="H51" i="12"/>
  <c r="E51" i="12"/>
  <c r="K50" i="12"/>
  <c r="L50" i="12"/>
  <c r="J50" i="12"/>
  <c r="I50" i="12"/>
  <c r="H50" i="12"/>
  <c r="E50" i="12"/>
  <c r="K49" i="12"/>
  <c r="L49" i="12"/>
  <c r="J49" i="12"/>
  <c r="I49" i="12"/>
  <c r="H49" i="12"/>
  <c r="E49" i="12"/>
  <c r="K48" i="12"/>
  <c r="L48" i="12"/>
  <c r="J48" i="12"/>
  <c r="I48" i="12"/>
  <c r="H48" i="12"/>
  <c r="E48" i="12"/>
  <c r="K47" i="12"/>
  <c r="L47" i="12"/>
  <c r="J47" i="12"/>
  <c r="I47" i="12"/>
  <c r="H47" i="12"/>
  <c r="E47" i="12"/>
  <c r="K46" i="12"/>
  <c r="L46" i="12"/>
  <c r="J46" i="12"/>
  <c r="I46" i="12"/>
  <c r="H46" i="12"/>
  <c r="E46" i="12"/>
  <c r="K45" i="12"/>
  <c r="L45" i="12"/>
  <c r="J45" i="12"/>
  <c r="I45" i="12"/>
  <c r="H45" i="12"/>
  <c r="E45" i="12"/>
  <c r="K44" i="12"/>
  <c r="L44" i="12"/>
  <c r="J44" i="12"/>
  <c r="I44" i="12"/>
  <c r="H44" i="12"/>
  <c r="E44" i="12"/>
  <c r="K43" i="12"/>
  <c r="L43" i="12"/>
  <c r="J43" i="12"/>
  <c r="I43" i="12"/>
  <c r="H43" i="12"/>
  <c r="E43" i="12"/>
  <c r="K42" i="12"/>
  <c r="L42" i="12"/>
  <c r="J42" i="12"/>
  <c r="I42" i="12"/>
  <c r="H42" i="12"/>
  <c r="E42" i="12"/>
  <c r="K41" i="12"/>
  <c r="L41" i="12"/>
  <c r="J41" i="12"/>
  <c r="I41" i="12"/>
  <c r="H41" i="12"/>
  <c r="E41" i="12"/>
  <c r="K40" i="12"/>
  <c r="L40" i="12"/>
  <c r="J40" i="12"/>
  <c r="E40" i="12"/>
  <c r="K39" i="12"/>
  <c r="L39" i="12"/>
  <c r="J39" i="12"/>
  <c r="I39" i="12"/>
  <c r="H39" i="12"/>
  <c r="E39" i="12"/>
  <c r="K38" i="12"/>
  <c r="L38" i="12"/>
  <c r="J38" i="12"/>
  <c r="I38" i="12"/>
  <c r="H38" i="12"/>
  <c r="E38" i="12"/>
  <c r="K37" i="12"/>
  <c r="L37" i="12"/>
  <c r="J37" i="12"/>
  <c r="I37" i="12"/>
  <c r="H37" i="12"/>
  <c r="E37" i="12"/>
  <c r="K36" i="12"/>
  <c r="L36" i="12"/>
  <c r="J36" i="12"/>
  <c r="I36" i="12"/>
  <c r="H36" i="12"/>
  <c r="E36" i="12"/>
  <c r="K35" i="12"/>
  <c r="L35" i="12"/>
  <c r="J35" i="12"/>
  <c r="I35" i="12"/>
  <c r="H35" i="12"/>
  <c r="E35" i="12"/>
  <c r="K34" i="12"/>
  <c r="L34" i="12"/>
  <c r="J34" i="12"/>
  <c r="I34" i="12"/>
  <c r="H34" i="12"/>
  <c r="E34" i="12"/>
  <c r="K33" i="12"/>
  <c r="L33" i="12"/>
  <c r="J33" i="12"/>
  <c r="I33" i="12"/>
  <c r="H33" i="12"/>
  <c r="E33" i="12"/>
  <c r="L32" i="12"/>
  <c r="K32" i="12"/>
  <c r="J32" i="12"/>
  <c r="I32" i="12"/>
  <c r="H32" i="12"/>
  <c r="E32" i="12"/>
  <c r="K31" i="12"/>
  <c r="L31" i="12"/>
  <c r="J31" i="12"/>
  <c r="I31" i="12"/>
  <c r="H31" i="12"/>
  <c r="E31" i="12"/>
  <c r="K30" i="12"/>
  <c r="L30" i="12"/>
  <c r="J30" i="12"/>
  <c r="I30" i="12"/>
  <c r="H30" i="12"/>
  <c r="E30" i="12"/>
  <c r="K29" i="12"/>
  <c r="L29" i="12"/>
  <c r="J29" i="12"/>
  <c r="I29" i="12"/>
  <c r="H29" i="12"/>
  <c r="E29" i="12"/>
  <c r="K28" i="12"/>
  <c r="L28" i="12"/>
  <c r="J28" i="12"/>
  <c r="I28" i="12"/>
  <c r="H28" i="12"/>
  <c r="E28" i="12"/>
  <c r="K27" i="12"/>
  <c r="L27" i="12"/>
  <c r="J27" i="12"/>
  <c r="I27" i="12"/>
  <c r="H27" i="12"/>
  <c r="E27" i="12"/>
  <c r="K26" i="12"/>
  <c r="L26" i="12"/>
  <c r="J26" i="12"/>
  <c r="I26" i="12"/>
  <c r="H26" i="12"/>
  <c r="E26" i="12"/>
  <c r="K25" i="12"/>
  <c r="L25" i="12"/>
  <c r="J25" i="12"/>
  <c r="I25" i="12"/>
  <c r="H25" i="12"/>
  <c r="E25" i="12"/>
  <c r="K24" i="12"/>
  <c r="L24" i="12"/>
  <c r="J24" i="12"/>
  <c r="I24" i="12"/>
  <c r="H24" i="12"/>
  <c r="E24" i="12"/>
  <c r="K23" i="12"/>
  <c r="L23" i="12"/>
  <c r="J23" i="12"/>
  <c r="I23" i="12"/>
  <c r="H23" i="12"/>
  <c r="E23" i="12"/>
  <c r="K22" i="12"/>
  <c r="L22" i="12"/>
  <c r="J22" i="12"/>
  <c r="I22" i="12"/>
  <c r="H22" i="12"/>
  <c r="E22" i="12"/>
  <c r="K21" i="12"/>
  <c r="L21" i="12"/>
  <c r="J21" i="12"/>
  <c r="I21" i="12"/>
  <c r="H21" i="12"/>
  <c r="E21" i="12"/>
  <c r="K20" i="12"/>
  <c r="L20" i="12"/>
  <c r="J20" i="12"/>
  <c r="I20" i="12"/>
  <c r="H20" i="12"/>
  <c r="E20" i="12"/>
  <c r="K19" i="12"/>
  <c r="L19" i="12"/>
  <c r="J19" i="12"/>
  <c r="I19" i="12"/>
  <c r="H19" i="12"/>
  <c r="E19" i="12"/>
  <c r="K18" i="12"/>
  <c r="L18" i="12"/>
  <c r="J18" i="12"/>
  <c r="I18" i="12"/>
  <c r="H18" i="12"/>
  <c r="E18" i="12"/>
  <c r="K17" i="12"/>
  <c r="L17" i="12"/>
  <c r="J17" i="12"/>
  <c r="I17" i="12"/>
  <c r="H17" i="12"/>
  <c r="E17" i="12"/>
  <c r="K16" i="12"/>
  <c r="L16" i="12"/>
  <c r="J16" i="12"/>
  <c r="I16" i="12"/>
  <c r="H16" i="12"/>
  <c r="E16" i="12"/>
  <c r="K15" i="12"/>
  <c r="L15" i="12"/>
  <c r="J15" i="12"/>
  <c r="I15" i="12"/>
  <c r="H15" i="12"/>
  <c r="E15" i="12"/>
  <c r="K14" i="12"/>
  <c r="L14" i="12"/>
  <c r="J14" i="12"/>
  <c r="I14" i="12"/>
  <c r="H14" i="12"/>
  <c r="E14" i="12"/>
  <c r="K13" i="12"/>
  <c r="L13" i="12"/>
  <c r="J13" i="12"/>
  <c r="I13" i="12"/>
  <c r="H13" i="12"/>
  <c r="E13" i="12"/>
  <c r="K12" i="12"/>
  <c r="L12" i="12"/>
  <c r="J12" i="12"/>
  <c r="I12" i="12"/>
  <c r="H12" i="12"/>
  <c r="E12" i="12"/>
  <c r="K11" i="12"/>
  <c r="L11" i="12"/>
  <c r="J11" i="12"/>
  <c r="I11" i="12"/>
  <c r="H11" i="12"/>
  <c r="E11" i="12"/>
  <c r="K10" i="12"/>
  <c r="L10" i="12"/>
  <c r="J10" i="12"/>
  <c r="I10" i="12"/>
  <c r="H10" i="12"/>
  <c r="E10" i="12"/>
  <c r="K9" i="12"/>
  <c r="L9" i="12"/>
  <c r="J9" i="12"/>
  <c r="I9" i="12"/>
  <c r="H9" i="12"/>
  <c r="E9" i="12"/>
  <c r="K8" i="12"/>
  <c r="L8" i="12"/>
  <c r="J8" i="12"/>
  <c r="I8" i="12"/>
  <c r="H8" i="12"/>
  <c r="E8" i="12"/>
  <c r="K7" i="12"/>
  <c r="L7" i="12"/>
  <c r="J7" i="12"/>
  <c r="I7" i="12"/>
  <c r="H7" i="12"/>
  <c r="E7" i="12"/>
  <c r="K6" i="12"/>
  <c r="L6" i="12"/>
  <c r="J6" i="12"/>
  <c r="I6" i="12"/>
  <c r="H6" i="12"/>
  <c r="E6" i="12"/>
  <c r="K5" i="12"/>
  <c r="L5" i="12"/>
  <c r="J5" i="12"/>
  <c r="I5" i="12"/>
  <c r="H5" i="12"/>
  <c r="E5" i="12"/>
  <c r="K4" i="12"/>
  <c r="L4" i="12"/>
  <c r="J4" i="12"/>
  <c r="I4" i="12"/>
  <c r="H4" i="12"/>
  <c r="E4" i="12"/>
  <c r="L173" i="11"/>
  <c r="K173" i="11"/>
  <c r="J173" i="11"/>
  <c r="L163" i="11"/>
  <c r="K163" i="11"/>
  <c r="J163" i="11"/>
  <c r="L153" i="11"/>
  <c r="K153" i="11"/>
  <c r="J153" i="11"/>
  <c r="L126" i="11"/>
  <c r="J126" i="11"/>
  <c r="K126" i="11"/>
  <c r="L110" i="11"/>
  <c r="J110" i="11"/>
  <c r="K110" i="11" s="1"/>
  <c r="L174" i="29" s="1"/>
  <c r="M174" i="29" s="1"/>
  <c r="L102" i="11"/>
  <c r="J102" i="11"/>
  <c r="K102" i="11" s="1"/>
  <c r="L72" i="11"/>
  <c r="J72" i="11"/>
  <c r="K72" i="11" s="1"/>
  <c r="L22" i="11"/>
  <c r="J22" i="11"/>
  <c r="K22" i="11"/>
  <c r="L192" i="11"/>
  <c r="K192" i="11"/>
  <c r="J192" i="11"/>
  <c r="L213" i="11"/>
  <c r="K213" i="11"/>
  <c r="J213" i="11"/>
  <c r="L188" i="11"/>
  <c r="K188" i="11"/>
  <c r="J188" i="11"/>
  <c r="L118" i="11"/>
  <c r="J118" i="11"/>
  <c r="K118" i="11" s="1"/>
  <c r="L178" i="29" s="1"/>
  <c r="M178" i="29" s="1"/>
  <c r="L196" i="11"/>
  <c r="K196" i="11"/>
  <c r="J196" i="11"/>
  <c r="L193" i="11"/>
  <c r="K193" i="11"/>
  <c r="J193" i="11"/>
  <c r="L133" i="11"/>
  <c r="K133" i="11"/>
  <c r="J133" i="11"/>
  <c r="L183" i="11"/>
  <c r="K183" i="11"/>
  <c r="J183" i="11"/>
  <c r="L82" i="11"/>
  <c r="J82" i="11"/>
  <c r="K82" i="11"/>
  <c r="L32" i="11"/>
  <c r="J32" i="11"/>
  <c r="K32" i="11"/>
  <c r="L42" i="11"/>
  <c r="J42" i="11"/>
  <c r="K42" i="11"/>
  <c r="L92" i="11"/>
  <c r="J92" i="11"/>
  <c r="K92" i="11" s="1"/>
  <c r="L62" i="11"/>
  <c r="J62" i="11"/>
  <c r="K62" i="11" s="1"/>
  <c r="L52" i="11"/>
  <c r="J52" i="11"/>
  <c r="K52" i="11" s="1"/>
  <c r="L12" i="11"/>
  <c r="J12" i="11"/>
  <c r="K12" i="11" s="1"/>
  <c r="L2" i="11"/>
  <c r="J2" i="11"/>
  <c r="K2" i="11" s="1"/>
  <c r="L241" i="11"/>
  <c r="K241" i="11"/>
  <c r="J241" i="11"/>
  <c r="L240" i="11"/>
  <c r="K240" i="11"/>
  <c r="J240" i="11"/>
  <c r="L234" i="11"/>
  <c r="K234" i="11"/>
  <c r="L158" i="29"/>
  <c r="M158" i="29" s="1"/>
  <c r="J234" i="11"/>
  <c r="L132" i="11"/>
  <c r="J132" i="11"/>
  <c r="K132" i="11" s="1"/>
  <c r="L180" i="29" s="1"/>
  <c r="M180" i="29" s="1"/>
  <c r="L125" i="11"/>
  <c r="J125" i="11"/>
  <c r="K125" i="11" s="1"/>
  <c r="L231" i="29" s="1"/>
  <c r="M231" i="29" s="1"/>
  <c r="L109" i="11"/>
  <c r="J109" i="11"/>
  <c r="K109" i="11" s="1"/>
  <c r="L101" i="11"/>
  <c r="J101" i="11"/>
  <c r="K101" i="11" s="1"/>
  <c r="L238" i="11"/>
  <c r="K238" i="11"/>
  <c r="J238" i="11"/>
  <c r="L149" i="11"/>
  <c r="J149" i="11"/>
  <c r="K149" i="11" s="1"/>
  <c r="L112" i="29" s="1"/>
  <c r="M112" i="29" s="1"/>
  <c r="L171" i="11"/>
  <c r="K171" i="11"/>
  <c r="J171" i="11"/>
  <c r="L144" i="11"/>
  <c r="J144" i="11"/>
  <c r="K144" i="11" s="1"/>
  <c r="L117" i="11"/>
  <c r="J117" i="11"/>
  <c r="K117" i="11"/>
  <c r="L139" i="11"/>
  <c r="J139" i="11"/>
  <c r="K139" i="11"/>
  <c r="L224" i="29"/>
  <c r="M224" i="29" s="1"/>
  <c r="L91" i="11"/>
  <c r="J91" i="11"/>
  <c r="K91" i="11"/>
  <c r="L61" i="11"/>
  <c r="J61" i="11"/>
  <c r="K61" i="11" s="1"/>
  <c r="L21" i="11"/>
  <c r="J21" i="11"/>
  <c r="K21" i="11" s="1"/>
  <c r="L154" i="11"/>
  <c r="K154" i="11"/>
  <c r="J154" i="11"/>
  <c r="L71" i="11"/>
  <c r="J71" i="11"/>
  <c r="K71" i="11"/>
  <c r="L81" i="11"/>
  <c r="J81" i="11"/>
  <c r="K81" i="11"/>
  <c r="L51" i="11"/>
  <c r="J51" i="11"/>
  <c r="K51" i="11"/>
  <c r="L31" i="11"/>
  <c r="J31" i="11"/>
  <c r="K31" i="11" s="1"/>
  <c r="L41" i="11"/>
  <c r="J41" i="11"/>
  <c r="K41" i="11"/>
  <c r="L207" i="11"/>
  <c r="K207" i="11"/>
  <c r="J207" i="11"/>
  <c r="L11" i="11"/>
  <c r="J11" i="11"/>
  <c r="K11" i="11" s="1"/>
  <c r="L230" i="11"/>
  <c r="K230" i="11"/>
  <c r="J230" i="11"/>
  <c r="L167" i="11"/>
  <c r="K167" i="11"/>
  <c r="J167" i="11"/>
  <c r="L157" i="11"/>
  <c r="K157" i="11"/>
  <c r="J157" i="11"/>
  <c r="L121" i="11"/>
  <c r="J121" i="11"/>
  <c r="K121" i="11"/>
  <c r="L105" i="11"/>
  <c r="K105" i="11"/>
  <c r="J105" i="11"/>
  <c r="L46" i="11"/>
  <c r="N156" i="29"/>
  <c r="J46" i="11"/>
  <c r="K46" i="11" s="1"/>
  <c r="L156" i="29" s="1"/>
  <c r="M156" i="29" s="1"/>
  <c r="L76" i="11"/>
  <c r="J76" i="11"/>
  <c r="K76" i="11" s="1"/>
  <c r="L201" i="11"/>
  <c r="K201" i="11"/>
  <c r="J201" i="11"/>
  <c r="L197" i="11"/>
  <c r="K197" i="11"/>
  <c r="J197" i="11"/>
  <c r="L26" i="11"/>
  <c r="J26" i="11"/>
  <c r="K26" i="11" s="1"/>
  <c r="L187" i="11"/>
  <c r="K187" i="11"/>
  <c r="J187" i="11"/>
  <c r="L177" i="11"/>
  <c r="K177" i="11"/>
  <c r="J177" i="11"/>
  <c r="L96" i="11"/>
  <c r="J96" i="11"/>
  <c r="K96" i="11" s="1"/>
  <c r="L206" i="29" s="1"/>
  <c r="M206" i="29" s="1"/>
  <c r="L56" i="11"/>
  <c r="J56" i="11"/>
  <c r="K56" i="11" s="1"/>
  <c r="L203" i="29" s="1"/>
  <c r="M203" i="29" s="1"/>
  <c r="J262" i="15" s="1"/>
  <c r="K262" i="15" s="1"/>
  <c r="L217" i="11"/>
  <c r="K217" i="11"/>
  <c r="J217" i="11"/>
  <c r="L113" i="11"/>
  <c r="J113" i="11"/>
  <c r="K113" i="11"/>
  <c r="L86" i="11"/>
  <c r="J86" i="11"/>
  <c r="K86" i="11" s="1"/>
  <c r="L66" i="11"/>
  <c r="J66" i="11"/>
  <c r="K66" i="11"/>
  <c r="L36" i="11"/>
  <c r="J36" i="11"/>
  <c r="K36" i="11" s="1"/>
  <c r="L202" i="29" s="1"/>
  <c r="M202" i="29" s="1"/>
  <c r="J150" i="15" s="1"/>
  <c r="K150" i="15" s="1"/>
  <c r="L221" i="11"/>
  <c r="K221" i="11"/>
  <c r="J221" i="11"/>
  <c r="L16" i="11"/>
  <c r="J16" i="11"/>
  <c r="K16" i="11" s="1"/>
  <c r="L200" i="29" s="1"/>
  <c r="M200" i="29" s="1"/>
  <c r="J155" i="15" s="1"/>
  <c r="K155" i="15" s="1"/>
  <c r="L212" i="11"/>
  <c r="K212" i="11"/>
  <c r="J212" i="11"/>
  <c r="L6" i="11"/>
  <c r="J6" i="11"/>
  <c r="K6" i="11" s="1"/>
  <c r="L199" i="29" s="1"/>
  <c r="M199" i="29" s="1"/>
  <c r="L205" i="11"/>
  <c r="K205" i="11"/>
  <c r="J205" i="11"/>
  <c r="L140" i="11"/>
  <c r="J140" i="11"/>
  <c r="K140" i="11" s="1"/>
  <c r="L135" i="11"/>
  <c r="J135" i="11"/>
  <c r="K135" i="11" s="1"/>
  <c r="L128" i="11"/>
  <c r="J128" i="11"/>
  <c r="K128" i="11" s="1"/>
  <c r="L95" i="11"/>
  <c r="J95" i="11"/>
  <c r="K95" i="11" s="1"/>
  <c r="L145" i="11"/>
  <c r="J145" i="11"/>
  <c r="K145" i="11"/>
  <c r="L150" i="29" s="1"/>
  <c r="M150" i="29" s="1"/>
  <c r="L227" i="11"/>
  <c r="K227" i="11"/>
  <c r="J227" i="11"/>
  <c r="L120" i="11"/>
  <c r="J120" i="11"/>
  <c r="K120" i="11"/>
  <c r="L104" i="11"/>
  <c r="J104" i="11"/>
  <c r="K104" i="11"/>
  <c r="L156" i="11"/>
  <c r="K156" i="11"/>
  <c r="J156" i="11"/>
  <c r="L112" i="11"/>
  <c r="J112" i="11"/>
  <c r="K112" i="11" s="1"/>
  <c r="L35" i="11"/>
  <c r="J35" i="11"/>
  <c r="K35" i="11" s="1"/>
  <c r="L226" i="11"/>
  <c r="K226" i="11"/>
  <c r="J226" i="11"/>
  <c r="L224" i="11"/>
  <c r="K224" i="11"/>
  <c r="J224" i="11"/>
  <c r="L85" i="11"/>
  <c r="J85" i="11"/>
  <c r="K85" i="11" s="1"/>
  <c r="L154" i="29" s="1"/>
  <c r="M154" i="29" s="1"/>
  <c r="L65" i="11"/>
  <c r="J65" i="11"/>
  <c r="K65" i="11" s="1"/>
  <c r="L228" i="11"/>
  <c r="K228" i="11"/>
  <c r="J228" i="11"/>
  <c r="L75" i="11"/>
  <c r="J75" i="11"/>
  <c r="K75" i="11" s="1"/>
  <c r="L153" i="29" s="1"/>
  <c r="M153" i="29" s="1"/>
  <c r="L55" i="11"/>
  <c r="J55" i="11"/>
  <c r="K55" i="11" s="1"/>
  <c r="L5" i="11"/>
  <c r="J5" i="11"/>
  <c r="K5" i="11" s="1"/>
  <c r="L151" i="29" s="1"/>
  <c r="M151" i="29" s="1"/>
  <c r="L223" i="11"/>
  <c r="K223" i="11"/>
  <c r="J223" i="11"/>
  <c r="L15" i="11"/>
  <c r="K15" i="11"/>
  <c r="J15" i="11"/>
  <c r="L45" i="11"/>
  <c r="J45" i="11"/>
  <c r="K45" i="11" s="1"/>
  <c r="L25" i="11"/>
  <c r="J25" i="11"/>
  <c r="K25" i="11" s="1"/>
  <c r="L211" i="11"/>
  <c r="K211" i="11"/>
  <c r="J211" i="11"/>
  <c r="L239" i="11"/>
  <c r="K239" i="11"/>
  <c r="J239" i="11"/>
  <c r="L152" i="11"/>
  <c r="J152" i="11"/>
  <c r="K152" i="11"/>
  <c r="L132" i="29" s="1"/>
  <c r="M132" i="29" s="1"/>
  <c r="L151" i="11"/>
  <c r="K151" i="11"/>
  <c r="J151" i="11"/>
  <c r="L150" i="11"/>
  <c r="J150" i="11"/>
  <c r="K150" i="11"/>
  <c r="L138" i="11"/>
  <c r="J138" i="11"/>
  <c r="K138" i="11" s="1"/>
  <c r="L124" i="11"/>
  <c r="J124" i="11"/>
  <c r="K124" i="11"/>
  <c r="L116" i="11"/>
  <c r="J116" i="11"/>
  <c r="K116" i="11"/>
  <c r="L181" i="11"/>
  <c r="K181" i="11"/>
  <c r="J181" i="11"/>
  <c r="L143" i="11"/>
  <c r="K143" i="11"/>
  <c r="J143" i="11"/>
  <c r="L70" i="11"/>
  <c r="J70" i="11"/>
  <c r="K70" i="11" s="1"/>
  <c r="L172" i="11"/>
  <c r="K172" i="11"/>
  <c r="J172" i="11"/>
  <c r="L131" i="11"/>
  <c r="J131" i="11"/>
  <c r="K131" i="11"/>
  <c r="L108" i="11"/>
  <c r="J108" i="11"/>
  <c r="K108" i="11" s="1"/>
  <c r="L129" i="29" s="1"/>
  <c r="M129" i="29" s="1"/>
  <c r="L100" i="11"/>
  <c r="J100" i="11"/>
  <c r="K100" i="11"/>
  <c r="L90" i="11"/>
  <c r="K90" i="11"/>
  <c r="J90" i="11"/>
  <c r="L161" i="11"/>
  <c r="K161" i="11"/>
  <c r="J161" i="11"/>
  <c r="L40" i="11"/>
  <c r="J40" i="11"/>
  <c r="K40" i="11"/>
  <c r="L130" i="29" s="1"/>
  <c r="M130" i="29" s="1"/>
  <c r="L60" i="11"/>
  <c r="J60" i="11"/>
  <c r="K60" i="11"/>
  <c r="L80" i="11"/>
  <c r="J80" i="11"/>
  <c r="K80" i="11"/>
  <c r="L10" i="11"/>
  <c r="J10" i="11"/>
  <c r="K10" i="11"/>
  <c r="L126" i="29" s="1"/>
  <c r="M126" i="29" s="1"/>
  <c r="J287" i="15" s="1"/>
  <c r="K287" i="15" s="1"/>
  <c r="L148" i="11"/>
  <c r="J148" i="11"/>
  <c r="K148" i="11" s="1"/>
  <c r="L50" i="11"/>
  <c r="J50" i="11"/>
  <c r="K50" i="11"/>
  <c r="L20" i="11"/>
  <c r="J20" i="11"/>
  <c r="K20" i="11" s="1"/>
  <c r="L30" i="11"/>
  <c r="J30" i="11"/>
  <c r="K30" i="11" s="1"/>
  <c r="L229" i="11"/>
  <c r="K229" i="11"/>
  <c r="J229" i="11"/>
  <c r="L222" i="11"/>
  <c r="K222" i="11"/>
  <c r="J222" i="11"/>
  <c r="L215" i="11"/>
  <c r="K215" i="11"/>
  <c r="J215" i="11"/>
  <c r="L195" i="11"/>
  <c r="K195" i="11"/>
  <c r="J195" i="11"/>
  <c r="L185" i="11"/>
  <c r="K185" i="11"/>
  <c r="J185" i="11"/>
  <c r="L175" i="11"/>
  <c r="N214" i="29" s="1"/>
  <c r="K175" i="11"/>
  <c r="J175" i="11"/>
  <c r="L165" i="11"/>
  <c r="K165" i="11"/>
  <c r="J165" i="11"/>
  <c r="L155" i="11"/>
  <c r="K155" i="11"/>
  <c r="J155" i="11"/>
  <c r="L134" i="11"/>
  <c r="J134" i="11"/>
  <c r="K134" i="11" s="1"/>
  <c r="L127" i="11"/>
  <c r="J127" i="11"/>
  <c r="K127" i="11"/>
  <c r="L103" i="11"/>
  <c r="J103" i="11"/>
  <c r="K103" i="11"/>
  <c r="L108" i="29" s="1"/>
  <c r="M108" i="29" s="1"/>
  <c r="L84" i="11"/>
  <c r="N182" i="29"/>
  <c r="J84" i="11"/>
  <c r="K84" i="11" s="1"/>
  <c r="L182" i="29" s="1"/>
  <c r="M182" i="29" s="1"/>
  <c r="L74" i="11"/>
  <c r="J74" i="11"/>
  <c r="K74" i="11" s="1"/>
  <c r="L64" i="11"/>
  <c r="J64" i="11"/>
  <c r="K64" i="11"/>
  <c r="L54" i="11"/>
  <c r="J54" i="11"/>
  <c r="K54" i="11" s="1"/>
  <c r="L198" i="11"/>
  <c r="K198" i="11"/>
  <c r="J198" i="11"/>
  <c r="L119" i="11"/>
  <c r="J119" i="11"/>
  <c r="K119" i="11" s="1"/>
  <c r="L106" i="29" s="1"/>
  <c r="M106" i="29" s="1"/>
  <c r="L111" i="11"/>
  <c r="J111" i="11"/>
  <c r="K111" i="11" s="1"/>
  <c r="L104" i="29" s="1"/>
  <c r="M104" i="29" s="1"/>
  <c r="L94" i="11"/>
  <c r="K94" i="11"/>
  <c r="J94" i="11"/>
  <c r="L44" i="11"/>
  <c r="J44" i="11"/>
  <c r="K44" i="11" s="1"/>
  <c r="L34" i="11"/>
  <c r="J34" i="11"/>
  <c r="K34" i="11" s="1"/>
  <c r="L103" i="29" s="1"/>
  <c r="M103" i="29" s="1"/>
  <c r="L24" i="11"/>
  <c r="N102" i="29" s="1"/>
  <c r="J24" i="11"/>
  <c r="K24" i="11"/>
  <c r="L14" i="11"/>
  <c r="J14" i="11"/>
  <c r="K14" i="11" s="1"/>
  <c r="L4" i="11"/>
  <c r="J4" i="11"/>
  <c r="K4" i="11" s="1"/>
  <c r="L236" i="11"/>
  <c r="K236" i="11"/>
  <c r="J236" i="11"/>
  <c r="L159" i="11"/>
  <c r="K159" i="11"/>
  <c r="J159" i="11"/>
  <c r="L146" i="11"/>
  <c r="K146" i="11"/>
  <c r="J146" i="11"/>
  <c r="L106" i="11"/>
  <c r="J106" i="11"/>
  <c r="K106" i="11"/>
  <c r="L98" i="11"/>
  <c r="J98" i="11"/>
  <c r="K98" i="11" s="1"/>
  <c r="L68" i="11"/>
  <c r="N39" i="29" s="1"/>
  <c r="J68" i="11"/>
  <c r="K68" i="11"/>
  <c r="L199" i="11"/>
  <c r="K199" i="11"/>
  <c r="J199" i="11"/>
  <c r="L38" i="11"/>
  <c r="J38" i="11"/>
  <c r="K38" i="11"/>
  <c r="L189" i="11"/>
  <c r="K189" i="11"/>
  <c r="J189" i="11"/>
  <c r="L141" i="11"/>
  <c r="J141" i="11"/>
  <c r="K141" i="11" s="1"/>
  <c r="L36" i="29" s="1"/>
  <c r="M36" i="29" s="1"/>
  <c r="L136" i="11"/>
  <c r="J136" i="11"/>
  <c r="K136" i="11"/>
  <c r="L32" i="29"/>
  <c r="M32" i="29"/>
  <c r="L88" i="11"/>
  <c r="J88" i="11"/>
  <c r="K88" i="11" s="1"/>
  <c r="L179" i="11"/>
  <c r="K179" i="11"/>
  <c r="J179" i="11"/>
  <c r="L114" i="11"/>
  <c r="J114" i="11"/>
  <c r="K114" i="11"/>
  <c r="L78" i="11"/>
  <c r="J78" i="11"/>
  <c r="K78" i="11"/>
  <c r="L31" i="29" s="1"/>
  <c r="M31" i="29" s="1"/>
  <c r="L129" i="11"/>
  <c r="J129" i="11"/>
  <c r="K129" i="11"/>
  <c r="L122" i="11"/>
  <c r="J122" i="11"/>
  <c r="K122" i="11" s="1"/>
  <c r="L58" i="11"/>
  <c r="J58" i="11"/>
  <c r="K58" i="11"/>
  <c r="L169" i="11"/>
  <c r="K169" i="11"/>
  <c r="J169" i="11"/>
  <c r="L48" i="11"/>
  <c r="J48" i="11"/>
  <c r="K48" i="11" s="1"/>
  <c r="L8" i="11"/>
  <c r="J8" i="11"/>
  <c r="K8" i="11" s="1"/>
  <c r="L28" i="11"/>
  <c r="J28" i="11"/>
  <c r="K28" i="11" s="1"/>
  <c r="L214" i="11"/>
  <c r="K214" i="11"/>
  <c r="J214" i="11"/>
  <c r="L18" i="11"/>
  <c r="J18" i="11"/>
  <c r="K18" i="11"/>
  <c r="L160" i="11"/>
  <c r="K160" i="11"/>
  <c r="J160" i="11"/>
  <c r="L147" i="11"/>
  <c r="J147" i="11"/>
  <c r="K147" i="11"/>
  <c r="L142" i="11"/>
  <c r="J142" i="11"/>
  <c r="K142" i="11" s="1"/>
  <c r="L137" i="11"/>
  <c r="J137" i="11"/>
  <c r="K137" i="11" s="1"/>
  <c r="L130" i="11"/>
  <c r="J130" i="11"/>
  <c r="K130" i="11"/>
  <c r="L62" i="29"/>
  <c r="M62" i="29" s="1"/>
  <c r="L115" i="11"/>
  <c r="J115" i="11"/>
  <c r="K115" i="11" s="1"/>
  <c r="L99" i="11"/>
  <c r="J99" i="11"/>
  <c r="K99" i="11"/>
  <c r="L65" i="29"/>
  <c r="M65" i="29" s="1"/>
  <c r="L89" i="11"/>
  <c r="J89" i="11"/>
  <c r="K89" i="11" s="1"/>
  <c r="L64" i="29" s="1"/>
  <c r="M64" i="29" s="1"/>
  <c r="L200" i="11"/>
  <c r="K200" i="11"/>
  <c r="J200" i="11"/>
  <c r="L162" i="11"/>
  <c r="K162" i="11"/>
  <c r="J162" i="11"/>
  <c r="L123" i="11"/>
  <c r="J123" i="11"/>
  <c r="K123" i="11"/>
  <c r="L190" i="11"/>
  <c r="K190" i="11"/>
  <c r="J190" i="11"/>
  <c r="L107" i="11"/>
  <c r="J107" i="11"/>
  <c r="K107" i="11" s="1"/>
  <c r="L68" i="29" s="1"/>
  <c r="M68" i="29" s="1"/>
  <c r="J258" i="15" s="1"/>
  <c r="K258" i="15" s="1"/>
  <c r="L180" i="11"/>
  <c r="K180" i="11"/>
  <c r="J180" i="11"/>
  <c r="L79" i="11"/>
  <c r="K79" i="11"/>
  <c r="J79" i="11"/>
  <c r="L170" i="11"/>
  <c r="K170" i="11"/>
  <c r="J170" i="11"/>
  <c r="L39" i="11"/>
  <c r="J39" i="11"/>
  <c r="K39" i="11" s="1"/>
  <c r="L59" i="11"/>
  <c r="J59" i="11"/>
  <c r="K59" i="11" s="1"/>
  <c r="L69" i="11"/>
  <c r="J69" i="11"/>
  <c r="K69" i="11" s="1"/>
  <c r="L218" i="11"/>
  <c r="K218" i="11"/>
  <c r="J218" i="11"/>
  <c r="L49" i="11"/>
  <c r="J49" i="11"/>
  <c r="K49" i="11"/>
  <c r="L19" i="11"/>
  <c r="J19" i="11"/>
  <c r="K19" i="11" s="1"/>
  <c r="L55" i="29" s="1"/>
  <c r="M55" i="29" s="1"/>
  <c r="L29" i="11"/>
  <c r="K29" i="11"/>
  <c r="J29" i="11"/>
  <c r="L9" i="11"/>
  <c r="J9" i="11"/>
  <c r="K9" i="11" s="1"/>
  <c r="L235" i="11"/>
  <c r="K235" i="11"/>
  <c r="J235" i="11"/>
  <c r="L231" i="11"/>
  <c r="K231" i="11"/>
  <c r="J231" i="11"/>
  <c r="L67" i="11"/>
  <c r="J67" i="11"/>
  <c r="K67" i="11"/>
  <c r="L237" i="11"/>
  <c r="K237" i="11"/>
  <c r="J237" i="11"/>
  <c r="L47" i="11"/>
  <c r="J47" i="11"/>
  <c r="K47" i="11"/>
  <c r="L83" i="29" s="1"/>
  <c r="M83" i="29" s="1"/>
  <c r="L232" i="11"/>
  <c r="K232" i="11"/>
  <c r="J232" i="11"/>
  <c r="L220" i="11"/>
  <c r="K220" i="11"/>
  <c r="J220" i="11"/>
  <c r="L178" i="11"/>
  <c r="K178" i="11"/>
  <c r="J178" i="11"/>
  <c r="L87" i="11"/>
  <c r="K87" i="11"/>
  <c r="J87" i="11"/>
  <c r="L77" i="11"/>
  <c r="J77" i="11"/>
  <c r="K77" i="11" s="1"/>
  <c r="L203" i="11"/>
  <c r="K203" i="11"/>
  <c r="J203" i="11"/>
  <c r="L168" i="11"/>
  <c r="K168" i="11"/>
  <c r="J168" i="11"/>
  <c r="L57" i="11"/>
  <c r="J57" i="11"/>
  <c r="K57" i="11" s="1"/>
  <c r="L233" i="11"/>
  <c r="N80" i="29"/>
  <c r="K233" i="11"/>
  <c r="J233" i="11"/>
  <c r="L225" i="11"/>
  <c r="K225" i="11"/>
  <c r="J225" i="11"/>
  <c r="L158" i="11"/>
  <c r="K158" i="11"/>
  <c r="J158" i="11"/>
  <c r="L7" i="11"/>
  <c r="K7" i="11"/>
  <c r="J7" i="11"/>
  <c r="L97" i="11"/>
  <c r="J97" i="11"/>
  <c r="K97" i="11"/>
  <c r="L37" i="11"/>
  <c r="J37" i="11"/>
  <c r="K37" i="11" s="1"/>
  <c r="L17" i="11"/>
  <c r="J17" i="11"/>
  <c r="K17" i="11"/>
  <c r="L216" i="11"/>
  <c r="K216" i="11"/>
  <c r="J216" i="11"/>
  <c r="L27" i="11"/>
  <c r="J27" i="11"/>
  <c r="K27" i="11" s="1"/>
  <c r="L210" i="11"/>
  <c r="K210" i="11"/>
  <c r="J210" i="11"/>
  <c r="L209" i="11"/>
  <c r="K209" i="11"/>
  <c r="J209" i="11"/>
  <c r="L204" i="11"/>
  <c r="K204" i="11"/>
  <c r="J204" i="11"/>
  <c r="L93" i="11"/>
  <c r="J93" i="11"/>
  <c r="K93" i="11"/>
  <c r="L73" i="11"/>
  <c r="J73" i="11"/>
  <c r="K73" i="11" s="1"/>
  <c r="L166" i="11"/>
  <c r="K166" i="11"/>
  <c r="J166" i="11"/>
  <c r="L43" i="11"/>
  <c r="J43" i="11"/>
  <c r="K43" i="11" s="1"/>
  <c r="L191" i="11"/>
  <c r="K191" i="11"/>
  <c r="J191" i="11"/>
  <c r="L182" i="11"/>
  <c r="K182" i="11"/>
  <c r="J182" i="11"/>
  <c r="L176" i="11"/>
  <c r="K176" i="11"/>
  <c r="J176" i="11"/>
  <c r="L194" i="11"/>
  <c r="K194" i="11"/>
  <c r="J194" i="11"/>
  <c r="L186" i="11"/>
  <c r="K186" i="11"/>
  <c r="J186" i="11"/>
  <c r="L83" i="11"/>
  <c r="J83" i="11"/>
  <c r="K83" i="11" s="1"/>
  <c r="L63" i="11"/>
  <c r="J63" i="11"/>
  <c r="K63" i="11"/>
  <c r="L184" i="11"/>
  <c r="K184" i="11"/>
  <c r="J184" i="11"/>
  <c r="L174" i="11"/>
  <c r="K174" i="11"/>
  <c r="J174" i="11"/>
  <c r="L53" i="11"/>
  <c r="J53" i="11"/>
  <c r="K53" i="11" s="1"/>
  <c r="L13" i="11"/>
  <c r="J13" i="11"/>
  <c r="K13" i="11"/>
  <c r="L164" i="11"/>
  <c r="K164" i="11"/>
  <c r="J164" i="11"/>
  <c r="L23" i="11"/>
  <c r="J23" i="11"/>
  <c r="K23" i="11"/>
  <c r="L219" i="11"/>
  <c r="K219" i="11"/>
  <c r="J219" i="11"/>
  <c r="L3" i="11"/>
  <c r="J3" i="11"/>
  <c r="K3" i="11"/>
  <c r="L33" i="11"/>
  <c r="J33" i="11"/>
  <c r="K33" i="11" s="1"/>
  <c r="L208" i="11"/>
  <c r="K208" i="11"/>
  <c r="J208" i="11"/>
  <c r="L202" i="11"/>
  <c r="K202" i="11"/>
  <c r="J202" i="11"/>
  <c r="L206" i="11"/>
  <c r="K206" i="11"/>
  <c r="J206" i="11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G21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N245" i="29"/>
  <c r="M245" i="29"/>
  <c r="L245" i="29"/>
  <c r="N244" i="29"/>
  <c r="M244" i="29"/>
  <c r="L244" i="29"/>
  <c r="N243" i="29"/>
  <c r="M243" i="29"/>
  <c r="L243" i="29"/>
  <c r="N242" i="29"/>
  <c r="M242" i="29"/>
  <c r="J60" i="15" s="1"/>
  <c r="K60" i="15" s="1"/>
  <c r="L242" i="29"/>
  <c r="N241" i="29"/>
  <c r="M241" i="29"/>
  <c r="J41" i="15" s="1"/>
  <c r="K41" i="15" s="1"/>
  <c r="L241" i="29"/>
  <c r="N240" i="29"/>
  <c r="M240" i="29"/>
  <c r="L240" i="29"/>
  <c r="N239" i="29"/>
  <c r="M239" i="29"/>
  <c r="L239" i="29"/>
  <c r="N238" i="29"/>
  <c r="M238" i="29"/>
  <c r="L238" i="29"/>
  <c r="N237" i="29"/>
  <c r="M237" i="29"/>
  <c r="L237" i="29"/>
  <c r="N236" i="29"/>
  <c r="M236" i="29"/>
  <c r="J173" i="15" s="1"/>
  <c r="K173" i="15" s="1"/>
  <c r="L236" i="29"/>
  <c r="N235" i="29"/>
  <c r="M235" i="29"/>
  <c r="L235" i="29"/>
  <c r="N234" i="29"/>
  <c r="M234" i="29"/>
  <c r="L234" i="29"/>
  <c r="N233" i="29"/>
  <c r="L233" i="29"/>
  <c r="M233" i="29"/>
  <c r="N232" i="29"/>
  <c r="L232" i="29"/>
  <c r="M232" i="29"/>
  <c r="N231" i="29"/>
  <c r="N230" i="29"/>
  <c r="L230" i="29"/>
  <c r="M230" i="29" s="1"/>
  <c r="N229" i="29"/>
  <c r="L229" i="29"/>
  <c r="M229" i="29" s="1"/>
  <c r="N228" i="29"/>
  <c r="L228" i="29"/>
  <c r="M228" i="29"/>
  <c r="N227" i="29"/>
  <c r="L227" i="29"/>
  <c r="M227" i="29"/>
  <c r="N226" i="29"/>
  <c r="L226" i="29"/>
  <c r="M226" i="29"/>
  <c r="N225" i="29"/>
  <c r="L225" i="29"/>
  <c r="M225" i="29"/>
  <c r="N224" i="29"/>
  <c r="N223" i="29"/>
  <c r="L223" i="29"/>
  <c r="M223" i="29" s="1"/>
  <c r="N222" i="29"/>
  <c r="L222" i="29"/>
  <c r="M222" i="29" s="1"/>
  <c r="N221" i="29"/>
  <c r="M221" i="29"/>
  <c r="L221" i="29"/>
  <c r="N220" i="29"/>
  <c r="M220" i="29"/>
  <c r="J153" i="15" s="1"/>
  <c r="K153" i="15" s="1"/>
  <c r="L220" i="29"/>
  <c r="N219" i="29"/>
  <c r="M219" i="29"/>
  <c r="L219" i="29"/>
  <c r="N218" i="29"/>
  <c r="M218" i="29"/>
  <c r="J30" i="15" s="1"/>
  <c r="K30" i="15" s="1"/>
  <c r="L218" i="29"/>
  <c r="N217" i="29"/>
  <c r="M217" i="29"/>
  <c r="L217" i="29"/>
  <c r="N216" i="29"/>
  <c r="M216" i="29"/>
  <c r="L216" i="29"/>
  <c r="N215" i="29"/>
  <c r="M215" i="29"/>
  <c r="J154" i="15" s="1"/>
  <c r="K154" i="15" s="1"/>
  <c r="L215" i="29"/>
  <c r="L214" i="29"/>
  <c r="M214" i="29"/>
  <c r="J6" i="15" s="1"/>
  <c r="K6" i="15" s="1"/>
  <c r="N213" i="29"/>
  <c r="L213" i="29"/>
  <c r="M213" i="29"/>
  <c r="N212" i="29"/>
  <c r="L212" i="29"/>
  <c r="M212" i="29" s="1"/>
  <c r="N211" i="29"/>
  <c r="L211" i="29"/>
  <c r="M211" i="29"/>
  <c r="N210" i="29"/>
  <c r="L210" i="29"/>
  <c r="M210" i="29" s="1"/>
  <c r="N209" i="29"/>
  <c r="L209" i="29"/>
  <c r="M209" i="29" s="1"/>
  <c r="N208" i="29"/>
  <c r="L208" i="29"/>
  <c r="M208" i="29"/>
  <c r="J269" i="15" s="1"/>
  <c r="K269" i="15" s="1"/>
  <c r="N207" i="29"/>
  <c r="L207" i="29"/>
  <c r="M207" i="29" s="1"/>
  <c r="N206" i="29"/>
  <c r="N205" i="29"/>
  <c r="L205" i="29"/>
  <c r="M205" i="29" s="1"/>
  <c r="J263" i="15" s="1"/>
  <c r="K263" i="15" s="1"/>
  <c r="N204" i="29"/>
  <c r="L204" i="29"/>
  <c r="M204" i="29"/>
  <c r="N203" i="29"/>
  <c r="N202" i="29"/>
  <c r="N201" i="29"/>
  <c r="L201" i="29"/>
  <c r="M201" i="29"/>
  <c r="J83" i="15" s="1"/>
  <c r="K83" i="15" s="1"/>
  <c r="N200" i="29"/>
  <c r="N199" i="29"/>
  <c r="N198" i="29"/>
  <c r="L198" i="29"/>
  <c r="M198" i="29"/>
  <c r="N197" i="29"/>
  <c r="M197" i="29"/>
  <c r="L197" i="29"/>
  <c r="N196" i="29"/>
  <c r="M196" i="29"/>
  <c r="L196" i="29"/>
  <c r="N195" i="29"/>
  <c r="M195" i="29"/>
  <c r="L195" i="29"/>
  <c r="N194" i="29"/>
  <c r="M194" i="29"/>
  <c r="L194" i="29"/>
  <c r="N193" i="29"/>
  <c r="M193" i="29"/>
  <c r="L193" i="29"/>
  <c r="N192" i="29"/>
  <c r="M192" i="29"/>
  <c r="J210" i="15" s="1"/>
  <c r="K210" i="15" s="1"/>
  <c r="L192" i="29"/>
  <c r="N191" i="29"/>
  <c r="M191" i="29"/>
  <c r="L191" i="29"/>
  <c r="N190" i="29"/>
  <c r="M190" i="29"/>
  <c r="L190" i="29"/>
  <c r="N189" i="29"/>
  <c r="M189" i="29"/>
  <c r="L189" i="29"/>
  <c r="N188" i="29"/>
  <c r="M188" i="29"/>
  <c r="L188" i="29"/>
  <c r="N187" i="29"/>
  <c r="M187" i="29"/>
  <c r="L187" i="29"/>
  <c r="N186" i="29"/>
  <c r="M186" i="29"/>
  <c r="L186" i="29"/>
  <c r="N185" i="29"/>
  <c r="L185" i="29"/>
  <c r="M185" i="29" s="1"/>
  <c r="N184" i="29"/>
  <c r="L184" i="29"/>
  <c r="M184" i="29"/>
  <c r="N183" i="29"/>
  <c r="L183" i="29"/>
  <c r="M183" i="29"/>
  <c r="N181" i="29"/>
  <c r="L181" i="29"/>
  <c r="M181" i="29" s="1"/>
  <c r="N180" i="29"/>
  <c r="N179" i="29"/>
  <c r="L179" i="29"/>
  <c r="M179" i="29"/>
  <c r="N178" i="29"/>
  <c r="N177" i="29"/>
  <c r="L177" i="29"/>
  <c r="M177" i="29" s="1"/>
  <c r="N176" i="29"/>
  <c r="L176" i="29"/>
  <c r="M176" i="29" s="1"/>
  <c r="N175" i="29"/>
  <c r="L175" i="29"/>
  <c r="M175" i="29"/>
  <c r="N174" i="29"/>
  <c r="N173" i="29"/>
  <c r="M173" i="29"/>
  <c r="L173" i="29"/>
  <c r="N172" i="29"/>
  <c r="M172" i="29"/>
  <c r="L172" i="29"/>
  <c r="N171" i="29"/>
  <c r="M171" i="29"/>
  <c r="L171" i="29"/>
  <c r="N170" i="29"/>
  <c r="M170" i="29"/>
  <c r="L170" i="29"/>
  <c r="N169" i="29"/>
  <c r="M169" i="29"/>
  <c r="J188" i="15" s="1"/>
  <c r="K188" i="15" s="1"/>
  <c r="L169" i="29"/>
  <c r="N168" i="29"/>
  <c r="M168" i="29"/>
  <c r="L168" i="29"/>
  <c r="N167" i="29"/>
  <c r="M167" i="29"/>
  <c r="L167" i="29"/>
  <c r="N166" i="29"/>
  <c r="M166" i="29"/>
  <c r="L166" i="29"/>
  <c r="N165" i="29"/>
  <c r="M165" i="29"/>
  <c r="L165" i="29"/>
  <c r="N164" i="29"/>
  <c r="M164" i="29"/>
  <c r="J106" i="15" s="1"/>
  <c r="K106" i="15" s="1"/>
  <c r="L164" i="29"/>
  <c r="N163" i="29"/>
  <c r="M163" i="29"/>
  <c r="L163" i="29"/>
  <c r="N162" i="29"/>
  <c r="M162" i="29"/>
  <c r="L162" i="29"/>
  <c r="N161" i="29"/>
  <c r="L161" i="29"/>
  <c r="M161" i="29"/>
  <c r="J98" i="15" s="1"/>
  <c r="K98" i="15" s="1"/>
  <c r="N160" i="29"/>
  <c r="L160" i="29"/>
  <c r="M160" i="29" s="1"/>
  <c r="N159" i="29"/>
  <c r="L159" i="29"/>
  <c r="M159" i="29"/>
  <c r="N158" i="29"/>
  <c r="N157" i="29"/>
  <c r="L157" i="29"/>
  <c r="M157" i="29" s="1"/>
  <c r="N155" i="29"/>
  <c r="L155" i="29"/>
  <c r="M155" i="29"/>
  <c r="N154" i="29"/>
  <c r="N153" i="29"/>
  <c r="N152" i="29"/>
  <c r="L152" i="29"/>
  <c r="M152" i="29" s="1"/>
  <c r="J51" i="15" s="1"/>
  <c r="K51" i="15" s="1"/>
  <c r="N151" i="29"/>
  <c r="N150" i="29"/>
  <c r="N149" i="29"/>
  <c r="M149" i="29"/>
  <c r="L149" i="29"/>
  <c r="N148" i="29"/>
  <c r="M148" i="29"/>
  <c r="L148" i="29"/>
  <c r="N147" i="29"/>
  <c r="M147" i="29"/>
  <c r="L147" i="29"/>
  <c r="N146" i="29"/>
  <c r="M146" i="29"/>
  <c r="L146" i="29"/>
  <c r="N145" i="29"/>
  <c r="M145" i="29"/>
  <c r="L145" i="29"/>
  <c r="N144" i="29"/>
  <c r="M144" i="29"/>
  <c r="J118" i="15" s="1"/>
  <c r="K118" i="15" s="1"/>
  <c r="L144" i="29"/>
  <c r="N143" i="29"/>
  <c r="M143" i="29"/>
  <c r="J99" i="15" s="1"/>
  <c r="K99" i="15" s="1"/>
  <c r="L143" i="29"/>
  <c r="N142" i="29"/>
  <c r="M142" i="29"/>
  <c r="J17" i="15" s="1"/>
  <c r="K17" i="15" s="1"/>
  <c r="L142" i="29"/>
  <c r="N141" i="29"/>
  <c r="M209" i="44" s="1"/>
  <c r="M141" i="29"/>
  <c r="J109" i="15" s="1"/>
  <c r="K109" i="15" s="1"/>
  <c r="L141" i="29"/>
  <c r="N140" i="29"/>
  <c r="M140" i="29"/>
  <c r="L140" i="29"/>
  <c r="N139" i="29"/>
  <c r="M139" i="29"/>
  <c r="J119" i="15" s="1"/>
  <c r="K119" i="15" s="1"/>
  <c r="L139" i="29"/>
  <c r="N138" i="29"/>
  <c r="M138" i="29"/>
  <c r="L138" i="29"/>
  <c r="N137" i="29"/>
  <c r="M137" i="29"/>
  <c r="L137" i="29"/>
  <c r="N136" i="29"/>
  <c r="M136" i="29"/>
  <c r="J122" i="15" s="1"/>
  <c r="K122" i="15" s="1"/>
  <c r="L136" i="29"/>
  <c r="N135" i="29"/>
  <c r="L135" i="29"/>
  <c r="M135" i="29" s="1"/>
  <c r="J172" i="15" s="1"/>
  <c r="K172" i="15" s="1"/>
  <c r="N134" i="29"/>
  <c r="L134" i="29"/>
  <c r="M134" i="29" s="1"/>
  <c r="J169" i="15" s="1"/>
  <c r="K169" i="15" s="1"/>
  <c r="N133" i="29"/>
  <c r="L133" i="29"/>
  <c r="M133" i="29"/>
  <c r="N132" i="29"/>
  <c r="N131" i="29"/>
  <c r="L131" i="29"/>
  <c r="M131" i="29" s="1"/>
  <c r="N130" i="29"/>
  <c r="N129" i="29"/>
  <c r="N128" i="29"/>
  <c r="L128" i="29"/>
  <c r="M128" i="29"/>
  <c r="J58" i="15" s="1"/>
  <c r="K58" i="15" s="1"/>
  <c r="N127" i="29"/>
  <c r="L127" i="29"/>
  <c r="M127" i="29" s="1"/>
  <c r="N126" i="29"/>
  <c r="N125" i="29"/>
  <c r="M125" i="29"/>
  <c r="L125" i="29"/>
  <c r="N124" i="29"/>
  <c r="M124" i="29"/>
  <c r="L124" i="29"/>
  <c r="N123" i="29"/>
  <c r="M123" i="29"/>
  <c r="L123" i="29"/>
  <c r="N122" i="29"/>
  <c r="M122" i="29"/>
  <c r="L122" i="29"/>
  <c r="N121" i="29"/>
  <c r="M121" i="29"/>
  <c r="L121" i="29"/>
  <c r="N120" i="29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114" i="29"/>
  <c r="M114" i="29"/>
  <c r="L114" i="29"/>
  <c r="N113" i="29"/>
  <c r="M113" i="29"/>
  <c r="L113" i="29"/>
  <c r="N112" i="29"/>
  <c r="N111" i="29"/>
  <c r="L111" i="29"/>
  <c r="M111" i="29" s="1"/>
  <c r="N110" i="29"/>
  <c r="L110" i="29"/>
  <c r="M110" i="29" s="1"/>
  <c r="N109" i="29"/>
  <c r="L109" i="29"/>
  <c r="M109" i="29" s="1"/>
  <c r="N108" i="29"/>
  <c r="N107" i="29"/>
  <c r="L107" i="29"/>
  <c r="M107" i="29" s="1"/>
  <c r="N106" i="29"/>
  <c r="N105" i="29"/>
  <c r="L105" i="29"/>
  <c r="M105" i="29"/>
  <c r="N104" i="29"/>
  <c r="N103" i="29"/>
  <c r="L102" i="29"/>
  <c r="M102" i="29"/>
  <c r="N101" i="29"/>
  <c r="M101" i="29"/>
  <c r="L101" i="29"/>
  <c r="N100" i="29"/>
  <c r="M100" i="29"/>
  <c r="L100" i="29"/>
  <c r="N99" i="29"/>
  <c r="M99" i="29"/>
  <c r="L99" i="29"/>
  <c r="N98" i="29"/>
  <c r="M98" i="29"/>
  <c r="J216" i="15" s="1"/>
  <c r="K216" i="15" s="1"/>
  <c r="L98" i="29"/>
  <c r="N97" i="29"/>
  <c r="M97" i="29"/>
  <c r="L97" i="29"/>
  <c r="N96" i="29"/>
  <c r="M96" i="29"/>
  <c r="L96" i="29"/>
  <c r="N95" i="29"/>
  <c r="M95" i="29"/>
  <c r="J54" i="15" s="1"/>
  <c r="K54" i="15" s="1"/>
  <c r="L95" i="29"/>
  <c r="N94" i="29"/>
  <c r="M94" i="29"/>
  <c r="J140" i="15" s="1"/>
  <c r="K140" i="15" s="1"/>
  <c r="L94" i="29"/>
  <c r="N93" i="29"/>
  <c r="M93" i="29"/>
  <c r="L93" i="29"/>
  <c r="N92" i="29"/>
  <c r="M92" i="29"/>
  <c r="L92" i="29"/>
  <c r="N91" i="29"/>
  <c r="M91" i="29"/>
  <c r="L91" i="29"/>
  <c r="N90" i="29"/>
  <c r="M90" i="29"/>
  <c r="L90" i="29"/>
  <c r="N89" i="29"/>
  <c r="M89" i="29"/>
  <c r="L89" i="29"/>
  <c r="N88" i="29"/>
  <c r="M88" i="29"/>
  <c r="L88" i="29"/>
  <c r="N87" i="29"/>
  <c r="M87" i="29"/>
  <c r="L87" i="29"/>
  <c r="N86" i="29"/>
  <c r="M86" i="29"/>
  <c r="L86" i="29"/>
  <c r="N85" i="29"/>
  <c r="M85" i="29"/>
  <c r="L85" i="29"/>
  <c r="N84" i="29"/>
  <c r="L84" i="29"/>
  <c r="M84" i="29" s="1"/>
  <c r="N83" i="29"/>
  <c r="N82" i="29"/>
  <c r="L82" i="29"/>
  <c r="M82" i="29" s="1"/>
  <c r="N81" i="29"/>
  <c r="L81" i="29"/>
  <c r="M81" i="29" s="1"/>
  <c r="J213" i="15" s="1"/>
  <c r="K213" i="15" s="1"/>
  <c r="L80" i="29"/>
  <c r="M80" i="29" s="1"/>
  <c r="J64" i="15" s="1"/>
  <c r="K64" i="15" s="1"/>
  <c r="N79" i="29"/>
  <c r="L79" i="29"/>
  <c r="M79" i="29"/>
  <c r="N78" i="29"/>
  <c r="L78" i="29"/>
  <c r="M78" i="29" s="1"/>
  <c r="J229" i="15" s="1"/>
  <c r="K229" i="15" s="1"/>
  <c r="N77" i="29"/>
  <c r="M77" i="29"/>
  <c r="L77" i="29"/>
  <c r="N76" i="29"/>
  <c r="M76" i="29"/>
  <c r="L76" i="29"/>
  <c r="N75" i="29"/>
  <c r="M75" i="29"/>
  <c r="L75" i="29"/>
  <c r="N74" i="29"/>
  <c r="M104" i="44" s="1"/>
  <c r="M74" i="29"/>
  <c r="L74" i="29"/>
  <c r="N73" i="29"/>
  <c r="M102" i="44" s="1"/>
  <c r="M73" i="29"/>
  <c r="L73" i="29"/>
  <c r="N72" i="29"/>
  <c r="M72" i="29"/>
  <c r="L72" i="29"/>
  <c r="N71" i="29"/>
  <c r="M71" i="29"/>
  <c r="L71" i="29"/>
  <c r="N70" i="29"/>
  <c r="M70" i="29"/>
  <c r="L70" i="29"/>
  <c r="N69" i="29"/>
  <c r="M69" i="29"/>
  <c r="L69" i="29"/>
  <c r="N68" i="29"/>
  <c r="N67" i="29"/>
  <c r="L67" i="29"/>
  <c r="M67" i="29" s="1"/>
  <c r="N66" i="29"/>
  <c r="L66" i="29"/>
  <c r="M66" i="29" s="1"/>
  <c r="J48" i="15" s="1"/>
  <c r="K48" i="15" s="1"/>
  <c r="N65" i="29"/>
  <c r="N64" i="29"/>
  <c r="N63" i="29"/>
  <c r="L63" i="29"/>
  <c r="M63" i="29" s="1"/>
  <c r="N62" i="29"/>
  <c r="N61" i="29"/>
  <c r="L61" i="29"/>
  <c r="M61" i="29" s="1"/>
  <c r="N60" i="29"/>
  <c r="L60" i="29"/>
  <c r="M60" i="29" s="1"/>
  <c r="N59" i="29"/>
  <c r="L59" i="29"/>
  <c r="M59" i="29" s="1"/>
  <c r="J148" i="15" s="1"/>
  <c r="K148" i="15" s="1"/>
  <c r="N58" i="29"/>
  <c r="L58" i="29"/>
  <c r="M58" i="29" s="1"/>
  <c r="J15" i="15" s="1"/>
  <c r="K15" i="15" s="1"/>
  <c r="N57" i="29"/>
  <c r="L57" i="29"/>
  <c r="M57" i="29" s="1"/>
  <c r="N56" i="29"/>
  <c r="L56" i="29"/>
  <c r="M56" i="29" s="1"/>
  <c r="N55" i="29"/>
  <c r="N54" i="29"/>
  <c r="L54" i="29"/>
  <c r="M54" i="29"/>
  <c r="N53" i="29"/>
  <c r="M53" i="29"/>
  <c r="L53" i="29"/>
  <c r="N52" i="29"/>
  <c r="M52" i="29"/>
  <c r="L52" i="29"/>
  <c r="N51" i="29"/>
  <c r="M51" i="29"/>
  <c r="L51" i="29"/>
  <c r="N50" i="29"/>
  <c r="M50" i="29"/>
  <c r="J72" i="15" s="1"/>
  <c r="K72" i="15" s="1"/>
  <c r="L50" i="29"/>
  <c r="N49" i="29"/>
  <c r="M49" i="29"/>
  <c r="L49" i="29"/>
  <c r="N48" i="29"/>
  <c r="M48" i="29"/>
  <c r="J208" i="15" s="1"/>
  <c r="K208" i="15" s="1"/>
  <c r="L48" i="29"/>
  <c r="N47" i="29"/>
  <c r="M47" i="29"/>
  <c r="L47" i="29"/>
  <c r="N46" i="29"/>
  <c r="M46" i="29"/>
  <c r="L46" i="29"/>
  <c r="N45" i="29"/>
  <c r="M45" i="29"/>
  <c r="L45" i="29"/>
  <c r="N44" i="29"/>
  <c r="M44" i="29"/>
  <c r="L44" i="29"/>
  <c r="N43" i="29"/>
  <c r="M43" i="29"/>
  <c r="L43" i="29"/>
  <c r="N42" i="29"/>
  <c r="M42" i="29"/>
  <c r="L42" i="29"/>
  <c r="N41" i="29"/>
  <c r="M41" i="29"/>
  <c r="L41" i="29"/>
  <c r="N40" i="29"/>
  <c r="L40" i="29"/>
  <c r="M40" i="29"/>
  <c r="L39" i="29"/>
  <c r="M39" i="29" s="1"/>
  <c r="J77" i="15" s="1"/>
  <c r="K77" i="15" s="1"/>
  <c r="N38" i="29"/>
  <c r="L38" i="29"/>
  <c r="M38" i="29" s="1"/>
  <c r="N37" i="29"/>
  <c r="L37" i="29"/>
  <c r="M37" i="29" s="1"/>
  <c r="N36" i="29"/>
  <c r="N35" i="29"/>
  <c r="M35" i="29"/>
  <c r="L35" i="29"/>
  <c r="N34" i="29"/>
  <c r="L34" i="29"/>
  <c r="M34" i="29" s="1"/>
  <c r="N33" i="29"/>
  <c r="L33" i="29"/>
  <c r="M33" i="29" s="1"/>
  <c r="J193" i="15" s="1"/>
  <c r="K193" i="15" s="1"/>
  <c r="N32" i="29"/>
  <c r="N31" i="29"/>
  <c r="N30" i="29"/>
  <c r="L30" i="29"/>
  <c r="M30" i="29" s="1"/>
  <c r="N29" i="29"/>
  <c r="M29" i="29"/>
  <c r="L29" i="29"/>
  <c r="N28" i="29"/>
  <c r="M28" i="29"/>
  <c r="L28" i="29"/>
  <c r="N27" i="29"/>
  <c r="M27" i="29"/>
  <c r="L27" i="29"/>
  <c r="N26" i="29"/>
  <c r="M26" i="29"/>
  <c r="J95" i="15" s="1"/>
  <c r="K95" i="15" s="1"/>
  <c r="L26" i="29"/>
  <c r="N25" i="29"/>
  <c r="M25" i="29"/>
  <c r="L25" i="29"/>
  <c r="N24" i="29"/>
  <c r="M24" i="29"/>
  <c r="L24" i="29"/>
  <c r="N23" i="29"/>
  <c r="M23" i="29"/>
  <c r="L23" i="29"/>
  <c r="N22" i="29"/>
  <c r="M22" i="29"/>
  <c r="L22" i="29"/>
  <c r="N21" i="29"/>
  <c r="M21" i="29"/>
  <c r="J301" i="15" s="1"/>
  <c r="K301" i="15" s="1"/>
  <c r="L21" i="29"/>
  <c r="N20" i="29"/>
  <c r="L20" i="29"/>
  <c r="M20" i="29" s="1"/>
  <c r="N19" i="29"/>
  <c r="L19" i="29"/>
  <c r="M19" i="29" s="1"/>
  <c r="J223" i="15" s="1"/>
  <c r="K223" i="15" s="1"/>
  <c r="N18" i="29"/>
  <c r="L18" i="29"/>
  <c r="M18" i="29" s="1"/>
  <c r="N17" i="29"/>
  <c r="L17" i="29"/>
  <c r="M17" i="29"/>
  <c r="J47" i="15" s="1"/>
  <c r="K47" i="15" s="1"/>
  <c r="N16" i="29"/>
  <c r="L16" i="29"/>
  <c r="M16" i="29" s="1"/>
  <c r="N15" i="29"/>
  <c r="L15" i="29"/>
  <c r="M15" i="29" s="1"/>
  <c r="N14" i="29"/>
  <c r="L14" i="29"/>
  <c r="M14" i="29"/>
  <c r="N13" i="29"/>
  <c r="L13" i="29"/>
  <c r="M13" i="29" s="1"/>
  <c r="N12" i="29"/>
  <c r="L12" i="29"/>
  <c r="M12" i="29" s="1"/>
  <c r="N11" i="29"/>
  <c r="L11" i="29"/>
  <c r="M11" i="29" s="1"/>
  <c r="N10" i="29"/>
  <c r="L10" i="29"/>
  <c r="M10" i="29"/>
  <c r="J277" i="15" s="1"/>
  <c r="K277" i="15" s="1"/>
  <c r="N9" i="29"/>
  <c r="L9" i="29"/>
  <c r="M9" i="29" s="1"/>
  <c r="J274" i="15" s="1"/>
  <c r="K274" i="15" s="1"/>
  <c r="N8" i="29"/>
  <c r="L8" i="29"/>
  <c r="M8" i="29"/>
  <c r="J42" i="15" s="1"/>
  <c r="K42" i="15" s="1"/>
  <c r="N7" i="29"/>
  <c r="L7" i="29"/>
  <c r="M7" i="29" s="1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AQ104" i="15"/>
  <c r="AO104" i="15"/>
  <c r="AQ103" i="15"/>
  <c r="AO103" i="15"/>
  <c r="AQ101" i="15"/>
  <c r="AO101" i="15"/>
  <c r="AQ100" i="15"/>
  <c r="AO100" i="15"/>
  <c r="AQ99" i="15"/>
  <c r="AO99" i="15"/>
  <c r="AQ98" i="15"/>
  <c r="AO98" i="15"/>
  <c r="AQ97" i="15"/>
  <c r="AO97" i="15"/>
  <c r="AQ96" i="15"/>
  <c r="AO96" i="15"/>
  <c r="AQ95" i="15"/>
  <c r="AO95" i="15"/>
  <c r="AQ94" i="15"/>
  <c r="AO94" i="15"/>
  <c r="AQ93" i="15"/>
  <c r="AO93" i="15"/>
  <c r="AQ92" i="15"/>
  <c r="AO92" i="15"/>
  <c r="AQ91" i="15"/>
  <c r="AO91" i="15"/>
  <c r="AQ90" i="15"/>
  <c r="AO90" i="15"/>
  <c r="AQ89" i="15"/>
  <c r="AO89" i="15"/>
  <c r="AQ88" i="15"/>
  <c r="AO88" i="15"/>
  <c r="AQ87" i="15"/>
  <c r="AO87" i="15"/>
  <c r="AQ86" i="15"/>
  <c r="AO86" i="15"/>
  <c r="AQ85" i="15"/>
  <c r="AO85" i="15"/>
  <c r="AQ84" i="15"/>
  <c r="AO84" i="15"/>
  <c r="AQ83" i="15"/>
  <c r="AO83" i="15"/>
  <c r="AQ82" i="15"/>
  <c r="AO82" i="15"/>
  <c r="AQ81" i="15"/>
  <c r="AO81" i="15"/>
  <c r="AQ79" i="15"/>
  <c r="AO79" i="15"/>
  <c r="AC51" i="15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AC6" i="14"/>
  <c r="Y6" i="14"/>
  <c r="V6" i="14"/>
  <c r="Y5" i="14"/>
  <c r="V5" i="14"/>
  <c r="Y4" i="14"/>
  <c r="V4" i="14"/>
  <c r="Y3" i="14"/>
  <c r="V3" i="14"/>
  <c r="Y2" i="14"/>
  <c r="V2" i="14"/>
  <c r="AC7" i="14"/>
  <c r="AC9" i="14"/>
  <c r="AE3" i="15"/>
  <c r="AE5" i="15"/>
  <c r="AE6" i="15"/>
  <c r="AF3" i="15"/>
  <c r="AF5" i="15"/>
  <c r="AG4" i="15"/>
  <c r="AG10" i="15"/>
  <c r="AF7" i="15"/>
  <c r="AE4" i="15"/>
  <c r="AG2" i="15"/>
  <c r="AF10" i="15"/>
  <c r="AE7" i="15"/>
  <c r="AE10" i="15"/>
  <c r="AG8" i="15"/>
  <c r="AF8" i="15"/>
  <c r="AG6" i="15"/>
  <c r="AE8" i="15"/>
  <c r="AF6" i="15"/>
  <c r="AG5" i="15"/>
  <c r="AE2" i="15"/>
  <c r="AG11" i="15"/>
  <c r="AG9" i="15"/>
  <c r="AF11" i="15"/>
  <c r="AE11" i="15"/>
  <c r="AE9" i="15"/>
  <c r="AG7" i="15"/>
  <c r="AF4" i="15"/>
  <c r="AG3" i="15"/>
  <c r="AF2" i="15"/>
  <c r="AF9" i="15"/>
  <c r="T35" i="12"/>
  <c r="X34" i="12"/>
  <c r="T29" i="12"/>
  <c r="U28" i="12"/>
  <c r="Y23" i="12"/>
  <c r="U20" i="12"/>
  <c r="Y19" i="12"/>
  <c r="U16" i="12"/>
  <c r="Y15" i="12"/>
  <c r="U12" i="12"/>
  <c r="Y11" i="12"/>
  <c r="U8" i="12"/>
  <c r="Y7" i="12"/>
  <c r="U4" i="12"/>
  <c r="U34" i="12"/>
  <c r="X33" i="12"/>
  <c r="T28" i="12"/>
  <c r="X23" i="12"/>
  <c r="T20" i="12"/>
  <c r="X19" i="12"/>
  <c r="T16" i="12"/>
  <c r="X15" i="12"/>
  <c r="T12" i="12"/>
  <c r="X11" i="12"/>
  <c r="T8" i="12"/>
  <c r="X7" i="12"/>
  <c r="T4" i="12"/>
  <c r="U39" i="12"/>
  <c r="U38" i="12"/>
  <c r="Y37" i="12"/>
  <c r="T34" i="12"/>
  <c r="U33" i="12"/>
  <c r="X32" i="12"/>
  <c r="U23" i="12"/>
  <c r="Y22" i="12"/>
  <c r="U19" i="12"/>
  <c r="Y18" i="12"/>
  <c r="U15" i="12"/>
  <c r="Y14" i="12"/>
  <c r="U11" i="12"/>
  <c r="Y10" i="12"/>
  <c r="U7" i="12"/>
  <c r="Y6" i="12"/>
  <c r="T39" i="12"/>
  <c r="T38" i="12"/>
  <c r="X37" i="12"/>
  <c r="T33" i="12"/>
  <c r="U32" i="12"/>
  <c r="X31" i="12"/>
  <c r="T23" i="12"/>
  <c r="X22" i="12"/>
  <c r="T19" i="12"/>
  <c r="X18" i="12"/>
  <c r="T15" i="12"/>
  <c r="X14" i="12"/>
  <c r="T11" i="12"/>
  <c r="X10" i="12"/>
  <c r="T7" i="12"/>
  <c r="X6" i="12"/>
  <c r="U47" i="12"/>
  <c r="U46" i="12"/>
  <c r="U45" i="12"/>
  <c r="U44" i="12"/>
  <c r="U43" i="12"/>
  <c r="U42" i="12"/>
  <c r="U41" i="12"/>
  <c r="U40" i="12"/>
  <c r="U37" i="12"/>
  <c r="X36" i="12"/>
  <c r="T32" i="12"/>
  <c r="U31" i="12"/>
  <c r="Y30" i="12"/>
  <c r="U22" i="12"/>
  <c r="Y21" i="12"/>
  <c r="U18" i="12"/>
  <c r="Y17" i="12"/>
  <c r="U14" i="12"/>
  <c r="Y13" i="12"/>
  <c r="U10" i="12"/>
  <c r="Y9" i="12"/>
  <c r="U6" i="12"/>
  <c r="Y5" i="12"/>
  <c r="T47" i="12"/>
  <c r="T46" i="12"/>
  <c r="T45" i="12"/>
  <c r="T44" i="12"/>
  <c r="T43" i="12"/>
  <c r="T42" i="12"/>
  <c r="T41" i="12"/>
  <c r="T40" i="12"/>
  <c r="T37" i="12"/>
  <c r="U36" i="12"/>
  <c r="Y35" i="12"/>
  <c r="T31" i="12"/>
  <c r="X30" i="12"/>
  <c r="T22" i="12"/>
  <c r="X21" i="12"/>
  <c r="T18" i="12"/>
  <c r="X17" i="12"/>
  <c r="T14" i="12"/>
  <c r="X13" i="12"/>
  <c r="T10" i="12"/>
  <c r="X9" i="12"/>
  <c r="T6" i="12"/>
  <c r="X5" i="12"/>
  <c r="T36" i="12"/>
  <c r="X35" i="12"/>
  <c r="U30" i="12"/>
  <c r="X29" i="12"/>
  <c r="U21" i="12"/>
  <c r="Y20" i="12"/>
  <c r="U17" i="12"/>
  <c r="Y16" i="12"/>
  <c r="U13" i="12"/>
  <c r="Y12" i="12"/>
  <c r="U9" i="12"/>
  <c r="Y8" i="12"/>
  <c r="U5" i="12"/>
  <c r="Y4" i="12"/>
  <c r="X28" i="12"/>
  <c r="X16" i="12"/>
  <c r="T13" i="12"/>
  <c r="U29" i="12"/>
  <c r="X20" i="12"/>
  <c r="T17" i="12"/>
  <c r="X4" i="12"/>
  <c r="T30" i="12"/>
  <c r="Y34" i="12"/>
  <c r="T21" i="12"/>
  <c r="X8" i="12"/>
  <c r="T5" i="12"/>
  <c r="U35" i="12"/>
  <c r="X12" i="12"/>
  <c r="T9" i="12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932" i="14"/>
  <c r="Z929" i="14"/>
  <c r="Z918" i="14"/>
  <c r="Z904" i="14"/>
  <c r="Z893" i="14"/>
  <c r="Z890" i="14"/>
  <c r="Z879" i="14"/>
  <c r="Z868" i="14"/>
  <c r="Z865" i="14"/>
  <c r="Z854" i="14"/>
  <c r="Z840" i="14"/>
  <c r="Z829" i="14"/>
  <c r="Z826" i="14"/>
  <c r="Z815" i="14"/>
  <c r="Z804" i="14"/>
  <c r="Z801" i="14"/>
  <c r="Z790" i="14"/>
  <c r="Z776" i="14"/>
  <c r="Z768" i="14"/>
  <c r="Z760" i="14"/>
  <c r="Z752" i="14"/>
  <c r="Z744" i="14"/>
  <c r="Z736" i="14"/>
  <c r="Z728" i="14"/>
  <c r="Z720" i="14"/>
  <c r="Z712" i="14"/>
  <c r="Z704" i="14"/>
  <c r="Z936" i="14"/>
  <c r="Z925" i="14"/>
  <c r="Z922" i="14"/>
  <c r="Z911" i="14"/>
  <c r="Z900" i="14"/>
  <c r="Z897" i="14"/>
  <c r="Z886" i="14"/>
  <c r="Z928" i="14"/>
  <c r="Z919" i="14"/>
  <c r="Z916" i="14"/>
  <c r="Z913" i="14"/>
  <c r="Z910" i="14"/>
  <c r="Z898" i="14"/>
  <c r="Z895" i="14"/>
  <c r="Z892" i="14"/>
  <c r="Z880" i="14"/>
  <c r="Z877" i="14"/>
  <c r="Z874" i="14"/>
  <c r="Z848" i="14"/>
  <c r="Z831" i="14"/>
  <c r="Z828" i="14"/>
  <c r="Z822" i="14"/>
  <c r="Z805" i="14"/>
  <c r="Z796" i="14"/>
  <c r="Z793" i="14"/>
  <c r="Z773" i="14"/>
  <c r="Z762" i="14"/>
  <c r="Z759" i="14"/>
  <c r="Z748" i="14"/>
  <c r="Z737" i="14"/>
  <c r="Z734" i="14"/>
  <c r="Z723" i="14"/>
  <c r="Z709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274" i="14"/>
  <c r="Z266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3" i="14"/>
  <c r="Z255" i="14"/>
  <c r="Z247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87" i="14"/>
  <c r="Z79" i="14"/>
  <c r="Z71" i="14"/>
  <c r="Z63" i="14"/>
  <c r="Z55" i="14"/>
  <c r="Z47" i="14"/>
  <c r="Z39" i="14"/>
  <c r="Z31" i="14"/>
  <c r="Z23" i="14"/>
  <c r="Z15" i="14"/>
  <c r="Z5" i="14"/>
  <c r="Z104" i="14"/>
  <c r="Z834" i="14"/>
  <c r="Z799" i="14"/>
  <c r="Z653" i="14"/>
  <c r="Z605" i="14"/>
  <c r="Z477" i="14"/>
  <c r="Z469" i="14"/>
  <c r="Z937" i="14"/>
  <c r="Z934" i="14"/>
  <c r="Z901" i="14"/>
  <c r="Z871" i="14"/>
  <c r="Z862" i="14"/>
  <c r="Z845" i="14"/>
  <c r="Z842" i="14"/>
  <c r="Z839" i="14"/>
  <c r="Z816" i="14"/>
  <c r="Z813" i="14"/>
  <c r="Z810" i="14"/>
  <c r="Z784" i="14"/>
  <c r="Z770" i="14"/>
  <c r="Z767" i="14"/>
  <c r="Z756" i="14"/>
  <c r="Z745" i="14"/>
  <c r="Z742" i="14"/>
  <c r="Z731" i="14"/>
  <c r="Z717" i="14"/>
  <c r="Z706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271" i="14"/>
  <c r="Z263" i="14"/>
  <c r="Z239" i="14"/>
  <c r="Z95" i="14"/>
  <c r="Z36" i="14"/>
  <c r="Z28" i="14"/>
  <c r="Z2" i="14"/>
  <c r="Z921" i="14"/>
  <c r="Z888" i="14"/>
  <c r="Z885" i="14"/>
  <c r="Z882" i="14"/>
  <c r="Z856" i="14"/>
  <c r="Z853" i="14"/>
  <c r="Z850" i="14"/>
  <c r="Z836" i="14"/>
  <c r="Z833" i="14"/>
  <c r="Z824" i="14"/>
  <c r="Z807" i="14"/>
  <c r="Z798" i="14"/>
  <c r="Z781" i="14"/>
  <c r="Z778" i="14"/>
  <c r="Z775" i="14"/>
  <c r="Z764" i="14"/>
  <c r="Z753" i="14"/>
  <c r="Z750" i="14"/>
  <c r="Z739" i="14"/>
  <c r="Z725" i="14"/>
  <c r="Z714" i="14"/>
  <c r="Z711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268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20" i="14"/>
  <c r="Z12" i="14"/>
  <c r="Z41" i="14"/>
  <c r="Z33" i="14"/>
  <c r="Z72" i="14"/>
  <c r="Z509" i="14"/>
  <c r="Z930" i="14"/>
  <c r="Z927" i="14"/>
  <c r="Z924" i="14"/>
  <c r="Z912" i="14"/>
  <c r="Z909" i="14"/>
  <c r="Z906" i="14"/>
  <c r="Z903" i="14"/>
  <c r="Z894" i="14"/>
  <c r="Z876" i="14"/>
  <c r="Z873" i="14"/>
  <c r="Z864" i="14"/>
  <c r="Z847" i="14"/>
  <c r="Z830" i="14"/>
  <c r="Z821" i="14"/>
  <c r="Z818" i="14"/>
  <c r="Z792" i="14"/>
  <c r="Z789" i="14"/>
  <c r="Z786" i="14"/>
  <c r="Z772" i="14"/>
  <c r="Z761" i="14"/>
  <c r="Z758" i="14"/>
  <c r="Z747" i="14"/>
  <c r="Z733" i="14"/>
  <c r="Z722" i="14"/>
  <c r="Z719" i="14"/>
  <c r="Z708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281" i="14"/>
  <c r="Z273" i="14"/>
  <c r="Z265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25" i="14"/>
  <c r="Z17" i="14"/>
  <c r="Z7" i="14"/>
  <c r="Z112" i="14"/>
  <c r="Z48" i="14"/>
  <c r="Z32" i="14"/>
  <c r="Z869" i="14"/>
  <c r="Z837" i="14"/>
  <c r="Z808" i="14"/>
  <c r="Z765" i="14"/>
  <c r="Z677" i="14"/>
  <c r="Z661" i="14"/>
  <c r="Z645" i="14"/>
  <c r="Z637" i="14"/>
  <c r="Z589" i="14"/>
  <c r="Z557" i="14"/>
  <c r="Z549" i="14"/>
  <c r="Z501" i="14"/>
  <c r="Z493" i="14"/>
  <c r="Z933" i="14"/>
  <c r="Z870" i="14"/>
  <c r="Z861" i="14"/>
  <c r="Z858" i="14"/>
  <c r="Z844" i="14"/>
  <c r="Z841" i="14"/>
  <c r="Z838" i="14"/>
  <c r="Z812" i="14"/>
  <c r="Z809" i="14"/>
  <c r="Z800" i="14"/>
  <c r="Z783" i="14"/>
  <c r="Z769" i="14"/>
  <c r="Z766" i="14"/>
  <c r="Z755" i="14"/>
  <c r="Z741" i="14"/>
  <c r="Z730" i="14"/>
  <c r="Z727" i="14"/>
  <c r="Z716" i="14"/>
  <c r="Z705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294" i="14"/>
  <c r="Z286" i="14"/>
  <c r="Z278" i="14"/>
  <c r="Z270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9" i="14"/>
  <c r="Z219" i="14"/>
  <c r="Z211" i="14"/>
  <c r="Z203" i="14"/>
  <c r="Z179" i="14"/>
  <c r="Z171" i="14"/>
  <c r="Z163" i="14"/>
  <c r="Z155" i="14"/>
  <c r="Z147" i="14"/>
  <c r="Z123" i="14"/>
  <c r="Z115" i="14"/>
  <c r="Z99" i="14"/>
  <c r="Z91" i="14"/>
  <c r="Z75" i="14"/>
  <c r="Z59" i="14"/>
  <c r="Z11" i="14"/>
  <c r="Z152" i="14"/>
  <c r="Z136" i="14"/>
  <c r="Z80" i="14"/>
  <c r="Z56" i="14"/>
  <c r="Z889" i="14"/>
  <c r="Z857" i="14"/>
  <c r="Z802" i="14"/>
  <c r="Z740" i="14"/>
  <c r="Z729" i="14"/>
  <c r="Z726" i="14"/>
  <c r="Z669" i="14"/>
  <c r="Z597" i="14"/>
  <c r="Z533" i="14"/>
  <c r="Z525" i="14"/>
  <c r="Z517" i="14"/>
  <c r="Z920" i="14"/>
  <c r="Z917" i="14"/>
  <c r="Z914" i="14"/>
  <c r="Z896" i="14"/>
  <c r="Z887" i="14"/>
  <c r="Z884" i="14"/>
  <c r="Z881" i="14"/>
  <c r="Z878" i="14"/>
  <c r="Z855" i="14"/>
  <c r="Z852" i="14"/>
  <c r="Z849" i="14"/>
  <c r="Z832" i="14"/>
  <c r="Z823" i="14"/>
  <c r="Z806" i="14"/>
  <c r="Z797" i="14"/>
  <c r="Z794" i="14"/>
  <c r="Z780" i="14"/>
  <c r="Z777" i="14"/>
  <c r="Z774" i="14"/>
  <c r="Z763" i="14"/>
  <c r="Z749" i="14"/>
  <c r="Z738" i="14"/>
  <c r="Z735" i="14"/>
  <c r="Z724" i="14"/>
  <c r="Z713" i="14"/>
  <c r="Z710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267" i="14"/>
  <c r="Z259" i="14"/>
  <c r="Z251" i="14"/>
  <c r="Z243" i="14"/>
  <c r="Z235" i="14"/>
  <c r="Z227" i="14"/>
  <c r="Z195" i="14"/>
  <c r="Z187" i="14"/>
  <c r="Z139" i="14"/>
  <c r="Z131" i="14"/>
  <c r="Z107" i="14"/>
  <c r="Z83" i="14"/>
  <c r="Z67" i="14"/>
  <c r="Z51" i="14"/>
  <c r="Z43" i="14"/>
  <c r="Z35" i="14"/>
  <c r="Z27" i="14"/>
  <c r="Z19" i="14"/>
  <c r="Z4" i="14"/>
  <c r="Z176" i="14"/>
  <c r="Z168" i="14"/>
  <c r="Z144" i="14"/>
  <c r="Z120" i="14"/>
  <c r="Z88" i="14"/>
  <c r="Z40" i="14"/>
  <c r="Z24" i="14"/>
  <c r="Z16" i="14"/>
  <c r="Z621" i="14"/>
  <c r="Z613" i="14"/>
  <c r="Z581" i="14"/>
  <c r="Z573" i="14"/>
  <c r="Z565" i="14"/>
  <c r="Z485" i="14"/>
  <c r="Z938" i="14"/>
  <c r="Z935" i="14"/>
  <c r="Z926" i="14"/>
  <c r="Z908" i="14"/>
  <c r="Z905" i="14"/>
  <c r="Z902" i="14"/>
  <c r="Z872" i="14"/>
  <c r="Z866" i="14"/>
  <c r="Z863" i="14"/>
  <c r="Z846" i="14"/>
  <c r="Z820" i="14"/>
  <c r="Z817" i="14"/>
  <c r="Z814" i="14"/>
  <c r="Z791" i="14"/>
  <c r="Z788" i="14"/>
  <c r="Z785" i="14"/>
  <c r="Z771" i="14"/>
  <c r="Z757" i="14"/>
  <c r="Z746" i="14"/>
  <c r="Z743" i="14"/>
  <c r="Z732" i="14"/>
  <c r="Z721" i="14"/>
  <c r="Z718" i="14"/>
  <c r="Z707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256" i="14"/>
  <c r="Z248" i="14"/>
  <c r="Z240" i="14"/>
  <c r="Z232" i="14"/>
  <c r="Z224" i="14"/>
  <c r="Z216" i="14"/>
  <c r="Z208" i="14"/>
  <c r="Z200" i="14"/>
  <c r="Z192" i="14"/>
  <c r="Z184" i="14"/>
  <c r="Z160" i="14"/>
  <c r="Z128" i="14"/>
  <c r="Z96" i="14"/>
  <c r="Z64" i="14"/>
  <c r="Z860" i="14"/>
  <c r="Z825" i="14"/>
  <c r="Z782" i="14"/>
  <c r="Z754" i="14"/>
  <c r="Z751" i="14"/>
  <c r="Z715" i="14"/>
  <c r="Z701" i="14"/>
  <c r="Z693" i="14"/>
  <c r="Z685" i="14"/>
  <c r="Z629" i="14"/>
  <c r="Z541" i="14"/>
  <c r="Z421" i="14"/>
  <c r="Z357" i="14"/>
  <c r="Z293" i="14"/>
  <c r="Z229" i="14"/>
  <c r="Z165" i="14"/>
  <c r="Z101" i="14"/>
  <c r="Z37" i="14"/>
  <c r="Z181" i="14"/>
  <c r="Z365" i="14"/>
  <c r="Z413" i="14"/>
  <c r="Z349" i="14"/>
  <c r="Z285" i="14"/>
  <c r="Z221" i="14"/>
  <c r="Z157" i="14"/>
  <c r="Z93" i="14"/>
  <c r="Z29" i="14"/>
  <c r="Z405" i="14"/>
  <c r="Z341" i="14"/>
  <c r="Z277" i="14"/>
  <c r="Z213" i="14"/>
  <c r="Z149" i="14"/>
  <c r="Z85" i="14"/>
  <c r="Z21" i="14"/>
  <c r="Z61" i="14"/>
  <c r="Z437" i="14"/>
  <c r="Z309" i="14"/>
  <c r="Z53" i="14"/>
  <c r="Z429" i="14"/>
  <c r="Z301" i="14"/>
  <c r="Z173" i="14"/>
  <c r="Z461" i="14"/>
  <c r="Z397" i="14"/>
  <c r="Z333" i="14"/>
  <c r="Z269" i="14"/>
  <c r="Z205" i="14"/>
  <c r="Z141" i="14"/>
  <c r="Z77" i="14"/>
  <c r="Z13" i="14"/>
  <c r="Z189" i="14"/>
  <c r="Z125" i="14"/>
  <c r="Z373" i="14"/>
  <c r="Z245" i="14"/>
  <c r="Z117" i="14"/>
  <c r="Z8" i="14"/>
  <c r="Z453" i="14"/>
  <c r="Z389" i="14"/>
  <c r="Z325" i="14"/>
  <c r="Z261" i="14"/>
  <c r="Z197" i="14"/>
  <c r="Z133" i="14"/>
  <c r="Z69" i="14"/>
  <c r="Z6" i="14"/>
  <c r="Z237" i="14"/>
  <c r="Z109" i="14"/>
  <c r="Z45" i="14"/>
  <c r="Z445" i="14"/>
  <c r="Z381" i="14"/>
  <c r="Z317" i="14"/>
  <c r="Z253" i="14"/>
  <c r="AP254" i="15"/>
  <c r="J85" i="15" l="1"/>
  <c r="K85" i="15" s="1"/>
  <c r="S4" i="15"/>
  <c r="S223" i="15"/>
  <c r="M223" i="15" s="1"/>
  <c r="N223" i="15" s="1"/>
  <c r="T223" i="15" s="1"/>
  <c r="S180" i="15"/>
  <c r="S152" i="15"/>
  <c r="S228" i="15"/>
  <c r="S170" i="15"/>
  <c r="S263" i="15"/>
  <c r="M263" i="15" s="1"/>
  <c r="N263" i="15" s="1"/>
  <c r="T263" i="15" s="1"/>
  <c r="S236" i="15"/>
  <c r="S119" i="15"/>
  <c r="M119" i="15" s="1"/>
  <c r="N119" i="15" s="1"/>
  <c r="T119" i="15" s="1"/>
  <c r="S252" i="15"/>
  <c r="S153" i="15"/>
  <c r="M153" i="15" s="1"/>
  <c r="N153" i="15" s="1"/>
  <c r="T153" i="15" s="1"/>
  <c r="S227" i="15"/>
  <c r="S260" i="15"/>
  <c r="S166" i="15"/>
  <c r="J293" i="15"/>
  <c r="K293" i="15" s="1"/>
  <c r="J71" i="15"/>
  <c r="K71" i="15" s="1"/>
  <c r="S273" i="15"/>
  <c r="S179" i="15"/>
  <c r="J239" i="15"/>
  <c r="K239" i="15" s="1"/>
  <c r="J104" i="15"/>
  <c r="K104" i="15" s="1"/>
  <c r="J159" i="15"/>
  <c r="K159" i="15" s="1"/>
  <c r="J92" i="15"/>
  <c r="K92" i="15" s="1"/>
  <c r="J52" i="15"/>
  <c r="K52" i="15" s="1"/>
  <c r="J289" i="15"/>
  <c r="K289" i="15" s="1"/>
  <c r="J183" i="15"/>
  <c r="K183" i="15" s="1"/>
  <c r="J128" i="15"/>
  <c r="K128" i="15" s="1"/>
  <c r="L277" i="15"/>
  <c r="L118" i="15"/>
  <c r="L154" i="15"/>
  <c r="M243" i="15"/>
  <c r="N243" i="15" s="1"/>
  <c r="Y243" i="15" s="1"/>
  <c r="L243" i="15"/>
  <c r="L119" i="15"/>
  <c r="M232" i="15"/>
  <c r="N232" i="15" s="1"/>
  <c r="Y232" i="15" s="1"/>
  <c r="L232" i="15"/>
  <c r="L153" i="15"/>
  <c r="L169" i="15"/>
  <c r="M4" i="15"/>
  <c r="N4" i="15" s="1"/>
  <c r="T4" i="15" s="1"/>
  <c r="L4" i="15"/>
  <c r="M124" i="15"/>
  <c r="N124" i="15" s="1"/>
  <c r="T124" i="15" s="1"/>
  <c r="L124" i="15"/>
  <c r="L229" i="15"/>
  <c r="L223" i="15"/>
  <c r="L172" i="15"/>
  <c r="L150" i="15"/>
  <c r="J254" i="15"/>
  <c r="K254" i="15" s="1"/>
  <c r="M261" i="15"/>
  <c r="N261" i="15" s="1"/>
  <c r="T261" i="15" s="1"/>
  <c r="L261" i="15"/>
  <c r="S57" i="15"/>
  <c r="S71" i="15"/>
  <c r="S64" i="15"/>
  <c r="S70" i="15"/>
  <c r="S23" i="15"/>
  <c r="J282" i="15"/>
  <c r="K282" i="15" s="1"/>
  <c r="J247" i="15"/>
  <c r="K247" i="15" s="1"/>
  <c r="S14" i="15"/>
  <c r="J8" i="15"/>
  <c r="K8" i="15" s="1"/>
  <c r="S100" i="15"/>
  <c r="S45" i="15"/>
  <c r="L45" i="15" s="1"/>
  <c r="S30" i="15"/>
  <c r="S6" i="15"/>
  <c r="S7" i="15"/>
  <c r="S87" i="15"/>
  <c r="S155" i="15"/>
  <c r="S268" i="15"/>
  <c r="L268" i="15" s="1"/>
  <c r="S55" i="15"/>
  <c r="L55" i="15" s="1"/>
  <c r="S22" i="15"/>
  <c r="L22" i="15" s="1"/>
  <c r="S54" i="15"/>
  <c r="L54" i="15" s="1"/>
  <c r="S39" i="15"/>
  <c r="S59" i="15"/>
  <c r="S83" i="15"/>
  <c r="S109" i="15"/>
  <c r="S35" i="15"/>
  <c r="S28" i="15"/>
  <c r="L28" i="15" s="1"/>
  <c r="S36" i="15"/>
  <c r="S51" i="15"/>
  <c r="S89" i="15"/>
  <c r="L89" i="15" s="1"/>
  <c r="S90" i="15"/>
  <c r="J40" i="15"/>
  <c r="K40" i="15" s="1"/>
  <c r="S19" i="15"/>
  <c r="L19" i="15" s="1"/>
  <c r="S5" i="15"/>
  <c r="L5" i="15" s="1"/>
  <c r="J130" i="15"/>
  <c r="K130" i="15" s="1"/>
  <c r="J108" i="15"/>
  <c r="K108" i="15" s="1"/>
  <c r="J255" i="15"/>
  <c r="K255" i="15" s="1"/>
  <c r="J185" i="15"/>
  <c r="K185" i="15" s="1"/>
  <c r="J187" i="15"/>
  <c r="K187" i="15" s="1"/>
  <c r="J136" i="15"/>
  <c r="K136" i="15" s="1"/>
  <c r="J84" i="15"/>
  <c r="K84" i="15" s="1"/>
  <c r="J162" i="15"/>
  <c r="K162" i="15" s="1"/>
  <c r="O256" i="15"/>
  <c r="X256" i="15" s="1"/>
  <c r="J65" i="15"/>
  <c r="K65" i="15" s="1"/>
  <c r="J203" i="15"/>
  <c r="K203" i="15" s="1"/>
  <c r="J75" i="15"/>
  <c r="K75" i="15" s="1"/>
  <c r="J144" i="15"/>
  <c r="K144" i="15" s="1"/>
  <c r="S224" i="15"/>
  <c r="L224" i="15" s="1"/>
  <c r="S139" i="15"/>
  <c r="S262" i="15"/>
  <c r="S237" i="15"/>
  <c r="L237" i="15" s="1"/>
  <c r="S265" i="15"/>
  <c r="S271" i="15"/>
  <c r="L271" i="15" s="1"/>
  <c r="S78" i="15"/>
  <c r="S269" i="15"/>
  <c r="S121" i="15"/>
  <c r="S99" i="15"/>
  <c r="S225" i="15"/>
  <c r="L225" i="15" s="1"/>
  <c r="S235" i="15"/>
  <c r="L235" i="15" s="1"/>
  <c r="S177" i="15"/>
  <c r="L177" i="15" s="1"/>
  <c r="S56" i="15"/>
  <c r="S95" i="15"/>
  <c r="S175" i="15"/>
  <c r="L175" i="15" s="1"/>
  <c r="S173" i="15"/>
  <c r="S93" i="15"/>
  <c r="L93" i="15" s="1"/>
  <c r="S17" i="15"/>
  <c r="S97" i="15"/>
  <c r="S140" i="15"/>
  <c r="S234" i="15"/>
  <c r="S147" i="15"/>
  <c r="S96" i="15"/>
  <c r="S279" i="15"/>
  <c r="L279" i="15" s="1"/>
  <c r="S61" i="15"/>
  <c r="S178" i="15"/>
  <c r="S37" i="15"/>
  <c r="L37" i="15" s="1"/>
  <c r="S63" i="15"/>
  <c r="S168" i="15"/>
  <c r="S49" i="15"/>
  <c r="S138" i="15"/>
  <c r="S274" i="15"/>
  <c r="L274" i="15" s="1"/>
  <c r="S122" i="15"/>
  <c r="S58" i="15"/>
  <c r="S230" i="15"/>
  <c r="S105" i="15"/>
  <c r="L105" i="15" s="1"/>
  <c r="S231" i="15"/>
  <c r="S50" i="15"/>
  <c r="L50" i="15" s="1"/>
  <c r="S38" i="15"/>
  <c r="S248" i="15"/>
  <c r="J196" i="15"/>
  <c r="K196" i="15" s="1"/>
  <c r="J18" i="15"/>
  <c r="K18" i="15" s="1"/>
  <c r="J126" i="15"/>
  <c r="K126" i="15" s="1"/>
  <c r="J246" i="15"/>
  <c r="K246" i="15" s="1"/>
  <c r="J20" i="15"/>
  <c r="K20" i="15" s="1"/>
  <c r="J186" i="15"/>
  <c r="K186" i="15" s="1"/>
  <c r="J26" i="15"/>
  <c r="K26" i="15" s="1"/>
  <c r="J81" i="15"/>
  <c r="K81" i="15" s="1"/>
  <c r="J184" i="15"/>
  <c r="K184" i="15" s="1"/>
  <c r="U102" i="15"/>
  <c r="J102" i="15"/>
  <c r="K102" i="15" s="1"/>
  <c r="J135" i="15"/>
  <c r="K135" i="15" s="1"/>
  <c r="J257" i="15"/>
  <c r="K257" i="15" s="1"/>
  <c r="J69" i="15"/>
  <c r="K69" i="15" s="1"/>
  <c r="J241" i="15"/>
  <c r="K241" i="15" s="1"/>
  <c r="J132" i="15"/>
  <c r="K132" i="15" s="1"/>
  <c r="J27" i="15"/>
  <c r="K27" i="15" s="1"/>
  <c r="J13" i="15"/>
  <c r="K13" i="15" s="1"/>
  <c r="J238" i="15"/>
  <c r="K238" i="15" s="1"/>
  <c r="J33" i="15"/>
  <c r="K33" i="15" s="1"/>
  <c r="J295" i="15"/>
  <c r="K295" i="15" s="1"/>
  <c r="J115" i="15"/>
  <c r="K115" i="15" s="1"/>
  <c r="J219" i="15"/>
  <c r="K219" i="15" s="1"/>
  <c r="J259" i="15"/>
  <c r="K259" i="15" s="1"/>
  <c r="J100" i="15"/>
  <c r="K100" i="15" s="1"/>
  <c r="J291" i="15"/>
  <c r="K291" i="15" s="1"/>
  <c r="J292" i="15"/>
  <c r="K292" i="15" s="1"/>
  <c r="J111" i="15"/>
  <c r="K111" i="15" s="1"/>
  <c r="J163" i="15"/>
  <c r="K163" i="15" s="1"/>
  <c r="J10" i="15"/>
  <c r="K10" i="15" s="1"/>
  <c r="J300" i="15"/>
  <c r="K300" i="15" s="1"/>
  <c r="J82" i="15"/>
  <c r="K82" i="15" s="1"/>
  <c r="J214" i="15"/>
  <c r="K214" i="15" s="1"/>
  <c r="J222" i="15"/>
  <c r="K222" i="15" s="1"/>
  <c r="J202" i="15"/>
  <c r="K202" i="15" s="1"/>
  <c r="J112" i="15"/>
  <c r="K112" i="15" s="1"/>
  <c r="J66" i="15"/>
  <c r="K66" i="15" s="1"/>
  <c r="J143" i="15"/>
  <c r="K143" i="15" s="1"/>
  <c r="J195" i="15"/>
  <c r="K195" i="15" s="1"/>
  <c r="J192" i="15"/>
  <c r="K192" i="15" s="1"/>
  <c r="J62" i="15"/>
  <c r="K62" i="15" s="1"/>
  <c r="J25" i="15"/>
  <c r="K25" i="15" s="1"/>
  <c r="J189" i="15"/>
  <c r="K189" i="15" s="1"/>
  <c r="J80" i="15"/>
  <c r="K80" i="15" s="1"/>
  <c r="J244" i="15"/>
  <c r="K244" i="15" s="1"/>
  <c r="J164" i="15"/>
  <c r="K164" i="15" s="1"/>
  <c r="J91" i="15"/>
  <c r="K91" i="15" s="1"/>
  <c r="J297" i="15"/>
  <c r="K297" i="15" s="1"/>
  <c r="J296" i="15"/>
  <c r="K296" i="15" s="1"/>
  <c r="J242" i="15"/>
  <c r="K242" i="15" s="1"/>
  <c r="J201" i="15"/>
  <c r="K201" i="15" s="1"/>
  <c r="J250" i="15"/>
  <c r="K250" i="15" s="1"/>
  <c r="J157" i="15"/>
  <c r="K157" i="15" s="1"/>
  <c r="J123" i="15"/>
  <c r="K123" i="15" s="1"/>
  <c r="J294" i="15"/>
  <c r="K294" i="15" s="1"/>
  <c r="J131" i="15"/>
  <c r="K131" i="15" s="1"/>
  <c r="J220" i="15"/>
  <c r="K220" i="15" s="1"/>
  <c r="J290" i="15"/>
  <c r="K290" i="15" s="1"/>
  <c r="J285" i="15"/>
  <c r="K285" i="15" s="1"/>
  <c r="J88" i="15"/>
  <c r="K88" i="15" s="1"/>
  <c r="J34" i="15"/>
  <c r="K34" i="15" s="1"/>
  <c r="J94" i="15"/>
  <c r="K94" i="15" s="1"/>
  <c r="J86" i="15"/>
  <c r="K86" i="15" s="1"/>
  <c r="J16" i="15"/>
  <c r="K16" i="15" s="1"/>
  <c r="J190" i="15"/>
  <c r="K190" i="15" s="1"/>
  <c r="J211" i="15"/>
  <c r="K211" i="15" s="1"/>
  <c r="J249" i="15"/>
  <c r="K249" i="15" s="1"/>
  <c r="J191" i="15"/>
  <c r="K191" i="15" s="1"/>
  <c r="J43" i="15"/>
  <c r="K43" i="15" s="1"/>
  <c r="J129" i="15"/>
  <c r="K129" i="15" s="1"/>
  <c r="J101" i="15"/>
  <c r="K101" i="15" s="1"/>
  <c r="J116" i="15"/>
  <c r="K116" i="15" s="1"/>
  <c r="J146" i="15"/>
  <c r="K146" i="15" s="1"/>
  <c r="J44" i="15"/>
  <c r="K44" i="15" s="1"/>
  <c r="J134" i="15"/>
  <c r="K134" i="15" s="1"/>
  <c r="J160" i="15"/>
  <c r="K160" i="15" s="1"/>
  <c r="J266" i="15"/>
  <c r="K266" i="15" s="1"/>
  <c r="J218" i="15"/>
  <c r="K218" i="15" s="1"/>
  <c r="J212" i="15"/>
  <c r="K212" i="15" s="1"/>
  <c r="J11" i="15"/>
  <c r="K11" i="15" s="1"/>
  <c r="J288" i="15"/>
  <c r="K288" i="15" s="1"/>
  <c r="J46" i="15"/>
  <c r="K46" i="15" s="1"/>
  <c r="J24" i="15"/>
  <c r="K24" i="15" s="1"/>
  <c r="J198" i="15"/>
  <c r="K198" i="15" s="1"/>
  <c r="J110" i="15"/>
  <c r="K110" i="15" s="1"/>
  <c r="J256" i="15"/>
  <c r="K256" i="15" s="1"/>
  <c r="J68" i="15"/>
  <c r="K68" i="15" s="1"/>
  <c r="J137" i="15"/>
  <c r="K137" i="15" s="1"/>
  <c r="J9" i="15"/>
  <c r="K9" i="15" s="1"/>
  <c r="J67" i="15"/>
  <c r="K67" i="15" s="1"/>
  <c r="J125" i="15"/>
  <c r="K125" i="15" s="1"/>
  <c r="J253" i="15"/>
  <c r="K253" i="15" s="1"/>
  <c r="J76" i="15"/>
  <c r="K76" i="15" s="1"/>
  <c r="J114" i="15"/>
  <c r="K114" i="15" s="1"/>
  <c r="J133" i="15"/>
  <c r="K133" i="15" s="1"/>
  <c r="M205" i="44"/>
  <c r="S130" i="15"/>
  <c r="S2" i="15"/>
  <c r="L2" i="15" s="1"/>
  <c r="S215" i="15"/>
  <c r="L215" i="15" s="1"/>
  <c r="S53" i="15"/>
  <c r="L53" i="15" s="1"/>
  <c r="S272" i="15"/>
  <c r="S165" i="15"/>
  <c r="L165" i="15" s="1"/>
  <c r="S217" i="15"/>
  <c r="L217" i="15" s="1"/>
  <c r="S106" i="15"/>
  <c r="L106" i="15" s="1"/>
  <c r="S31" i="15"/>
  <c r="L31" i="15" s="1"/>
  <c r="S103" i="15"/>
  <c r="L103" i="15" s="1"/>
  <c r="S32" i="15"/>
  <c r="S283" i="15"/>
  <c r="L283" i="15" s="1"/>
  <c r="S281" i="15"/>
  <c r="L281" i="15" s="1"/>
  <c r="S299" i="15"/>
  <c r="L299" i="15" s="1"/>
  <c r="S41" i="15"/>
  <c r="L41" i="15" s="1"/>
  <c r="S86" i="15"/>
  <c r="T277" i="15"/>
  <c r="S204" i="15"/>
  <c r="S163" i="15"/>
  <c r="S245" i="15"/>
  <c r="U295" i="15"/>
  <c r="U186" i="15"/>
  <c r="S258" i="15"/>
  <c r="U197" i="15"/>
  <c r="U246" i="15"/>
  <c r="U294" i="15"/>
  <c r="S128" i="15"/>
  <c r="S52" i="15"/>
  <c r="S242" i="15"/>
  <c r="S276" i="15"/>
  <c r="U11" i="15"/>
  <c r="S42" i="15"/>
  <c r="U162" i="15"/>
  <c r="U92" i="15"/>
  <c r="S9" i="15"/>
  <c r="U144" i="15"/>
  <c r="S68" i="15"/>
  <c r="S185" i="15"/>
  <c r="S135" i="15"/>
  <c r="S192" i="15"/>
  <c r="S69" i="15"/>
  <c r="S65" i="15"/>
  <c r="L65" i="15" s="1"/>
  <c r="S240" i="15"/>
  <c r="S3" i="15"/>
  <c r="S198" i="15"/>
  <c r="S11" i="15"/>
  <c r="S209" i="15"/>
  <c r="S161" i="15"/>
  <c r="S158" i="15"/>
  <c r="S164" i="15"/>
  <c r="U88" i="15"/>
  <c r="S136" i="15"/>
  <c r="S80" i="15"/>
  <c r="S253" i="15"/>
  <c r="AP201" i="15"/>
  <c r="S301" i="15"/>
  <c r="U73" i="15"/>
  <c r="S129" i="15"/>
  <c r="U114" i="15"/>
  <c r="S156" i="15"/>
  <c r="S221" i="15"/>
  <c r="S278" i="15"/>
  <c r="S286" i="15"/>
  <c r="AP241" i="15"/>
  <c r="S296" i="15"/>
  <c r="S108" i="15"/>
  <c r="S187" i="15"/>
  <c r="S47" i="15"/>
  <c r="S148" i="15"/>
  <c r="S77" i="15"/>
  <c r="S8" i="15"/>
  <c r="S116" i="15"/>
  <c r="U285" i="15"/>
  <c r="U297" i="15"/>
  <c r="S189" i="15"/>
  <c r="S287" i="15"/>
  <c r="S24" i="15"/>
  <c r="AP252" i="15"/>
  <c r="S126" i="15"/>
  <c r="S247" i="15"/>
  <c r="AP92" i="15"/>
  <c r="AP82" i="15"/>
  <c r="S34" i="15"/>
  <c r="AP242" i="15"/>
  <c r="S79" i="15"/>
  <c r="U158" i="15"/>
  <c r="S182" i="15"/>
  <c r="S291" i="15"/>
  <c r="S210" i="15"/>
  <c r="S290" i="15"/>
  <c r="S275" i="15"/>
  <c r="S149" i="15"/>
  <c r="S208" i="15"/>
  <c r="S27" i="15"/>
  <c r="U188" i="15"/>
  <c r="S132" i="15"/>
  <c r="S191" i="15"/>
  <c r="S110" i="15"/>
  <c r="S62" i="15"/>
  <c r="AP255" i="15"/>
  <c r="AP79" i="15"/>
  <c r="S202" i="15"/>
  <c r="S33" i="15"/>
  <c r="S280" i="15"/>
  <c r="U43" i="15"/>
  <c r="U115" i="15"/>
  <c r="S214" i="15"/>
  <c r="S238" i="15"/>
  <c r="S85" i="15"/>
  <c r="S46" i="15"/>
  <c r="S13" i="15"/>
  <c r="U21" i="15"/>
  <c r="S145" i="15"/>
  <c r="S254" i="15"/>
  <c r="U137" i="15"/>
  <c r="S160" i="15"/>
  <c r="S75" i="15"/>
  <c r="S104" i="15"/>
  <c r="S76" i="15"/>
  <c r="S194" i="15"/>
  <c r="S199" i="15"/>
  <c r="S18" i="15"/>
  <c r="U289" i="15"/>
  <c r="S216" i="15"/>
  <c r="S94" i="15"/>
  <c r="S292" i="15"/>
  <c r="U211" i="15"/>
  <c r="S211" i="15"/>
  <c r="S249" i="15"/>
  <c r="S66" i="15"/>
  <c r="S184" i="15"/>
  <c r="S91" i="15"/>
  <c r="S25" i="15"/>
  <c r="AP199" i="15"/>
  <c r="S190" i="15"/>
  <c r="AP188" i="15"/>
  <c r="S21" i="15"/>
  <c r="S142" i="15"/>
  <c r="AP98" i="15"/>
  <c r="U24" i="15"/>
  <c r="U66" i="15"/>
  <c r="S72" i="15"/>
  <c r="S29" i="15"/>
  <c r="S188" i="15"/>
  <c r="S218" i="15"/>
  <c r="S241" i="15"/>
  <c r="S82" i="15"/>
  <c r="S255" i="15"/>
  <c r="AP89" i="15"/>
  <c r="AP81" i="15"/>
  <c r="AF12" i="15"/>
  <c r="AC33" i="15" s="1"/>
  <c r="S159" i="15"/>
  <c r="S12" i="15"/>
  <c r="S123" i="15"/>
  <c r="S288" i="15"/>
  <c r="U288" i="15"/>
  <c r="S183" i="15"/>
  <c r="S133" i="15"/>
  <c r="S259" i="15"/>
  <c r="U143" i="15"/>
  <c r="S222" i="15"/>
  <c r="S74" i="15"/>
  <c r="S162" i="15"/>
  <c r="S102" i="15"/>
  <c r="S84" i="15"/>
  <c r="U100" i="15"/>
  <c r="S197" i="15"/>
  <c r="S43" i="15"/>
  <c r="S195" i="15"/>
  <c r="U202" i="15"/>
  <c r="S298" i="15"/>
  <c r="S131" i="15"/>
  <c r="S295" i="15"/>
  <c r="S114" i="15"/>
  <c r="S239" i="15"/>
  <c r="S98" i="15"/>
  <c r="S112" i="15"/>
  <c r="S206" i="15"/>
  <c r="S137" i="15"/>
  <c r="S219" i="15"/>
  <c r="S44" i="15"/>
  <c r="U44" i="15"/>
  <c r="S125" i="15"/>
  <c r="S16" i="15"/>
  <c r="U16" i="15"/>
  <c r="S10" i="15"/>
  <c r="U256" i="15"/>
  <c r="S256" i="15"/>
  <c r="S101" i="15"/>
  <c r="S144" i="15"/>
  <c r="S282" i="15"/>
  <c r="S196" i="15"/>
  <c r="S81" i="15"/>
  <c r="S40" i="15"/>
  <c r="S134" i="15"/>
  <c r="S73" i="15"/>
  <c r="S251" i="15"/>
  <c r="S193" i="15"/>
  <c r="S294" i="15"/>
  <c r="S205" i="15"/>
  <c r="S186" i="15"/>
  <c r="L166" i="15" l="1"/>
  <c r="M166" i="15"/>
  <c r="N166" i="15" s="1"/>
  <c r="T166" i="15" s="1"/>
  <c r="L170" i="15"/>
  <c r="M170" i="15"/>
  <c r="N170" i="15" s="1"/>
  <c r="T170" i="15" s="1"/>
  <c r="M260" i="15"/>
  <c r="N260" i="15" s="1"/>
  <c r="T260" i="15" s="1"/>
  <c r="L260" i="15"/>
  <c r="M228" i="15"/>
  <c r="N228" i="15" s="1"/>
  <c r="T228" i="15" s="1"/>
  <c r="L228" i="15"/>
  <c r="M227" i="15"/>
  <c r="N227" i="15" s="1"/>
  <c r="T227" i="15" s="1"/>
  <c r="L227" i="15"/>
  <c r="M152" i="15"/>
  <c r="N152" i="15" s="1"/>
  <c r="T152" i="15" s="1"/>
  <c r="L152" i="15"/>
  <c r="L180" i="15"/>
  <c r="M180" i="15"/>
  <c r="N180" i="15" s="1"/>
  <c r="T180" i="15" s="1"/>
  <c r="M179" i="15"/>
  <c r="N179" i="15" s="1"/>
  <c r="T179" i="15" s="1"/>
  <c r="L179" i="15"/>
  <c r="M252" i="15"/>
  <c r="N252" i="15" s="1"/>
  <c r="T252" i="15" s="1"/>
  <c r="L252" i="15"/>
  <c r="L263" i="15"/>
  <c r="L273" i="15"/>
  <c r="M273" i="15"/>
  <c r="N273" i="15" s="1"/>
  <c r="T273" i="15" s="1"/>
  <c r="M236" i="15"/>
  <c r="N236" i="15" s="1"/>
  <c r="T236" i="15" s="1"/>
  <c r="L236" i="15"/>
  <c r="T243" i="15"/>
  <c r="T232" i="15"/>
  <c r="M144" i="15"/>
  <c r="N144" i="15" s="1"/>
  <c r="T144" i="15" s="1"/>
  <c r="L144" i="15"/>
  <c r="M73" i="15"/>
  <c r="N73" i="15" s="1"/>
  <c r="T73" i="15" s="1"/>
  <c r="L73" i="15"/>
  <c r="M85" i="15"/>
  <c r="N85" i="15" s="1"/>
  <c r="L85" i="15"/>
  <c r="M208" i="15"/>
  <c r="N208" i="15" s="1"/>
  <c r="T208" i="15" s="1"/>
  <c r="L208" i="15"/>
  <c r="M11" i="15"/>
  <c r="N11" i="15" s="1"/>
  <c r="L11" i="15"/>
  <c r="M276" i="15"/>
  <c r="N276" i="15" s="1"/>
  <c r="L276" i="15"/>
  <c r="M35" i="15"/>
  <c r="N35" i="15" s="1"/>
  <c r="T35" i="15" s="1"/>
  <c r="L35" i="15"/>
  <c r="M134" i="15"/>
  <c r="N134" i="15" s="1"/>
  <c r="T134" i="15" s="1"/>
  <c r="L134" i="15"/>
  <c r="M131" i="15"/>
  <c r="N131" i="15" s="1"/>
  <c r="T131" i="15" s="1"/>
  <c r="L131" i="15"/>
  <c r="M102" i="15"/>
  <c r="N102" i="15" s="1"/>
  <c r="T102" i="15" s="1"/>
  <c r="L102" i="15"/>
  <c r="M255" i="15"/>
  <c r="N255" i="15" s="1"/>
  <c r="L255" i="15"/>
  <c r="M91" i="15"/>
  <c r="N91" i="15" s="1"/>
  <c r="T91" i="15" s="1"/>
  <c r="L91" i="15"/>
  <c r="M216" i="15"/>
  <c r="N216" i="15" s="1"/>
  <c r="T216" i="15" s="1"/>
  <c r="L216" i="15"/>
  <c r="M160" i="15"/>
  <c r="N160" i="15" s="1"/>
  <c r="T160" i="15" s="1"/>
  <c r="L160" i="15"/>
  <c r="M238" i="15"/>
  <c r="N238" i="15" s="1"/>
  <c r="L238" i="15"/>
  <c r="M149" i="15"/>
  <c r="N149" i="15" s="1"/>
  <c r="T149" i="15" s="1"/>
  <c r="L149" i="15"/>
  <c r="M287" i="15"/>
  <c r="N287" i="15" s="1"/>
  <c r="T287" i="15" s="1"/>
  <c r="L287" i="15"/>
  <c r="M47" i="15"/>
  <c r="N47" i="15" s="1"/>
  <c r="T47" i="15" s="1"/>
  <c r="L47" i="15"/>
  <c r="M221" i="15"/>
  <c r="N221" i="15" s="1"/>
  <c r="L221" i="15"/>
  <c r="M80" i="15"/>
  <c r="N80" i="15" s="1"/>
  <c r="T80" i="15" s="1"/>
  <c r="L80" i="15"/>
  <c r="M198" i="15"/>
  <c r="N198" i="15" s="1"/>
  <c r="L198" i="15"/>
  <c r="M68" i="15"/>
  <c r="N68" i="15" s="1"/>
  <c r="L68" i="15"/>
  <c r="M242" i="15"/>
  <c r="N242" i="15" s="1"/>
  <c r="T242" i="15" s="1"/>
  <c r="L242" i="15"/>
  <c r="M272" i="15"/>
  <c r="N272" i="15" s="1"/>
  <c r="L272" i="15"/>
  <c r="M38" i="15"/>
  <c r="N38" i="15" s="1"/>
  <c r="T38" i="15" s="1"/>
  <c r="L38" i="15"/>
  <c r="M138" i="15"/>
  <c r="N138" i="15" s="1"/>
  <c r="T138" i="15" s="1"/>
  <c r="L138" i="15"/>
  <c r="M96" i="15"/>
  <c r="N96" i="15" s="1"/>
  <c r="T96" i="15" s="1"/>
  <c r="L96" i="15"/>
  <c r="M269" i="15"/>
  <c r="N269" i="15" s="1"/>
  <c r="T269" i="15" s="1"/>
  <c r="L269" i="15"/>
  <c r="M109" i="15"/>
  <c r="N109" i="15" s="1"/>
  <c r="T109" i="15" s="1"/>
  <c r="L109" i="15"/>
  <c r="M155" i="15"/>
  <c r="N155" i="15" s="1"/>
  <c r="T155" i="15" s="1"/>
  <c r="L155" i="15"/>
  <c r="M14" i="15"/>
  <c r="N14" i="15" s="1"/>
  <c r="T14" i="15" s="1"/>
  <c r="L14" i="15"/>
  <c r="M44" i="15"/>
  <c r="N44" i="15" s="1"/>
  <c r="L44" i="15"/>
  <c r="M72" i="15"/>
  <c r="N72" i="15" s="1"/>
  <c r="T72" i="15" s="1"/>
  <c r="L72" i="15"/>
  <c r="M219" i="15"/>
  <c r="N219" i="15" s="1"/>
  <c r="L219" i="15"/>
  <c r="M183" i="15"/>
  <c r="N183" i="15" s="1"/>
  <c r="T183" i="15" s="1"/>
  <c r="L183" i="15"/>
  <c r="M75" i="15"/>
  <c r="N75" i="15" s="1"/>
  <c r="T75" i="15" s="1"/>
  <c r="L75" i="15"/>
  <c r="M79" i="15"/>
  <c r="N79" i="15" s="1"/>
  <c r="T79" i="15" s="1"/>
  <c r="L79" i="15"/>
  <c r="M253" i="15"/>
  <c r="N253" i="15" s="1"/>
  <c r="L253" i="15"/>
  <c r="M173" i="15"/>
  <c r="N173" i="15" s="1"/>
  <c r="T173" i="15" s="1"/>
  <c r="L173" i="15"/>
  <c r="M137" i="15"/>
  <c r="N137" i="15" s="1"/>
  <c r="L137" i="15"/>
  <c r="M162" i="15"/>
  <c r="N162" i="15" s="1"/>
  <c r="L162" i="15"/>
  <c r="M288" i="15"/>
  <c r="N288" i="15" s="1"/>
  <c r="T288" i="15" s="1"/>
  <c r="L288" i="15"/>
  <c r="M82" i="15"/>
  <c r="N82" i="15" s="1"/>
  <c r="T82" i="15" s="1"/>
  <c r="L82" i="15"/>
  <c r="M184" i="15"/>
  <c r="N184" i="15" s="1"/>
  <c r="T184" i="15" s="1"/>
  <c r="L184" i="15"/>
  <c r="M214" i="15"/>
  <c r="N214" i="15" s="1"/>
  <c r="L214" i="15"/>
  <c r="M62" i="15"/>
  <c r="N62" i="15" s="1"/>
  <c r="T62" i="15" s="1"/>
  <c r="L62" i="15"/>
  <c r="M275" i="15"/>
  <c r="N275" i="15" s="1"/>
  <c r="T275" i="15" s="1"/>
  <c r="L275" i="15"/>
  <c r="M34" i="15"/>
  <c r="N34" i="15" s="1"/>
  <c r="L34" i="15"/>
  <c r="M189" i="15"/>
  <c r="N189" i="15" s="1"/>
  <c r="L189" i="15"/>
  <c r="M156" i="15"/>
  <c r="N156" i="15" s="1"/>
  <c r="T156" i="15" s="1"/>
  <c r="L156" i="15"/>
  <c r="M136" i="15"/>
  <c r="N136" i="15" s="1"/>
  <c r="T136" i="15" s="1"/>
  <c r="L136" i="15"/>
  <c r="M3" i="15"/>
  <c r="N3" i="15" s="1"/>
  <c r="T3" i="15" s="1"/>
  <c r="L3" i="15"/>
  <c r="M52" i="15"/>
  <c r="N52" i="15" s="1"/>
  <c r="T52" i="15" s="1"/>
  <c r="L52" i="15"/>
  <c r="M245" i="15"/>
  <c r="N245" i="15" s="1"/>
  <c r="L245" i="15"/>
  <c r="M49" i="15"/>
  <c r="N49" i="15" s="1"/>
  <c r="T49" i="15" s="1"/>
  <c r="L49" i="15"/>
  <c r="M147" i="15"/>
  <c r="N147" i="15" s="1"/>
  <c r="T147" i="15" s="1"/>
  <c r="L147" i="15"/>
  <c r="M95" i="15"/>
  <c r="N95" i="15" s="1"/>
  <c r="T95" i="15" s="1"/>
  <c r="L95" i="15"/>
  <c r="M78" i="15"/>
  <c r="N78" i="15" s="1"/>
  <c r="T78" i="15" s="1"/>
  <c r="L78" i="15"/>
  <c r="M83" i="15"/>
  <c r="N83" i="15" s="1"/>
  <c r="T83" i="15" s="1"/>
  <c r="L83" i="15"/>
  <c r="M87" i="15"/>
  <c r="N87" i="15" s="1"/>
  <c r="T87" i="15" s="1"/>
  <c r="L87" i="15"/>
  <c r="M101" i="15"/>
  <c r="N101" i="15" s="1"/>
  <c r="T101" i="15" s="1"/>
  <c r="L101" i="15"/>
  <c r="M295" i="15"/>
  <c r="N295" i="15" s="1"/>
  <c r="L295" i="15"/>
  <c r="M25" i="15"/>
  <c r="N25" i="15" s="1"/>
  <c r="T25" i="15" s="1"/>
  <c r="L25" i="15"/>
  <c r="M148" i="15"/>
  <c r="N148" i="15" s="1"/>
  <c r="T148" i="15" s="1"/>
  <c r="L148" i="15"/>
  <c r="M278" i="15"/>
  <c r="N278" i="15" s="1"/>
  <c r="T278" i="15" s="1"/>
  <c r="L278" i="15"/>
  <c r="M185" i="15"/>
  <c r="N185" i="15" s="1"/>
  <c r="T185" i="15" s="1"/>
  <c r="L185" i="15"/>
  <c r="M121" i="15"/>
  <c r="N121" i="15" s="1"/>
  <c r="T121" i="15" s="1"/>
  <c r="L121" i="15"/>
  <c r="M57" i="15"/>
  <c r="N57" i="15" s="1"/>
  <c r="T57" i="15" s="1"/>
  <c r="L57" i="15"/>
  <c r="M40" i="15"/>
  <c r="N40" i="15" s="1"/>
  <c r="L40" i="15"/>
  <c r="M298" i="15"/>
  <c r="N298" i="15" s="1"/>
  <c r="L298" i="15"/>
  <c r="M186" i="15"/>
  <c r="N186" i="15" s="1"/>
  <c r="T186" i="15" s="1"/>
  <c r="L186" i="15"/>
  <c r="M81" i="15"/>
  <c r="N81" i="15" s="1"/>
  <c r="T81" i="15" s="1"/>
  <c r="L81" i="15"/>
  <c r="M206" i="15"/>
  <c r="N206" i="15" s="1"/>
  <c r="L206" i="15"/>
  <c r="M74" i="15"/>
  <c r="N74" i="15" s="1"/>
  <c r="T74" i="15" s="1"/>
  <c r="L74" i="15"/>
  <c r="M123" i="15"/>
  <c r="N123" i="15" s="1"/>
  <c r="T123" i="15" s="1"/>
  <c r="L123" i="15"/>
  <c r="M241" i="15"/>
  <c r="N241" i="15" s="1"/>
  <c r="T241" i="15" s="1"/>
  <c r="L241" i="15"/>
  <c r="M142" i="15"/>
  <c r="N142" i="15" s="1"/>
  <c r="L142" i="15"/>
  <c r="M66" i="15"/>
  <c r="N66" i="15" s="1"/>
  <c r="T66" i="15" s="1"/>
  <c r="L66" i="15"/>
  <c r="M18" i="15"/>
  <c r="N18" i="15" s="1"/>
  <c r="L18" i="15"/>
  <c r="M254" i="15"/>
  <c r="N254" i="15" s="1"/>
  <c r="T254" i="15" s="1"/>
  <c r="L254" i="15"/>
  <c r="M110" i="15"/>
  <c r="N110" i="15" s="1"/>
  <c r="T110" i="15" s="1"/>
  <c r="L110" i="15"/>
  <c r="M290" i="15"/>
  <c r="N290" i="15" s="1"/>
  <c r="L290" i="15"/>
  <c r="M187" i="15"/>
  <c r="N187" i="15" s="1"/>
  <c r="L187" i="15"/>
  <c r="M240" i="15"/>
  <c r="N240" i="15" s="1"/>
  <c r="T240" i="15" s="1"/>
  <c r="L240" i="15"/>
  <c r="M9" i="15"/>
  <c r="N9" i="15" s="1"/>
  <c r="T9" i="15" s="1"/>
  <c r="L9" i="15"/>
  <c r="M128" i="15"/>
  <c r="N128" i="15" s="1"/>
  <c r="T128" i="15" s="1"/>
  <c r="L128" i="15"/>
  <c r="M163" i="15"/>
  <c r="N163" i="15" s="1"/>
  <c r="T163" i="15" s="1"/>
  <c r="L163" i="15"/>
  <c r="M32" i="15"/>
  <c r="N32" i="15" s="1"/>
  <c r="T32" i="15" s="1"/>
  <c r="L32" i="15"/>
  <c r="M231" i="15"/>
  <c r="N231" i="15" s="1"/>
  <c r="T231" i="15" s="1"/>
  <c r="L231" i="15"/>
  <c r="M168" i="15"/>
  <c r="N168" i="15" s="1"/>
  <c r="T168" i="15" s="1"/>
  <c r="L168" i="15"/>
  <c r="M234" i="15"/>
  <c r="N234" i="15" s="1"/>
  <c r="T234" i="15" s="1"/>
  <c r="L234" i="15"/>
  <c r="M56" i="15"/>
  <c r="N56" i="15" s="1"/>
  <c r="T56" i="15" s="1"/>
  <c r="L56" i="15"/>
  <c r="M90" i="15"/>
  <c r="N90" i="15" s="1"/>
  <c r="T90" i="15" s="1"/>
  <c r="L90" i="15"/>
  <c r="M59" i="15"/>
  <c r="N59" i="15" s="1"/>
  <c r="T59" i="15" s="1"/>
  <c r="L59" i="15"/>
  <c r="M7" i="15"/>
  <c r="N7" i="15" s="1"/>
  <c r="T7" i="15" s="1"/>
  <c r="L7" i="15"/>
  <c r="M84" i="15"/>
  <c r="N84" i="15" s="1"/>
  <c r="T84" i="15" s="1"/>
  <c r="L84" i="15"/>
  <c r="M249" i="15"/>
  <c r="N249" i="15" s="1"/>
  <c r="L249" i="15"/>
  <c r="M199" i="15"/>
  <c r="N199" i="15" s="1"/>
  <c r="T199" i="15" s="1"/>
  <c r="L199" i="15"/>
  <c r="M145" i="15"/>
  <c r="N145" i="15" s="1"/>
  <c r="T145" i="15" s="1"/>
  <c r="L145" i="15"/>
  <c r="M191" i="15"/>
  <c r="N191" i="15" s="1"/>
  <c r="T191" i="15" s="1"/>
  <c r="L191" i="15"/>
  <c r="M210" i="15"/>
  <c r="N210" i="15" s="1"/>
  <c r="T210" i="15" s="1"/>
  <c r="L210" i="15"/>
  <c r="M108" i="15"/>
  <c r="N108" i="15" s="1"/>
  <c r="T108" i="15" s="1"/>
  <c r="L108" i="15"/>
  <c r="M129" i="15"/>
  <c r="N129" i="15" s="1"/>
  <c r="T129" i="15" s="1"/>
  <c r="L129" i="15"/>
  <c r="M164" i="15"/>
  <c r="N164" i="15" s="1"/>
  <c r="T164" i="15" s="1"/>
  <c r="L164" i="15"/>
  <c r="M204" i="15"/>
  <c r="N204" i="15" s="1"/>
  <c r="T204" i="15" s="1"/>
  <c r="L204" i="15"/>
  <c r="M63" i="15"/>
  <c r="N63" i="15" s="1"/>
  <c r="T63" i="15" s="1"/>
  <c r="L63" i="15"/>
  <c r="M140" i="15"/>
  <c r="N140" i="15" s="1"/>
  <c r="T140" i="15" s="1"/>
  <c r="L140" i="15"/>
  <c r="M265" i="15"/>
  <c r="N265" i="15" s="1"/>
  <c r="T265" i="15" s="1"/>
  <c r="L265" i="15"/>
  <c r="M39" i="15"/>
  <c r="N39" i="15" s="1"/>
  <c r="T39" i="15" s="1"/>
  <c r="L39" i="15"/>
  <c r="M6" i="15"/>
  <c r="N6" i="15" s="1"/>
  <c r="T6" i="15" s="1"/>
  <c r="L6" i="15"/>
  <c r="M23" i="15"/>
  <c r="N23" i="15" s="1"/>
  <c r="T23" i="15" s="1"/>
  <c r="L23" i="15"/>
  <c r="M193" i="15"/>
  <c r="N193" i="15" s="1"/>
  <c r="T193" i="15" s="1"/>
  <c r="L193" i="15"/>
  <c r="M251" i="15"/>
  <c r="N251" i="15" s="1"/>
  <c r="T251" i="15" s="1"/>
  <c r="L251" i="15"/>
  <c r="M256" i="15"/>
  <c r="N256" i="15" s="1"/>
  <c r="Y256" i="15" s="1"/>
  <c r="L256" i="15"/>
  <c r="M94" i="15"/>
  <c r="N94" i="15" s="1"/>
  <c r="T94" i="15" s="1"/>
  <c r="L94" i="15"/>
  <c r="M24" i="15"/>
  <c r="N24" i="15" s="1"/>
  <c r="L24" i="15"/>
  <c r="M248" i="15"/>
  <c r="N248" i="15" s="1"/>
  <c r="T248" i="15" s="1"/>
  <c r="L248" i="15"/>
  <c r="M10" i="15"/>
  <c r="N10" i="15" s="1"/>
  <c r="L10" i="15"/>
  <c r="M205" i="15"/>
  <c r="N205" i="15" s="1"/>
  <c r="T205" i="15" s="1"/>
  <c r="L205" i="15"/>
  <c r="M196" i="15"/>
  <c r="N196" i="15" s="1"/>
  <c r="T196" i="15" s="1"/>
  <c r="L196" i="15"/>
  <c r="M16" i="15"/>
  <c r="N16" i="15" s="1"/>
  <c r="T16" i="15" s="1"/>
  <c r="L16" i="15"/>
  <c r="M112" i="15"/>
  <c r="N112" i="15" s="1"/>
  <c r="L112" i="15"/>
  <c r="M195" i="15"/>
  <c r="N195" i="15" s="1"/>
  <c r="L195" i="15"/>
  <c r="M222" i="15"/>
  <c r="N222" i="15" s="1"/>
  <c r="T222" i="15" s="1"/>
  <c r="L222" i="15"/>
  <c r="M12" i="15"/>
  <c r="N12" i="15" s="1"/>
  <c r="T12" i="15" s="1"/>
  <c r="L12" i="15"/>
  <c r="M218" i="15"/>
  <c r="N218" i="15" s="1"/>
  <c r="L218" i="15"/>
  <c r="M21" i="15"/>
  <c r="N21" i="15" s="1"/>
  <c r="T21" i="15" s="1"/>
  <c r="L21" i="15"/>
  <c r="M294" i="15"/>
  <c r="N294" i="15" s="1"/>
  <c r="T294" i="15" s="1"/>
  <c r="L294" i="15"/>
  <c r="M282" i="15"/>
  <c r="N282" i="15" s="1"/>
  <c r="L282" i="15"/>
  <c r="M125" i="15"/>
  <c r="N125" i="15" s="1"/>
  <c r="T125" i="15" s="1"/>
  <c r="L125" i="15"/>
  <c r="M98" i="15"/>
  <c r="N98" i="15" s="1"/>
  <c r="L98" i="15"/>
  <c r="M43" i="15"/>
  <c r="N43" i="15" s="1"/>
  <c r="T43" i="15" s="1"/>
  <c r="L43" i="15"/>
  <c r="M159" i="15"/>
  <c r="N159" i="15" s="1"/>
  <c r="T159" i="15" s="1"/>
  <c r="L159" i="15"/>
  <c r="M188" i="15"/>
  <c r="N188" i="15" s="1"/>
  <c r="T188" i="15" s="1"/>
  <c r="L188" i="15"/>
  <c r="M211" i="15"/>
  <c r="N211" i="15" s="1"/>
  <c r="T211" i="15" s="1"/>
  <c r="L211" i="15"/>
  <c r="M194" i="15"/>
  <c r="N194" i="15" s="1"/>
  <c r="T194" i="15" s="1"/>
  <c r="L194" i="15"/>
  <c r="M280" i="15"/>
  <c r="N280" i="15" s="1"/>
  <c r="T280" i="15" s="1"/>
  <c r="L280" i="15"/>
  <c r="M132" i="15"/>
  <c r="N132" i="15" s="1"/>
  <c r="T132" i="15" s="1"/>
  <c r="L132" i="15"/>
  <c r="M291" i="15"/>
  <c r="N291" i="15" s="1"/>
  <c r="T291" i="15" s="1"/>
  <c r="L291" i="15"/>
  <c r="M247" i="15"/>
  <c r="N247" i="15" s="1"/>
  <c r="T247" i="15" s="1"/>
  <c r="L247" i="15"/>
  <c r="M116" i="15"/>
  <c r="N116" i="15" s="1"/>
  <c r="T116" i="15" s="1"/>
  <c r="L116" i="15"/>
  <c r="M296" i="15"/>
  <c r="N296" i="15" s="1"/>
  <c r="T296" i="15" s="1"/>
  <c r="L296" i="15"/>
  <c r="M158" i="15"/>
  <c r="N158" i="15" s="1"/>
  <c r="L158" i="15"/>
  <c r="M69" i="15"/>
  <c r="N69" i="15" s="1"/>
  <c r="L69" i="15"/>
  <c r="M130" i="15"/>
  <c r="N130" i="15" s="1"/>
  <c r="L130" i="15"/>
  <c r="M230" i="15"/>
  <c r="N230" i="15" s="1"/>
  <c r="T230" i="15" s="1"/>
  <c r="L230" i="15"/>
  <c r="M97" i="15"/>
  <c r="N97" i="15" s="1"/>
  <c r="T97" i="15" s="1"/>
  <c r="L97" i="15"/>
  <c r="M51" i="15"/>
  <c r="N51" i="15" s="1"/>
  <c r="T51" i="15" s="1"/>
  <c r="L51" i="15"/>
  <c r="M30" i="15"/>
  <c r="N30" i="15" s="1"/>
  <c r="T30" i="15" s="1"/>
  <c r="L30" i="15"/>
  <c r="M70" i="15"/>
  <c r="N70" i="15" s="1"/>
  <c r="T70" i="15" s="1"/>
  <c r="L70" i="15"/>
  <c r="M197" i="15"/>
  <c r="N197" i="15" s="1"/>
  <c r="T197" i="15" s="1"/>
  <c r="L197" i="15"/>
  <c r="M259" i="15"/>
  <c r="N259" i="15" s="1"/>
  <c r="T259" i="15" s="1"/>
  <c r="L259" i="15"/>
  <c r="M29" i="15"/>
  <c r="N29" i="15" s="1"/>
  <c r="T29" i="15" s="1"/>
  <c r="L29" i="15"/>
  <c r="M190" i="15"/>
  <c r="N190" i="15" s="1"/>
  <c r="T190" i="15" s="1"/>
  <c r="L190" i="15"/>
  <c r="M76" i="15"/>
  <c r="N76" i="15" s="1"/>
  <c r="T76" i="15" s="1"/>
  <c r="L76" i="15"/>
  <c r="M13" i="15"/>
  <c r="N13" i="15" s="1"/>
  <c r="T13" i="15" s="1"/>
  <c r="L13" i="15"/>
  <c r="M33" i="15"/>
  <c r="N33" i="15" s="1"/>
  <c r="T33" i="15" s="1"/>
  <c r="L33" i="15"/>
  <c r="M182" i="15"/>
  <c r="N182" i="15" s="1"/>
  <c r="T182" i="15" s="1"/>
  <c r="L182" i="15"/>
  <c r="M126" i="15"/>
  <c r="N126" i="15" s="1"/>
  <c r="L126" i="15"/>
  <c r="M8" i="15"/>
  <c r="N8" i="15" s="1"/>
  <c r="T8" i="15" s="1"/>
  <c r="L8" i="15"/>
  <c r="M301" i="15"/>
  <c r="N301" i="15" s="1"/>
  <c r="L301" i="15"/>
  <c r="M161" i="15"/>
  <c r="N161" i="15" s="1"/>
  <c r="L161" i="15"/>
  <c r="M192" i="15"/>
  <c r="N192" i="15" s="1"/>
  <c r="L192" i="15"/>
  <c r="M42" i="15"/>
  <c r="N42" i="15" s="1"/>
  <c r="T42" i="15" s="1"/>
  <c r="L42" i="15"/>
  <c r="M86" i="15"/>
  <c r="N86" i="15" s="1"/>
  <c r="T86" i="15" s="1"/>
  <c r="L86" i="15"/>
  <c r="M58" i="15"/>
  <c r="N58" i="15" s="1"/>
  <c r="T58" i="15" s="1"/>
  <c r="L58" i="15"/>
  <c r="M178" i="15"/>
  <c r="N178" i="15" s="1"/>
  <c r="T178" i="15" s="1"/>
  <c r="L178" i="15"/>
  <c r="M17" i="15"/>
  <c r="N17" i="15" s="1"/>
  <c r="T17" i="15" s="1"/>
  <c r="L17" i="15"/>
  <c r="M262" i="15"/>
  <c r="N262" i="15" s="1"/>
  <c r="T262" i="15" s="1"/>
  <c r="L262" i="15"/>
  <c r="M36" i="15"/>
  <c r="N36" i="15" s="1"/>
  <c r="T36" i="15" s="1"/>
  <c r="L36" i="15"/>
  <c r="M64" i="15"/>
  <c r="N64" i="15" s="1"/>
  <c r="T64" i="15" s="1"/>
  <c r="L64" i="15"/>
  <c r="M239" i="15"/>
  <c r="N239" i="15" s="1"/>
  <c r="L239" i="15"/>
  <c r="M114" i="15"/>
  <c r="N114" i="15" s="1"/>
  <c r="T114" i="15" s="1"/>
  <c r="L114" i="15"/>
  <c r="M133" i="15"/>
  <c r="N133" i="15" s="1"/>
  <c r="T133" i="15" s="1"/>
  <c r="L133" i="15"/>
  <c r="M292" i="15"/>
  <c r="N292" i="15" s="1"/>
  <c r="L292" i="15"/>
  <c r="M104" i="15"/>
  <c r="N104" i="15" s="1"/>
  <c r="T104" i="15" s="1"/>
  <c r="L104" i="15"/>
  <c r="M46" i="15"/>
  <c r="N46" i="15" s="1"/>
  <c r="T46" i="15" s="1"/>
  <c r="L46" i="15"/>
  <c r="M202" i="15"/>
  <c r="N202" i="15" s="1"/>
  <c r="T202" i="15" s="1"/>
  <c r="L202" i="15"/>
  <c r="M27" i="15"/>
  <c r="N27" i="15" s="1"/>
  <c r="T27" i="15" s="1"/>
  <c r="L27" i="15"/>
  <c r="M77" i="15"/>
  <c r="N77" i="15" s="1"/>
  <c r="L77" i="15"/>
  <c r="M286" i="15"/>
  <c r="N286" i="15" s="1"/>
  <c r="T286" i="15" s="1"/>
  <c r="L286" i="15"/>
  <c r="M209" i="15"/>
  <c r="N209" i="15" s="1"/>
  <c r="T209" i="15" s="1"/>
  <c r="L209" i="15"/>
  <c r="M135" i="15"/>
  <c r="N135" i="15" s="1"/>
  <c r="T135" i="15" s="1"/>
  <c r="L135" i="15"/>
  <c r="M258" i="15"/>
  <c r="N258" i="15" s="1"/>
  <c r="L258" i="15"/>
  <c r="M122" i="15"/>
  <c r="N122" i="15" s="1"/>
  <c r="T122" i="15" s="1"/>
  <c r="L122" i="15"/>
  <c r="M61" i="15"/>
  <c r="N61" i="15" s="1"/>
  <c r="T61" i="15" s="1"/>
  <c r="L61" i="15"/>
  <c r="M99" i="15"/>
  <c r="N99" i="15" s="1"/>
  <c r="T99" i="15" s="1"/>
  <c r="L99" i="15"/>
  <c r="M139" i="15"/>
  <c r="N139" i="15" s="1"/>
  <c r="T139" i="15" s="1"/>
  <c r="L139" i="15"/>
  <c r="M100" i="15"/>
  <c r="N100" i="15" s="1"/>
  <c r="T100" i="15" s="1"/>
  <c r="L100" i="15"/>
  <c r="M71" i="15"/>
  <c r="N71" i="15" s="1"/>
  <c r="T71" i="15" s="1"/>
  <c r="L71" i="15"/>
  <c r="M28" i="15"/>
  <c r="N28" i="15" s="1"/>
  <c r="T28" i="15" s="1"/>
  <c r="M55" i="15"/>
  <c r="N55" i="15" s="1"/>
  <c r="T55" i="15" s="1"/>
  <c r="M5" i="15"/>
  <c r="N5" i="15" s="1"/>
  <c r="T5" i="15" s="1"/>
  <c r="M268" i="15"/>
  <c r="N268" i="15" s="1"/>
  <c r="T268" i="15" s="1"/>
  <c r="M19" i="15"/>
  <c r="N19" i="15" s="1"/>
  <c r="T19" i="15" s="1"/>
  <c r="M89" i="15"/>
  <c r="N89" i="15" s="1"/>
  <c r="T89" i="15" s="1"/>
  <c r="M54" i="15"/>
  <c r="N54" i="15" s="1"/>
  <c r="T54" i="15" s="1"/>
  <c r="M22" i="15"/>
  <c r="N22" i="15" s="1"/>
  <c r="T22" i="15" s="1"/>
  <c r="M45" i="15"/>
  <c r="N45" i="15" s="1"/>
  <c r="T45" i="15" s="1"/>
  <c r="M271" i="15"/>
  <c r="N271" i="15" s="1"/>
  <c r="T271" i="15" s="1"/>
  <c r="M237" i="15"/>
  <c r="N237" i="15" s="1"/>
  <c r="T237" i="15" s="1"/>
  <c r="M224" i="15"/>
  <c r="N224" i="15" s="1"/>
  <c r="T224" i="15" s="1"/>
  <c r="M93" i="15"/>
  <c r="N93" i="15" s="1"/>
  <c r="T93" i="15" s="1"/>
  <c r="M274" i="15"/>
  <c r="N274" i="15" s="1"/>
  <c r="T274" i="15" s="1"/>
  <c r="M279" i="15"/>
  <c r="N279" i="15" s="1"/>
  <c r="T279" i="15" s="1"/>
  <c r="M175" i="15"/>
  <c r="N175" i="15" s="1"/>
  <c r="T175" i="15" s="1"/>
  <c r="M50" i="15"/>
  <c r="N50" i="15" s="1"/>
  <c r="T50" i="15" s="1"/>
  <c r="M105" i="15"/>
  <c r="N105" i="15" s="1"/>
  <c r="T105" i="15" s="1"/>
  <c r="M177" i="15"/>
  <c r="N177" i="15" s="1"/>
  <c r="T177" i="15" s="1"/>
  <c r="M37" i="15"/>
  <c r="N37" i="15" s="1"/>
  <c r="T37" i="15" s="1"/>
  <c r="M235" i="15"/>
  <c r="N235" i="15" s="1"/>
  <c r="T235" i="15" s="1"/>
  <c r="M225" i="15"/>
  <c r="N225" i="15" s="1"/>
  <c r="T225" i="15" s="1"/>
  <c r="U245" i="15"/>
  <c r="M41" i="15"/>
  <c r="N41" i="15" s="1"/>
  <c r="T41" i="15" s="1"/>
  <c r="M217" i="15"/>
  <c r="N217" i="15" s="1"/>
  <c r="T217" i="15" s="1"/>
  <c r="M299" i="15"/>
  <c r="N299" i="15" s="1"/>
  <c r="T299" i="15" s="1"/>
  <c r="M165" i="15"/>
  <c r="N165" i="15" s="1"/>
  <c r="T165" i="15" s="1"/>
  <c r="M106" i="15"/>
  <c r="N106" i="15" s="1"/>
  <c r="T106" i="15" s="1"/>
  <c r="M281" i="15"/>
  <c r="N281" i="15" s="1"/>
  <c r="T281" i="15" s="1"/>
  <c r="M65" i="15"/>
  <c r="N65" i="15" s="1"/>
  <c r="T65" i="15" s="1"/>
  <c r="M283" i="15"/>
  <c r="N283" i="15" s="1"/>
  <c r="T283" i="15" s="1"/>
  <c r="M53" i="15"/>
  <c r="N53" i="15" s="1"/>
  <c r="T53" i="15" s="1"/>
  <c r="M215" i="15"/>
  <c r="N215" i="15" s="1"/>
  <c r="T215" i="15" s="1"/>
  <c r="M103" i="15"/>
  <c r="N103" i="15" s="1"/>
  <c r="T103" i="15" s="1"/>
  <c r="M2" i="15"/>
  <c r="N2" i="15" s="1"/>
  <c r="T2" i="15" s="1"/>
  <c r="M31" i="15"/>
  <c r="N31" i="15" s="1"/>
  <c r="T31" i="15" s="1"/>
  <c r="S297" i="15"/>
  <c r="U69" i="15"/>
  <c r="U71" i="15"/>
  <c r="AP202" i="15"/>
  <c r="AP195" i="15"/>
  <c r="T272" i="15"/>
  <c r="AP238" i="15"/>
  <c r="AP99" i="15"/>
  <c r="U52" i="15"/>
  <c r="U242" i="15"/>
  <c r="AP91" i="15"/>
  <c r="AP198" i="15"/>
  <c r="S246" i="15"/>
  <c r="L246" i="15" s="1"/>
  <c r="AP103" i="15"/>
  <c r="U251" i="15"/>
  <c r="AP90" i="15"/>
  <c r="U40" i="15"/>
  <c r="AP93" i="15"/>
  <c r="AP87" i="15"/>
  <c r="U129" i="15"/>
  <c r="U134" i="15"/>
  <c r="U258" i="15"/>
  <c r="U190" i="15"/>
  <c r="U195" i="15"/>
  <c r="U205" i="15"/>
  <c r="U282" i="15"/>
  <c r="U164" i="15"/>
  <c r="U133" i="15"/>
  <c r="U239" i="15"/>
  <c r="U259" i="15"/>
  <c r="U128" i="15"/>
  <c r="U185" i="15"/>
  <c r="U298" i="15"/>
  <c r="S293" i="15"/>
  <c r="U183" i="15"/>
  <c r="U219" i="15"/>
  <c r="U126" i="15"/>
  <c r="U293" i="15"/>
  <c r="U276" i="15"/>
  <c r="U86" i="15"/>
  <c r="S285" i="15"/>
  <c r="L285" i="15" s="1"/>
  <c r="U163" i="15"/>
  <c r="U65" i="15"/>
  <c r="U42" i="15"/>
  <c r="U135" i="15"/>
  <c r="S92" i="15"/>
  <c r="U13" i="15"/>
  <c r="U3" i="15"/>
  <c r="U68" i="15"/>
  <c r="U9" i="15"/>
  <c r="U208" i="15"/>
  <c r="U198" i="15"/>
  <c r="U136" i="15"/>
  <c r="U116" i="15"/>
  <c r="S203" i="15"/>
  <c r="S88" i="15"/>
  <c r="L88" i="15" s="1"/>
  <c r="U192" i="15"/>
  <c r="AP86" i="15"/>
  <c r="AP85" i="15"/>
  <c r="U80" i="15"/>
  <c r="S115" i="15"/>
  <c r="L115" i="15" s="1"/>
  <c r="U112" i="15"/>
  <c r="U216" i="15"/>
  <c r="AP83" i="15"/>
  <c r="U84" i="15"/>
  <c r="U222" i="15"/>
  <c r="AP84" i="15"/>
  <c r="U209" i="15"/>
  <c r="T189" i="15"/>
  <c r="U47" i="15"/>
  <c r="U240" i="15"/>
  <c r="U253" i="15"/>
  <c r="AP94" i="15"/>
  <c r="S207" i="15"/>
  <c r="AP88" i="15"/>
  <c r="U159" i="15"/>
  <c r="U132" i="15"/>
  <c r="U187" i="15"/>
  <c r="U26" i="15"/>
  <c r="U156" i="15"/>
  <c r="U247" i="15"/>
  <c r="U206" i="15"/>
  <c r="U189" i="15"/>
  <c r="U248" i="15"/>
  <c r="U204" i="15"/>
  <c r="U291" i="15"/>
  <c r="U286" i="15"/>
  <c r="X189" i="15"/>
  <c r="U10" i="15"/>
  <c r="AP96" i="15"/>
  <c r="U287" i="15"/>
  <c r="U77" i="15"/>
  <c r="U301" i="15"/>
  <c r="T221" i="15"/>
  <c r="U148" i="15"/>
  <c r="U81" i="15"/>
  <c r="U280" i="15"/>
  <c r="U221" i="15"/>
  <c r="AP251" i="15"/>
  <c r="U27" i="15"/>
  <c r="AP95" i="15"/>
  <c r="AI4" i="15"/>
  <c r="U296" i="15"/>
  <c r="U15" i="15"/>
  <c r="S300" i="15"/>
  <c r="U278" i="15"/>
  <c r="U79" i="15"/>
  <c r="U104" i="15"/>
  <c r="S26" i="15"/>
  <c r="U74" i="15"/>
  <c r="U184" i="15"/>
  <c r="U300" i="15"/>
  <c r="U125" i="15"/>
  <c r="U108" i="15"/>
  <c r="U8" i="15"/>
  <c r="T298" i="15"/>
  <c r="U210" i="15"/>
  <c r="U60" i="15"/>
  <c r="U94" i="15"/>
  <c r="U207" i="15"/>
  <c r="U275" i="15"/>
  <c r="U91" i="15"/>
  <c r="U76" i="15"/>
  <c r="U182" i="15"/>
  <c r="U290" i="15"/>
  <c r="AP236" i="15"/>
  <c r="AP97" i="15"/>
  <c r="AP101" i="15"/>
  <c r="U101" i="15"/>
  <c r="U149" i="15"/>
  <c r="S60" i="15"/>
  <c r="L60" i="15" s="1"/>
  <c r="U191" i="15"/>
  <c r="U46" i="15"/>
  <c r="S15" i="15"/>
  <c r="L15" i="15" s="1"/>
  <c r="U25" i="15"/>
  <c r="U98" i="15"/>
  <c r="U62" i="15"/>
  <c r="S284" i="15"/>
  <c r="L284" i="15" s="1"/>
  <c r="U75" i="15"/>
  <c r="U33" i="15"/>
  <c r="S220" i="15"/>
  <c r="AP187" i="15"/>
  <c r="AP100" i="15"/>
  <c r="U110" i="15"/>
  <c r="AJ4" i="15"/>
  <c r="U194" i="15"/>
  <c r="U157" i="15"/>
  <c r="S157" i="15"/>
  <c r="U160" i="15"/>
  <c r="AP247" i="15"/>
  <c r="AP104" i="15"/>
  <c r="U123" i="15"/>
  <c r="AJ9" i="15"/>
  <c r="AJ2" i="15"/>
  <c r="U199" i="15"/>
  <c r="S244" i="15"/>
  <c r="S289" i="15"/>
  <c r="L289" i="15" s="1"/>
  <c r="U284" i="15"/>
  <c r="U220" i="15"/>
  <c r="U82" i="15"/>
  <c r="U130" i="15"/>
  <c r="U18" i="15"/>
  <c r="S250" i="15"/>
  <c r="L250" i="15" s="1"/>
  <c r="U254" i="15"/>
  <c r="U85" i="15"/>
  <c r="U196" i="15"/>
  <c r="U238" i="15"/>
  <c r="U145" i="15"/>
  <c r="U250" i="15"/>
  <c r="U212" i="15"/>
  <c r="U48" i="15"/>
  <c r="U292" i="15"/>
  <c r="S201" i="15"/>
  <c r="X111" i="15"/>
  <c r="S111" i="15"/>
  <c r="L111" i="15" s="1"/>
  <c r="U111" i="15"/>
  <c r="U244" i="15"/>
  <c r="U218" i="15"/>
  <c r="U142" i="15"/>
  <c r="U201" i="15"/>
  <c r="U29" i="15"/>
  <c r="U34" i="15"/>
  <c r="U249" i="15"/>
  <c r="U203" i="15"/>
  <c r="U72" i="15"/>
  <c r="U241" i="15"/>
  <c r="U12" i="15"/>
  <c r="S48" i="15"/>
  <c r="L48" i="15" s="1"/>
  <c r="U161" i="15"/>
  <c r="AI2" i="15"/>
  <c r="U255" i="15"/>
  <c r="U193" i="15"/>
  <c r="S143" i="15"/>
  <c r="S212" i="15"/>
  <c r="S67" i="15"/>
  <c r="U146" i="15"/>
  <c r="U67" i="15"/>
  <c r="U214" i="15"/>
  <c r="S146" i="15"/>
  <c r="U131" i="15"/>
  <c r="AJ7" i="15"/>
  <c r="S213" i="15"/>
  <c r="U213" i="15"/>
  <c r="T187" i="15"/>
  <c r="M26" i="15" l="1"/>
  <c r="N26" i="15" s="1"/>
  <c r="T26" i="15" s="1"/>
  <c r="L26" i="15"/>
  <c r="M143" i="15"/>
  <c r="N143" i="15" s="1"/>
  <c r="L143" i="15"/>
  <c r="M201" i="15"/>
  <c r="N201" i="15" s="1"/>
  <c r="T201" i="15" s="1"/>
  <c r="L201" i="15"/>
  <c r="M244" i="15"/>
  <c r="N244" i="15" s="1"/>
  <c r="T244" i="15" s="1"/>
  <c r="L244" i="15"/>
  <c r="M297" i="15"/>
  <c r="N297" i="15" s="1"/>
  <c r="T297" i="15" s="1"/>
  <c r="L297" i="15"/>
  <c r="M293" i="15"/>
  <c r="N293" i="15" s="1"/>
  <c r="T293" i="15" s="1"/>
  <c r="L293" i="15"/>
  <c r="M212" i="15"/>
  <c r="N212" i="15" s="1"/>
  <c r="L212" i="15"/>
  <c r="M146" i="15"/>
  <c r="N146" i="15" s="1"/>
  <c r="L146" i="15"/>
  <c r="M207" i="15"/>
  <c r="N207" i="15" s="1"/>
  <c r="T207" i="15" s="1"/>
  <c r="L207" i="15"/>
  <c r="M300" i="15"/>
  <c r="N300" i="15" s="1"/>
  <c r="T300" i="15" s="1"/>
  <c r="L300" i="15"/>
  <c r="M92" i="15"/>
  <c r="N92" i="15" s="1"/>
  <c r="T92" i="15" s="1"/>
  <c r="L92" i="15"/>
  <c r="M157" i="15"/>
  <c r="N157" i="15" s="1"/>
  <c r="T157" i="15" s="1"/>
  <c r="L157" i="15"/>
  <c r="M220" i="15"/>
  <c r="N220" i="15" s="1"/>
  <c r="L220" i="15"/>
  <c r="M213" i="15"/>
  <c r="N213" i="15" s="1"/>
  <c r="L213" i="15"/>
  <c r="L203" i="15"/>
  <c r="M203" i="15"/>
  <c r="N203" i="15" s="1"/>
  <c r="T203" i="15" s="1"/>
  <c r="M67" i="15"/>
  <c r="N67" i="15" s="1"/>
  <c r="L67" i="15"/>
  <c r="AI3" i="15"/>
  <c r="M246" i="15"/>
  <c r="N246" i="15" s="1"/>
  <c r="T246" i="15" s="1"/>
  <c r="M111" i="15"/>
  <c r="N111" i="15" s="1"/>
  <c r="T111" i="15" s="1"/>
  <c r="M285" i="15"/>
  <c r="N285" i="15" s="1"/>
  <c r="T285" i="15" s="1"/>
  <c r="M289" i="15"/>
  <c r="N289" i="15" s="1"/>
  <c r="T289" i="15" s="1"/>
  <c r="M60" i="15"/>
  <c r="N60" i="15" s="1"/>
  <c r="T60" i="15" s="1"/>
  <c r="M88" i="15"/>
  <c r="N88" i="15" s="1"/>
  <c r="M284" i="15"/>
  <c r="N284" i="15" s="1"/>
  <c r="T284" i="15" s="1"/>
  <c r="M115" i="15"/>
  <c r="N115" i="15" s="1"/>
  <c r="T115" i="15" s="1"/>
  <c r="M15" i="15"/>
  <c r="N15" i="15" s="1"/>
  <c r="T15" i="15" s="1"/>
  <c r="M250" i="15"/>
  <c r="N250" i="15" s="1"/>
  <c r="T250" i="15" s="1"/>
  <c r="M48" i="15"/>
  <c r="N48" i="15" s="1"/>
  <c r="T48" i="15" s="1"/>
  <c r="T162" i="15"/>
  <c r="T295" i="15"/>
  <c r="T11" i="15"/>
  <c r="Y189" i="15"/>
  <c r="AI11" i="15"/>
  <c r="AJ6" i="15"/>
  <c r="AI8" i="15"/>
  <c r="AI10" i="15"/>
  <c r="AJ10" i="15"/>
  <c r="T137" i="15"/>
  <c r="AJ11" i="15"/>
  <c r="AJ5" i="15"/>
  <c r="T69" i="15"/>
  <c r="T220" i="15"/>
  <c r="T198" i="15"/>
  <c r="AJ3" i="15"/>
  <c r="T218" i="15"/>
  <c r="T18" i="15"/>
  <c r="T301" i="15"/>
  <c r="T85" i="15"/>
  <c r="T192" i="15"/>
  <c r="T130" i="15"/>
  <c r="AC52" i="15"/>
  <c r="U266" i="15"/>
  <c r="AI7" i="15"/>
  <c r="T158" i="15"/>
  <c r="U20" i="15"/>
  <c r="U257" i="15"/>
  <c r="T24" i="15"/>
  <c r="T161" i="15"/>
  <c r="AJ8" i="15"/>
  <c r="S20" i="15"/>
  <c r="T255" i="15"/>
  <c r="S257" i="15"/>
  <c r="AI9" i="15"/>
  <c r="T68" i="15"/>
  <c r="AI5" i="15"/>
  <c r="T126" i="15"/>
  <c r="S266" i="15"/>
  <c r="AI6" i="15"/>
  <c r="AC49" i="15"/>
  <c r="T219" i="15"/>
  <c r="T276" i="15"/>
  <c r="T239" i="15"/>
  <c r="T290" i="15"/>
  <c r="T258" i="15"/>
  <c r="T98" i="15"/>
  <c r="T245" i="15"/>
  <c r="T44" i="15"/>
  <c r="T112" i="15"/>
  <c r="T206" i="15"/>
  <c r="T253" i="15"/>
  <c r="T282" i="15"/>
  <c r="T77" i="15"/>
  <c r="T40" i="15"/>
  <c r="T10" i="15"/>
  <c r="T256" i="15"/>
  <c r="M20" i="15" l="1"/>
  <c r="N20" i="15" s="1"/>
  <c r="L20" i="15"/>
  <c r="M257" i="15"/>
  <c r="N257" i="15" s="1"/>
  <c r="L257" i="15"/>
  <c r="M266" i="15"/>
  <c r="N266" i="15" s="1"/>
  <c r="L266" i="15"/>
  <c r="T88" i="15"/>
  <c r="AC7" i="15"/>
  <c r="Y111" i="15"/>
  <c r="AD4" i="15"/>
  <c r="AH4" i="15" s="1"/>
  <c r="T195" i="15"/>
  <c r="AC5" i="15"/>
  <c r="AJ12" i="15"/>
  <c r="AC9" i="15"/>
  <c r="T238" i="15"/>
  <c r="T142" i="15"/>
  <c r="T249" i="15"/>
  <c r="T292" i="15"/>
  <c r="T34" i="15"/>
  <c r="AC4" i="15"/>
  <c r="AD9" i="15"/>
  <c r="AH9" i="15" s="1"/>
  <c r="AC55" i="15"/>
  <c r="T146" i="15"/>
  <c r="T212" i="15"/>
  <c r="T143" i="15"/>
  <c r="T257" i="15"/>
  <c r="AI12" i="15"/>
  <c r="AC22" i="15" s="1"/>
  <c r="AD10" i="15"/>
  <c r="AH10" i="15" s="1"/>
  <c r="T67" i="15"/>
  <c r="T213" i="15"/>
  <c r="AD5" i="15"/>
  <c r="AH5" i="15" s="1"/>
  <c r="T214" i="15"/>
  <c r="AD8" i="15"/>
  <c r="AH8" i="15" s="1"/>
  <c r="AC28" i="15" l="1"/>
  <c r="AC23" i="15"/>
  <c r="AC25" i="15" s="1"/>
  <c r="AD2" i="15"/>
  <c r="AH2" i="15" s="1"/>
  <c r="AC2" i="15"/>
  <c r="AC11" i="15"/>
  <c r="AD11" i="15"/>
  <c r="AH11" i="15" s="1"/>
  <c r="AC8" i="15"/>
  <c r="AC3" i="15"/>
  <c r="AC10" i="15"/>
  <c r="AD3" i="15"/>
  <c r="T20" i="15"/>
  <c r="AD7" i="15"/>
  <c r="AH7" i="15" s="1"/>
  <c r="AC50" i="15"/>
  <c r="AC48" i="15" s="1"/>
  <c r="AC53" i="15" s="1"/>
  <c r="AD6" i="15"/>
  <c r="AH6" i="15" s="1"/>
  <c r="AC6" i="15"/>
  <c r="T266" i="15"/>
  <c r="AC12" i="15" l="1"/>
  <c r="AH3" i="15"/>
  <c r="AH12" i="15" s="1"/>
  <c r="AD12" i="15"/>
  <c r="AC56" i="15"/>
  <c r="V120" i="15" s="1"/>
  <c r="W120" i="15" s="1"/>
  <c r="AC54" i="15"/>
  <c r="X128" i="15"/>
  <c r="Y128" i="15" s="1"/>
  <c r="V200" i="15" l="1"/>
  <c r="W200" i="15" s="1"/>
  <c r="V55" i="15"/>
  <c r="W55" i="15" s="1"/>
  <c r="V4" i="15"/>
  <c r="W4" i="15" s="1"/>
  <c r="V227" i="15"/>
  <c r="W227" i="15" s="1"/>
  <c r="V237" i="15"/>
  <c r="W237" i="15" s="1"/>
  <c r="V178" i="15"/>
  <c r="W178" i="15" s="1"/>
  <c r="V17" i="15"/>
  <c r="W17" i="15" s="1"/>
  <c r="V127" i="15"/>
  <c r="W127" i="15" s="1"/>
  <c r="V177" i="15"/>
  <c r="W177" i="15" s="1"/>
  <c r="V152" i="15"/>
  <c r="W152" i="15" s="1"/>
  <c r="V56" i="15"/>
  <c r="W56" i="15" s="1"/>
  <c r="V264" i="15"/>
  <c r="W264" i="15" s="1"/>
  <c r="V97" i="15"/>
  <c r="W97" i="15" s="1"/>
  <c r="V38" i="15"/>
  <c r="W38" i="15" s="1"/>
  <c r="V243" i="15"/>
  <c r="W243" i="15" s="1"/>
  <c r="V147" i="15"/>
  <c r="W147" i="15" s="1"/>
  <c r="V138" i="15"/>
  <c r="W138" i="15" s="1"/>
  <c r="V93" i="15"/>
  <c r="W93" i="15" s="1"/>
  <c r="V57" i="15"/>
  <c r="W57" i="15" s="1"/>
  <c r="V151" i="15"/>
  <c r="W151" i="15" s="1"/>
  <c r="V49" i="15"/>
  <c r="W49" i="15" s="1"/>
  <c r="V231" i="15"/>
  <c r="W231" i="15" s="1"/>
  <c r="V166" i="15"/>
  <c r="W166" i="15" s="1"/>
  <c r="V267" i="15"/>
  <c r="W267" i="15" s="1"/>
  <c r="V271" i="15"/>
  <c r="W271" i="15" s="1"/>
  <c r="V87" i="15"/>
  <c r="W87" i="15" s="1"/>
  <c r="V270" i="15"/>
  <c r="W270" i="15" s="1"/>
  <c r="V232" i="15"/>
  <c r="W232" i="15" s="1"/>
  <c r="V107" i="15"/>
  <c r="W107" i="15" s="1"/>
  <c r="V167" i="15"/>
  <c r="W167" i="15" s="1"/>
  <c r="V45" i="15"/>
  <c r="W45" i="15" s="1"/>
  <c r="V89" i="15"/>
  <c r="W89" i="15" s="1"/>
  <c r="V265" i="15"/>
  <c r="W265" i="15" s="1"/>
  <c r="V39" i="15"/>
  <c r="W39" i="15" s="1"/>
  <c r="V261" i="15"/>
  <c r="W261" i="15" s="1"/>
  <c r="V235" i="15"/>
  <c r="W235" i="15" s="1"/>
  <c r="V234" i="15"/>
  <c r="W234" i="15" s="1"/>
  <c r="V236" i="15"/>
  <c r="W236" i="15" s="1"/>
  <c r="V50" i="15"/>
  <c r="W50" i="15" s="1"/>
  <c r="V23" i="15"/>
  <c r="W23" i="15" s="1"/>
  <c r="V180" i="15"/>
  <c r="W180" i="15" s="1"/>
  <c r="V223" i="15"/>
  <c r="W223" i="15" s="1"/>
  <c r="V96" i="15"/>
  <c r="W96" i="15" s="1"/>
  <c r="V35" i="15"/>
  <c r="W35" i="15" s="1"/>
  <c r="V14" i="15"/>
  <c r="W14" i="15" s="1"/>
  <c r="V28" i="15"/>
  <c r="W28" i="15" s="1"/>
  <c r="V168" i="15"/>
  <c r="W168" i="15" s="1"/>
  <c r="V175" i="15"/>
  <c r="W175" i="15" s="1"/>
  <c r="V124" i="15"/>
  <c r="W124" i="15" s="1"/>
  <c r="V230" i="15"/>
  <c r="W230" i="15" s="1"/>
  <c r="V36" i="15"/>
  <c r="W36" i="15" s="1"/>
  <c r="V225" i="15"/>
  <c r="W225" i="15" s="1"/>
  <c r="V174" i="15"/>
  <c r="W174" i="15" s="1"/>
  <c r="V279" i="15"/>
  <c r="W279" i="15" s="1"/>
  <c r="V119" i="15"/>
  <c r="W119" i="15" s="1"/>
  <c r="V179" i="15"/>
  <c r="W179" i="15" s="1"/>
  <c r="V140" i="15"/>
  <c r="W140" i="15" s="1"/>
  <c r="V153" i="15"/>
  <c r="W153" i="15" s="1"/>
  <c r="V64" i="15"/>
  <c r="W64" i="15" s="1"/>
  <c r="V122" i="15"/>
  <c r="W122" i="15" s="1"/>
  <c r="V59" i="15"/>
  <c r="W59" i="15" s="1"/>
  <c r="V171" i="15"/>
  <c r="W171" i="15" s="1"/>
  <c r="V78" i="15"/>
  <c r="W78" i="15" s="1"/>
  <c r="V6" i="15"/>
  <c r="W6" i="15" s="1"/>
  <c r="V51" i="15"/>
  <c r="W51" i="15" s="1"/>
  <c r="V19" i="15"/>
  <c r="W19" i="15" s="1"/>
  <c r="V260" i="15"/>
  <c r="W260" i="15" s="1"/>
  <c r="V150" i="15"/>
  <c r="W150" i="15" s="1"/>
  <c r="V169" i="15"/>
  <c r="W169" i="15" s="1"/>
  <c r="V117" i="15"/>
  <c r="W117" i="15" s="1"/>
  <c r="V54" i="15"/>
  <c r="W54" i="15" s="1"/>
  <c r="V95" i="15"/>
  <c r="W95" i="15" s="1"/>
  <c r="V226" i="15"/>
  <c r="W226" i="15" s="1"/>
  <c r="V263" i="15"/>
  <c r="W263" i="15" s="1"/>
  <c r="V262" i="15"/>
  <c r="W262" i="15" s="1"/>
  <c r="V109" i="15"/>
  <c r="W109" i="15" s="1"/>
  <c r="V170" i="15"/>
  <c r="W170" i="15" s="1"/>
  <c r="V118" i="15"/>
  <c r="W118" i="15" s="1"/>
  <c r="V30" i="15"/>
  <c r="W30" i="15" s="1"/>
  <c r="V83" i="15"/>
  <c r="W83" i="15" s="1"/>
  <c r="V139" i="15"/>
  <c r="W139" i="15" s="1"/>
  <c r="V154" i="15"/>
  <c r="W154" i="15" s="1"/>
  <c r="V155" i="15"/>
  <c r="W155" i="15" s="1"/>
  <c r="V113" i="15"/>
  <c r="W113" i="15" s="1"/>
  <c r="V173" i="15"/>
  <c r="W173" i="15" s="1"/>
  <c r="V176" i="15"/>
  <c r="W176" i="15" s="1"/>
  <c r="V141" i="15"/>
  <c r="W141" i="15" s="1"/>
  <c r="V268" i="15"/>
  <c r="W268" i="15" s="1"/>
  <c r="V58" i="15"/>
  <c r="W58" i="15" s="1"/>
  <c r="V172" i="15"/>
  <c r="W172" i="15" s="1"/>
  <c r="V228" i="15"/>
  <c r="W228" i="15" s="1"/>
  <c r="V7" i="15"/>
  <c r="W7" i="15" s="1"/>
  <c r="V229" i="15"/>
  <c r="W229" i="15" s="1"/>
  <c r="V224" i="15"/>
  <c r="W224" i="15" s="1"/>
  <c r="V121" i="15"/>
  <c r="W121" i="15" s="1"/>
  <c r="V70" i="15"/>
  <c r="W70" i="15" s="1"/>
  <c r="V61" i="15"/>
  <c r="W61" i="15" s="1"/>
  <c r="V105" i="15"/>
  <c r="W105" i="15" s="1"/>
  <c r="V269" i="15"/>
  <c r="W269" i="15" s="1"/>
  <c r="V90" i="15"/>
  <c r="W90" i="15" s="1"/>
  <c r="V252" i="15"/>
  <c r="W252" i="15" s="1"/>
  <c r="V32" i="15"/>
  <c r="W32" i="15" s="1"/>
  <c r="V22" i="15"/>
  <c r="W22" i="15" s="1"/>
  <c r="V99" i="15"/>
  <c r="W99" i="15" s="1"/>
  <c r="V41" i="15"/>
  <c r="W41" i="15" s="1"/>
  <c r="V5" i="15"/>
  <c r="W5" i="15" s="1"/>
  <c r="V217" i="15"/>
  <c r="W217" i="15" s="1"/>
  <c r="V283" i="15"/>
  <c r="W283" i="15" s="1"/>
  <c r="V273" i="15"/>
  <c r="W273" i="15" s="1"/>
  <c r="V103" i="15"/>
  <c r="W103" i="15" s="1"/>
  <c r="V2" i="15"/>
  <c r="W2" i="15" s="1"/>
  <c r="V165" i="15"/>
  <c r="W165" i="15" s="1"/>
  <c r="V37" i="15"/>
  <c r="W37" i="15" s="1"/>
  <c r="V31" i="15"/>
  <c r="W31" i="15" s="1"/>
  <c r="V272" i="15"/>
  <c r="W272" i="15" s="1"/>
  <c r="V281" i="15"/>
  <c r="W281" i="15" s="1"/>
  <c r="V274" i="15"/>
  <c r="W274" i="15" s="1"/>
  <c r="V215" i="15"/>
  <c r="W215" i="15" s="1"/>
  <c r="V106" i="15"/>
  <c r="W106" i="15" s="1"/>
  <c r="V299" i="15"/>
  <c r="W299" i="15" s="1"/>
  <c r="V53" i="15"/>
  <c r="W53" i="15" s="1"/>
  <c r="V63" i="15"/>
  <c r="W63" i="15" s="1"/>
  <c r="V181" i="15"/>
  <c r="W181" i="15" s="1"/>
  <c r="V277" i="15"/>
  <c r="W277" i="15" s="1"/>
  <c r="AC30" i="15"/>
  <c r="AC34" i="15"/>
  <c r="V94" i="15"/>
  <c r="W94" i="15" s="1"/>
  <c r="V239" i="15"/>
  <c r="W239" i="15" s="1"/>
  <c r="V291" i="15"/>
  <c r="W291" i="15" s="1"/>
  <c r="V80" i="15"/>
  <c r="W80" i="15" s="1"/>
  <c r="V251" i="15"/>
  <c r="W251" i="15" s="1"/>
  <c r="V163" i="15"/>
  <c r="W163" i="15" s="1"/>
  <c r="V160" i="15"/>
  <c r="W160" i="15" s="1"/>
  <c r="V238" i="15"/>
  <c r="W238" i="15" s="1"/>
  <c r="V148" i="15"/>
  <c r="W148" i="15" s="1"/>
  <c r="V206" i="15"/>
  <c r="W206" i="15" s="1"/>
  <c r="V26" i="15"/>
  <c r="W26" i="15" s="1"/>
  <c r="V247" i="15"/>
  <c r="W247" i="15" s="1"/>
  <c r="V12" i="15"/>
  <c r="W12" i="15" s="1"/>
  <c r="V79" i="15"/>
  <c r="W79" i="15" s="1"/>
  <c r="V202" i="15"/>
  <c r="W202" i="15" s="1"/>
  <c r="V158" i="15"/>
  <c r="W158" i="15" s="1"/>
  <c r="V258" i="15"/>
  <c r="W258" i="15" s="1"/>
  <c r="V198" i="15"/>
  <c r="W198" i="15" s="1"/>
  <c r="V183" i="15"/>
  <c r="W183" i="15" s="1"/>
  <c r="V115" i="15"/>
  <c r="W115" i="15" s="1"/>
  <c r="V194" i="15"/>
  <c r="W194" i="15" s="1"/>
  <c r="V101" i="15"/>
  <c r="W101" i="15" s="1"/>
  <c r="V43" i="15"/>
  <c r="W43" i="15" s="1"/>
  <c r="V203" i="15"/>
  <c r="W203" i="15" s="1"/>
  <c r="V73" i="15"/>
  <c r="W73" i="15" s="1"/>
  <c r="V48" i="15"/>
  <c r="W48" i="15" s="1"/>
  <c r="V211" i="15"/>
  <c r="W211" i="15" s="1"/>
  <c r="V67" i="15"/>
  <c r="W67" i="15" s="1"/>
  <c r="V220" i="15"/>
  <c r="W220" i="15" s="1"/>
  <c r="V286" i="15"/>
  <c r="W286" i="15" s="1"/>
  <c r="V77" i="15"/>
  <c r="W77" i="15" s="1"/>
  <c r="V3" i="15"/>
  <c r="W3" i="15" s="1"/>
  <c r="V136" i="15"/>
  <c r="W136" i="15" s="1"/>
  <c r="V42" i="15"/>
  <c r="W42" i="15" s="1"/>
  <c r="V76" i="15"/>
  <c r="W76" i="15" s="1"/>
  <c r="V44" i="15"/>
  <c r="W44" i="15" s="1"/>
  <c r="V62" i="15"/>
  <c r="W62" i="15" s="1"/>
  <c r="V146" i="15"/>
  <c r="W146" i="15" s="1"/>
  <c r="V34" i="15"/>
  <c r="W34" i="15" s="1"/>
  <c r="V142" i="15"/>
  <c r="W142" i="15" s="1"/>
  <c r="V292" i="15"/>
  <c r="W292" i="15" s="1"/>
  <c r="V98" i="15"/>
  <c r="W98" i="15" s="1"/>
  <c r="V33" i="15"/>
  <c r="W33" i="15" s="1"/>
  <c r="V20" i="15"/>
  <c r="W20" i="15" s="1"/>
  <c r="V71" i="15"/>
  <c r="W71" i="15" s="1"/>
  <c r="V85" i="15"/>
  <c r="W85" i="15" s="1"/>
  <c r="V82" i="15"/>
  <c r="W82" i="15" s="1"/>
  <c r="V9" i="15"/>
  <c r="W9" i="15" s="1"/>
  <c r="V40" i="15"/>
  <c r="W40" i="15" s="1"/>
  <c r="V72" i="15"/>
  <c r="W72" i="15" s="1"/>
  <c r="V116" i="15"/>
  <c r="W116" i="15" s="1"/>
  <c r="V60" i="15"/>
  <c r="W60" i="15" s="1"/>
  <c r="V187" i="15"/>
  <c r="W187" i="15" s="1"/>
  <c r="V289" i="15"/>
  <c r="W289" i="15" s="1"/>
  <c r="V193" i="15"/>
  <c r="W193" i="15" s="1"/>
  <c r="V207" i="15"/>
  <c r="W207" i="15" s="1"/>
  <c r="V248" i="15"/>
  <c r="W248" i="15" s="1"/>
  <c r="V186" i="15"/>
  <c r="W186" i="15" s="1"/>
  <c r="V278" i="15"/>
  <c r="W278" i="15" s="1"/>
  <c r="V81" i="15"/>
  <c r="W81" i="15" s="1"/>
  <c r="V92" i="15"/>
  <c r="W92" i="15" s="1"/>
  <c r="V240" i="15"/>
  <c r="W240" i="15" s="1"/>
  <c r="V29" i="15"/>
  <c r="W29" i="15" s="1"/>
  <c r="V290" i="15"/>
  <c r="W290" i="15" s="1"/>
  <c r="AC27" i="15"/>
  <c r="V298" i="15"/>
  <c r="W298" i="15" s="1"/>
  <c r="V221" i="15"/>
  <c r="W221" i="15" s="1"/>
  <c r="V52" i="15"/>
  <c r="W52" i="15" s="1"/>
  <c r="V110" i="15"/>
  <c r="W110" i="15" s="1"/>
  <c r="V69" i="15"/>
  <c r="W69" i="15" s="1"/>
  <c r="V216" i="15"/>
  <c r="W216" i="15" s="1"/>
  <c r="V285" i="15"/>
  <c r="W285" i="15" s="1"/>
  <c r="V149" i="15"/>
  <c r="W149" i="15" s="1"/>
  <c r="V259" i="15"/>
  <c r="W259" i="15" s="1"/>
  <c r="V254" i="15"/>
  <c r="W254" i="15" s="1"/>
  <c r="V195" i="15"/>
  <c r="W195" i="15" s="1"/>
  <c r="V24" i="15"/>
  <c r="W24" i="15" s="1"/>
  <c r="V250" i="15"/>
  <c r="W250" i="15" s="1"/>
  <c r="V111" i="15"/>
  <c r="W111" i="15" s="1"/>
  <c r="V293" i="15"/>
  <c r="W293" i="15" s="1"/>
  <c r="V135" i="15"/>
  <c r="W135" i="15" s="1"/>
  <c r="V21" i="15"/>
  <c r="W21" i="15" s="1"/>
  <c r="V162" i="15"/>
  <c r="W162" i="15" s="1"/>
  <c r="V10" i="15"/>
  <c r="W10" i="15" s="1"/>
  <c r="V301" i="15"/>
  <c r="W301" i="15" s="1"/>
  <c r="V18" i="15"/>
  <c r="W18" i="15" s="1"/>
  <c r="V66" i="15"/>
  <c r="W66" i="15" s="1"/>
  <c r="V192" i="15"/>
  <c r="W192" i="15" s="1"/>
  <c r="V184" i="15"/>
  <c r="W184" i="15" s="1"/>
  <c r="V145" i="15"/>
  <c r="W145" i="15" s="1"/>
  <c r="V276" i="15"/>
  <c r="W276" i="15" s="1"/>
  <c r="V25" i="15"/>
  <c r="W25" i="15" s="1"/>
  <c r="V296" i="15"/>
  <c r="W296" i="15" s="1"/>
  <c r="V11" i="15"/>
  <c r="W11" i="15" s="1"/>
  <c r="V74" i="15"/>
  <c r="W74" i="15" s="1"/>
  <c r="V185" i="15"/>
  <c r="W185" i="15" s="1"/>
  <c r="V199" i="15"/>
  <c r="W199" i="15" s="1"/>
  <c r="V244" i="15"/>
  <c r="W244" i="15" s="1"/>
  <c r="V8" i="15"/>
  <c r="W8" i="15" s="1"/>
  <c r="V46" i="15"/>
  <c r="W46" i="15" s="1"/>
  <c r="V288" i="15"/>
  <c r="W288" i="15" s="1"/>
  <c r="V91" i="15"/>
  <c r="W91" i="15" s="1"/>
  <c r="V245" i="15"/>
  <c r="W245" i="15" s="1"/>
  <c r="V143" i="15"/>
  <c r="W143" i="15" s="1"/>
  <c r="V108" i="15"/>
  <c r="W108" i="15" s="1"/>
  <c r="V300" i="15"/>
  <c r="W300" i="15" s="1"/>
  <c r="V123" i="15"/>
  <c r="W123" i="15" s="1"/>
  <c r="V208" i="15"/>
  <c r="W208" i="15" s="1"/>
  <c r="V219" i="15"/>
  <c r="W219" i="15" s="1"/>
  <c r="V191" i="15"/>
  <c r="W191" i="15" s="1"/>
  <c r="V213" i="15"/>
  <c r="W213" i="15" s="1"/>
  <c r="V161" i="15"/>
  <c r="W161" i="15" s="1"/>
  <c r="V255" i="15"/>
  <c r="W255" i="15" s="1"/>
  <c r="V257" i="15"/>
  <c r="W257" i="15" s="1"/>
  <c r="V68" i="15"/>
  <c r="W68" i="15" s="1"/>
  <c r="V297" i="15"/>
  <c r="W297" i="15" s="1"/>
  <c r="V164" i="15"/>
  <c r="W164" i="15" s="1"/>
  <c r="V188" i="15"/>
  <c r="W188" i="15" s="1"/>
  <c r="V214" i="15"/>
  <c r="W214" i="15" s="1"/>
  <c r="V201" i="15"/>
  <c r="W201" i="15" s="1"/>
  <c r="V209" i="15"/>
  <c r="W209" i="15" s="1"/>
  <c r="V280" i="15"/>
  <c r="W280" i="15" s="1"/>
  <c r="V218" i="15"/>
  <c r="W218" i="15" s="1"/>
  <c r="V210" i="15"/>
  <c r="W210" i="15" s="1"/>
  <c r="V15" i="15"/>
  <c r="W15" i="15" s="1"/>
  <c r="V47" i="15"/>
  <c r="W47" i="15" s="1"/>
  <c r="V133" i="15"/>
  <c r="W133" i="15" s="1"/>
  <c r="V75" i="15"/>
  <c r="W75" i="15" s="1"/>
  <c r="V189" i="15"/>
  <c r="W189" i="15" s="1"/>
  <c r="V132" i="15"/>
  <c r="W132" i="15" s="1"/>
  <c r="V13" i="15"/>
  <c r="W13" i="15" s="1"/>
  <c r="V137" i="15"/>
  <c r="W137" i="15" s="1"/>
  <c r="V212" i="15"/>
  <c r="W212" i="15" s="1"/>
  <c r="V144" i="15"/>
  <c r="W144" i="15" s="1"/>
  <c r="V134" i="15"/>
  <c r="W134" i="15" s="1"/>
  <c r="V205" i="15"/>
  <c r="W205" i="15" s="1"/>
  <c r="V130" i="15"/>
  <c r="W130" i="15" s="1"/>
  <c r="V112" i="15"/>
  <c r="W112" i="15" s="1"/>
  <c r="V125" i="15"/>
  <c r="W125" i="15" s="1"/>
  <c r="V256" i="15"/>
  <c r="W256" i="15" s="1"/>
  <c r="V102" i="15"/>
  <c r="W102" i="15" s="1"/>
  <c r="V84" i="15"/>
  <c r="W84" i="15" s="1"/>
  <c r="V275" i="15"/>
  <c r="W275" i="15" s="1"/>
  <c r="V65" i="15"/>
  <c r="W65" i="15" s="1"/>
  <c r="V157" i="15"/>
  <c r="W157" i="15" s="1"/>
  <c r="V253" i="15"/>
  <c r="W253" i="15" s="1"/>
  <c r="V156" i="15"/>
  <c r="W156" i="15" s="1"/>
  <c r="V284" i="15"/>
  <c r="W284" i="15" s="1"/>
  <c r="V294" i="15"/>
  <c r="W294" i="15" s="1"/>
  <c r="V266" i="15"/>
  <c r="W266" i="15" s="1"/>
  <c r="V126" i="15"/>
  <c r="W126" i="15" s="1"/>
  <c r="V222" i="15"/>
  <c r="W222" i="15" s="1"/>
  <c r="V88" i="15"/>
  <c r="W88" i="15" s="1"/>
  <c r="V128" i="15"/>
  <c r="W128" i="15" s="1"/>
  <c r="V196" i="15"/>
  <c r="W196" i="15" s="1"/>
  <c r="V104" i="15"/>
  <c r="W104" i="15" s="1"/>
  <c r="V190" i="15"/>
  <c r="W190" i="15" s="1"/>
  <c r="V16" i="15"/>
  <c r="W16" i="15" s="1"/>
  <c r="V159" i="15"/>
  <c r="W159" i="15" s="1"/>
  <c r="V27" i="15"/>
  <c r="W27" i="15" s="1"/>
  <c r="V114" i="15"/>
  <c r="W114" i="15" s="1"/>
  <c r="V131" i="15"/>
  <c r="W131" i="15" s="1"/>
  <c r="V249" i="15"/>
  <c r="W249" i="15" s="1"/>
  <c r="V241" i="15"/>
  <c r="W241" i="15" s="1"/>
  <c r="V246" i="15"/>
  <c r="W246" i="15" s="1"/>
  <c r="V182" i="15"/>
  <c r="W182" i="15" s="1"/>
  <c r="V242" i="15"/>
  <c r="W242" i="15" s="1"/>
  <c r="V282" i="15"/>
  <c r="W282" i="15" s="1"/>
  <c r="V129" i="15"/>
  <c r="W129" i="15" s="1"/>
  <c r="V100" i="15"/>
  <c r="W100" i="15" s="1"/>
  <c r="V86" i="15"/>
  <c r="W86" i="15" s="1"/>
  <c r="V204" i="15"/>
  <c r="W204" i="15" s="1"/>
  <c r="V197" i="15"/>
  <c r="W197" i="15" s="1"/>
  <c r="V295" i="15"/>
  <c r="W295" i="15" s="1"/>
  <c r="V287" i="15"/>
  <c r="W287" i="15" s="1"/>
  <c r="X29" i="15" l="1"/>
  <c r="Y29" i="15" s="1"/>
  <c r="X166" i="15"/>
  <c r="Y166" i="15" s="1"/>
  <c r="X152" i="15"/>
  <c r="Y152" i="15" s="1"/>
  <c r="X228" i="15"/>
  <c r="Y228" i="15" s="1"/>
  <c r="X260" i="15"/>
  <c r="Y260" i="15" s="1"/>
  <c r="X227" i="15"/>
  <c r="Y227" i="15" s="1"/>
  <c r="X170" i="15"/>
  <c r="Y170" i="15" s="1"/>
  <c r="X261" i="15"/>
  <c r="Y261" i="15" s="1"/>
  <c r="X145" i="15"/>
  <c r="Y145" i="15" s="1"/>
  <c r="X280" i="15"/>
  <c r="Y280" i="15" s="1"/>
  <c r="X22" i="15"/>
  <c r="Y22" i="15" s="1"/>
  <c r="X45" i="15"/>
  <c r="Y45" i="15" s="1"/>
  <c r="X87" i="15"/>
  <c r="Y87" i="15" s="1"/>
  <c r="X55" i="15"/>
  <c r="Y55" i="15" s="1"/>
  <c r="X89" i="15"/>
  <c r="Y89" i="15" s="1"/>
  <c r="X59" i="15"/>
  <c r="Y59" i="15" s="1"/>
  <c r="X5" i="15"/>
  <c r="Y5" i="15" s="1"/>
  <c r="X57" i="15"/>
  <c r="Y57" i="15" s="1"/>
  <c r="X4" i="15"/>
  <c r="Y4" i="15" s="1"/>
  <c r="X48" i="15"/>
  <c r="Y48" i="15" s="1"/>
  <c r="X115" i="15"/>
  <c r="Y115" i="15" s="1"/>
  <c r="X73" i="15"/>
  <c r="Y73" i="15" s="1"/>
  <c r="X209" i="15"/>
  <c r="Y209" i="15" s="1"/>
  <c r="X78" i="15"/>
  <c r="Y78" i="15" s="1"/>
  <c r="X121" i="15"/>
  <c r="Y121" i="15" s="1"/>
  <c r="X99" i="15"/>
  <c r="Y99" i="15" s="1"/>
  <c r="X237" i="15"/>
  <c r="Y237" i="15" s="1"/>
  <c r="X195" i="15"/>
  <c r="Y195" i="15" s="1"/>
  <c r="X17" i="15"/>
  <c r="Y17" i="15" s="1"/>
  <c r="X178" i="15"/>
  <c r="Y178" i="15" s="1"/>
  <c r="X234" i="15"/>
  <c r="Y234" i="15" s="1"/>
  <c r="X93" i="15"/>
  <c r="Y93" i="15" s="1"/>
  <c r="X97" i="15"/>
  <c r="Y97" i="15" s="1"/>
  <c r="X63" i="15"/>
  <c r="Y63" i="15" s="1"/>
  <c r="X147" i="15"/>
  <c r="Y147" i="15" s="1"/>
  <c r="X279" i="15"/>
  <c r="Y279" i="15" s="1"/>
  <c r="X177" i="15"/>
  <c r="Y177" i="15" s="1"/>
  <c r="X225" i="15"/>
  <c r="Y225" i="15" s="1"/>
  <c r="X56" i="15"/>
  <c r="Y56" i="15" s="1"/>
  <c r="X49" i="15"/>
  <c r="Y49" i="15" s="1"/>
  <c r="X38" i="15"/>
  <c r="Y38" i="15" s="1"/>
  <c r="X231" i="15"/>
  <c r="Y231" i="15" s="1"/>
  <c r="X37" i="15"/>
  <c r="Y37" i="15" s="1"/>
  <c r="X274" i="15"/>
  <c r="Y274" i="15" s="1"/>
  <c r="X284" i="15"/>
  <c r="Y284" i="15" s="1"/>
  <c r="X212" i="15"/>
  <c r="Y212" i="15" s="1"/>
  <c r="X196" i="15"/>
  <c r="Y196" i="15" s="1"/>
  <c r="X235" i="15"/>
  <c r="Y235" i="15" s="1"/>
  <c r="X271" i="15"/>
  <c r="Y271" i="15" s="1"/>
  <c r="X54" i="15"/>
  <c r="Y54" i="15" s="1"/>
  <c r="X226" i="15"/>
  <c r="Y226" i="15" s="1"/>
  <c r="X236" i="15"/>
  <c r="Y236" i="15" s="1"/>
  <c r="X175" i="15"/>
  <c r="Y175" i="15" s="1"/>
  <c r="X23" i="15"/>
  <c r="Y23" i="15" s="1"/>
  <c r="X180" i="15"/>
  <c r="Y180" i="15" s="1"/>
  <c r="X14" i="15"/>
  <c r="Y14" i="15" s="1"/>
  <c r="X167" i="15"/>
  <c r="Y167" i="15" s="1"/>
  <c r="X50" i="15"/>
  <c r="Y50" i="15" s="1"/>
  <c r="X224" i="15"/>
  <c r="Y224" i="15" s="1"/>
  <c r="X35" i="15"/>
  <c r="Y35" i="15" s="1"/>
  <c r="X263" i="15"/>
  <c r="Y263" i="15" s="1"/>
  <c r="X28" i="15"/>
  <c r="Y28" i="15" s="1"/>
  <c r="X168" i="15"/>
  <c r="Y168" i="15" s="1"/>
  <c r="X96" i="15"/>
  <c r="Y96" i="15" s="1"/>
  <c r="X265" i="15"/>
  <c r="Y265" i="15" s="1"/>
  <c r="X269" i="15"/>
  <c r="Y269" i="15" s="1"/>
  <c r="X124" i="15"/>
  <c r="Y124" i="15" s="1"/>
  <c r="X61" i="15"/>
  <c r="Y61" i="15" s="1"/>
  <c r="X107" i="15"/>
  <c r="Y107" i="15" s="1"/>
  <c r="X174" i="15"/>
  <c r="Y174" i="15" s="1"/>
  <c r="X6" i="15"/>
  <c r="Y6" i="15" s="1"/>
  <c r="X181" i="15"/>
  <c r="Y181" i="15" s="1"/>
  <c r="X39" i="15"/>
  <c r="Y39" i="15" s="1"/>
  <c r="X36" i="15"/>
  <c r="Y36" i="15" s="1"/>
  <c r="X230" i="15"/>
  <c r="Y230" i="15" s="1"/>
  <c r="X44" i="15"/>
  <c r="Y44" i="15" s="1"/>
  <c r="X202" i="15"/>
  <c r="Y202" i="15" s="1"/>
  <c r="X91" i="15"/>
  <c r="Y91" i="15" s="1"/>
  <c r="X90" i="15"/>
  <c r="Y90" i="15" s="1"/>
  <c r="X273" i="15"/>
  <c r="Y273" i="15" s="1"/>
  <c r="X277" i="15"/>
  <c r="Y277" i="15" s="1"/>
  <c r="X252" i="15"/>
  <c r="Y252" i="15" s="1"/>
  <c r="X186" i="15"/>
  <c r="Y186" i="15" s="1"/>
  <c r="X258" i="15"/>
  <c r="Y258" i="15" s="1"/>
  <c r="X80" i="15"/>
  <c r="Y80" i="15" s="1"/>
  <c r="X203" i="15"/>
  <c r="Y203" i="15" s="1"/>
  <c r="X52" i="15"/>
  <c r="Y52" i="15" s="1"/>
  <c r="X108" i="15"/>
  <c r="Y108" i="15" s="1"/>
  <c r="X248" i="15"/>
  <c r="Y248" i="15" s="1"/>
  <c r="X86" i="15"/>
  <c r="Y86" i="15" s="1"/>
  <c r="X300" i="15"/>
  <c r="Y300" i="15" s="1"/>
  <c r="X8" i="15"/>
  <c r="Y8" i="15" s="1"/>
  <c r="X160" i="15"/>
  <c r="Y160" i="15" s="1"/>
  <c r="X135" i="15"/>
  <c r="Y135" i="15" s="1"/>
  <c r="X25" i="15"/>
  <c r="Y25" i="15" s="1"/>
  <c r="X289" i="15"/>
  <c r="Y289" i="15" s="1"/>
  <c r="X15" i="15"/>
  <c r="Y15" i="15" s="1"/>
  <c r="X74" i="15"/>
  <c r="Y74" i="15" s="1"/>
  <c r="X292" i="15"/>
  <c r="Y292" i="15" s="1"/>
  <c r="X163" i="15"/>
  <c r="Y163" i="15" s="1"/>
  <c r="X239" i="15"/>
  <c r="Y239" i="15" s="1"/>
  <c r="X204" i="15"/>
  <c r="Y204" i="15" s="1"/>
  <c r="X214" i="15"/>
  <c r="Y214" i="15" s="1"/>
  <c r="X293" i="15"/>
  <c r="Y293" i="15" s="1"/>
  <c r="X244" i="15"/>
  <c r="Y244" i="15" s="1"/>
  <c r="X142" i="15"/>
  <c r="Y142" i="15" s="1"/>
  <c r="X251" i="15"/>
  <c r="Y251" i="15" s="1"/>
  <c r="X291" i="15"/>
  <c r="Y291" i="15" s="1"/>
  <c r="X131" i="15"/>
  <c r="Y131" i="15" s="1"/>
  <c r="X201" i="15"/>
  <c r="Y201" i="15" s="1"/>
  <c r="X287" i="15"/>
  <c r="Y287" i="15" s="1"/>
  <c r="X288" i="15"/>
  <c r="Y288" i="15" s="1"/>
  <c r="X158" i="15"/>
  <c r="Y158" i="15" s="1"/>
  <c r="X238" i="15"/>
  <c r="Y238" i="15" s="1"/>
  <c r="X211" i="15"/>
  <c r="Y211" i="15" s="1"/>
  <c r="X11" i="15"/>
  <c r="Y11" i="15" s="1"/>
  <c r="X206" i="15"/>
  <c r="Y206" i="15" s="1"/>
  <c r="X26" i="15"/>
  <c r="Y26" i="15" s="1"/>
  <c r="X301" i="15"/>
  <c r="Y301" i="15" s="1"/>
  <c r="X143" i="15"/>
  <c r="Y143" i="15" s="1"/>
  <c r="X149" i="15"/>
  <c r="Y149" i="15" s="1"/>
  <c r="X20" i="15"/>
  <c r="Y20" i="15" s="1"/>
  <c r="X240" i="15"/>
  <c r="Y240" i="15" s="1"/>
  <c r="X129" i="15"/>
  <c r="Y129" i="15" s="1"/>
  <c r="X101" i="15"/>
  <c r="Y101" i="15" s="1"/>
  <c r="X194" i="15"/>
  <c r="Y194" i="15" s="1"/>
  <c r="X9" i="15"/>
  <c r="Y9" i="15" s="1"/>
  <c r="AC35" i="15"/>
  <c r="X133" i="15" s="1"/>
  <c r="Y133" i="15" s="1"/>
  <c r="X285" i="15"/>
  <c r="Y285" i="15" s="1"/>
  <c r="X218" i="15"/>
  <c r="Y218" i="15" s="1"/>
  <c r="X88" i="15"/>
  <c r="Y88" i="15" s="1"/>
  <c r="X246" i="15"/>
  <c r="Y246" i="15" s="1"/>
  <c r="X132" i="15"/>
  <c r="Y132" i="15" s="1"/>
  <c r="X242" i="15"/>
  <c r="Y242" i="15" s="1"/>
  <c r="X213" i="15"/>
  <c r="Y213" i="15" s="1"/>
  <c r="X102" i="15"/>
  <c r="Y102" i="15" s="1"/>
  <c r="X298" i="15"/>
  <c r="Y298" i="15" s="1"/>
  <c r="X159" i="15"/>
  <c r="Y159" i="15" s="1"/>
  <c r="X123" i="15"/>
  <c r="Y123" i="15" s="1"/>
  <c r="X66" i="15"/>
  <c r="Y66" i="15" s="1"/>
  <c r="X295" i="15"/>
  <c r="Y295" i="15" s="1"/>
  <c r="X18" i="15"/>
  <c r="Y18" i="15" s="1"/>
  <c r="X68" i="15"/>
  <c r="Y68" i="15" s="1"/>
  <c r="X137" i="15"/>
  <c r="Y137" i="15" s="1"/>
  <c r="X188" i="15"/>
  <c r="Y188" i="15" s="1"/>
  <c r="X16" i="15"/>
  <c r="Y16" i="15" s="1"/>
  <c r="X199" i="15"/>
  <c r="Y199" i="15" s="1"/>
  <c r="X255" i="15"/>
  <c r="Y255" i="15" s="1"/>
  <c r="X254" i="15"/>
  <c r="Y254" i="15" s="1"/>
  <c r="X126" i="15"/>
  <c r="Y126" i="15" s="1"/>
  <c r="X138" i="15" l="1"/>
  <c r="Y138" i="15" s="1"/>
  <c r="X223" i="15"/>
  <c r="Y223" i="15" s="1"/>
  <c r="X12" i="15"/>
  <c r="Y12" i="15" s="1"/>
  <c r="X119" i="15"/>
  <c r="Y119" i="15" s="1"/>
  <c r="X179" i="15"/>
  <c r="Y179" i="15" s="1"/>
  <c r="X140" i="15"/>
  <c r="Y140" i="15" s="1"/>
  <c r="X153" i="15"/>
  <c r="Y153" i="15" s="1"/>
  <c r="X64" i="15"/>
  <c r="Y64" i="15" s="1"/>
  <c r="X122" i="15"/>
  <c r="Y122" i="15" s="1"/>
  <c r="X171" i="15"/>
  <c r="Y171" i="15" s="1"/>
  <c r="X51" i="15"/>
  <c r="Y51" i="15" s="1"/>
  <c r="X19" i="15"/>
  <c r="Y19" i="15" s="1"/>
  <c r="X150" i="15"/>
  <c r="Y150" i="15" s="1"/>
  <c r="X117" i="15"/>
  <c r="Y117" i="15" s="1"/>
  <c r="X95" i="15"/>
  <c r="Y95" i="15" s="1"/>
  <c r="X262" i="15"/>
  <c r="Y262" i="15" s="1"/>
  <c r="X109" i="15"/>
  <c r="Y109" i="15" s="1"/>
  <c r="X30" i="15"/>
  <c r="Y30" i="15" s="1"/>
  <c r="X83" i="15"/>
  <c r="Y83" i="15" s="1"/>
  <c r="X139" i="15"/>
  <c r="Y139" i="15" s="1"/>
  <c r="X155" i="15"/>
  <c r="Y155" i="15" s="1"/>
  <c r="X113" i="15"/>
  <c r="Y113" i="15" s="1"/>
  <c r="X173" i="15"/>
  <c r="Y173" i="15" s="1"/>
  <c r="X141" i="15"/>
  <c r="Y141" i="15" s="1"/>
  <c r="X268" i="15"/>
  <c r="Y268" i="15" s="1"/>
  <c r="X58" i="15"/>
  <c r="Y58" i="15" s="1"/>
  <c r="X172" i="15"/>
  <c r="Y172" i="15" s="1"/>
  <c r="X7" i="15"/>
  <c r="Y7" i="15" s="1"/>
  <c r="X70" i="15"/>
  <c r="Y70" i="15" s="1"/>
  <c r="X105" i="15"/>
  <c r="Y105" i="15" s="1"/>
  <c r="X197" i="15"/>
  <c r="Y197" i="15" s="1"/>
  <c r="X103" i="15"/>
  <c r="Y103" i="15" s="1"/>
  <c r="X41" i="15"/>
  <c r="Y41" i="15" s="1"/>
  <c r="X217" i="15"/>
  <c r="Y217" i="15" s="1"/>
  <c r="X2" i="15"/>
  <c r="Y2" i="15" s="1"/>
  <c r="X165" i="15"/>
  <c r="Y165" i="15" s="1"/>
  <c r="X31" i="15"/>
  <c r="Y31" i="15" s="1"/>
  <c r="X283" i="15"/>
  <c r="Y283" i="15" s="1"/>
  <c r="X32" i="15"/>
  <c r="Y32" i="15" s="1"/>
  <c r="X281" i="15"/>
  <c r="Y281" i="15" s="1"/>
  <c r="X106" i="15"/>
  <c r="Y106" i="15" s="1"/>
  <c r="X53" i="15"/>
  <c r="Y53" i="15" s="1"/>
  <c r="X215" i="15"/>
  <c r="Y215" i="15" s="1"/>
  <c r="X299" i="15"/>
  <c r="Y299" i="15" s="1"/>
  <c r="X272" i="15"/>
  <c r="Y272" i="15" s="1"/>
  <c r="X21" i="15"/>
  <c r="Y21" i="15" s="1"/>
  <c r="X192" i="15"/>
  <c r="Y192" i="15" s="1"/>
  <c r="X207" i="15"/>
  <c r="Y207" i="15" s="1"/>
  <c r="X247" i="15"/>
  <c r="Y247" i="15" s="1"/>
  <c r="X81" i="15"/>
  <c r="Y81" i="15" s="1"/>
  <c r="X164" i="15"/>
  <c r="Y164" i="15" s="1"/>
  <c r="X148" i="15"/>
  <c r="Y148" i="15" s="1"/>
  <c r="X94" i="15"/>
  <c r="Y94" i="15" s="1"/>
  <c r="X220" i="15"/>
  <c r="Y220" i="15" s="1"/>
  <c r="X13" i="15"/>
  <c r="Y13" i="15" s="1"/>
  <c r="X100" i="15"/>
  <c r="Y100" i="15" s="1"/>
  <c r="X198" i="15"/>
  <c r="Y198" i="15" s="1"/>
  <c r="X27" i="15"/>
  <c r="Y27" i="15" s="1"/>
  <c r="X216" i="15"/>
  <c r="Y216" i="15" s="1"/>
  <c r="X294" i="15"/>
  <c r="Y294" i="15" s="1"/>
  <c r="X245" i="15"/>
  <c r="Y245" i="15" s="1"/>
  <c r="X184" i="15"/>
  <c r="Y184" i="15" s="1"/>
  <c r="X222" i="15"/>
  <c r="Y222" i="15" s="1"/>
  <c r="X162" i="15"/>
  <c r="Y162" i="15" s="1"/>
  <c r="X42" i="15"/>
  <c r="Y42" i="15" s="1"/>
  <c r="X183" i="15"/>
  <c r="Y183" i="15" s="1"/>
  <c r="X62" i="15"/>
  <c r="Y62" i="15" s="1"/>
  <c r="X210" i="15"/>
  <c r="Y210" i="15" s="1"/>
  <c r="X92" i="15"/>
  <c r="Y92" i="15" s="1"/>
  <c r="X10" i="15"/>
  <c r="Y10" i="15" s="1"/>
  <c r="X221" i="15"/>
  <c r="Y221" i="15" s="1"/>
  <c r="X77" i="15"/>
  <c r="Y77" i="15" s="1"/>
  <c r="X185" i="15"/>
  <c r="Y185" i="15" s="1"/>
  <c r="X69" i="15"/>
  <c r="Y69" i="15" s="1"/>
  <c r="X79" i="15"/>
  <c r="Y79" i="15" s="1"/>
  <c r="X146" i="15"/>
  <c r="Y146" i="15" s="1"/>
  <c r="X157" i="15"/>
  <c r="Y157" i="15" s="1"/>
  <c r="X67" i="15"/>
  <c r="Y67" i="15" s="1"/>
  <c r="X266" i="15"/>
  <c r="Y266" i="15" s="1"/>
  <c r="X253" i="15"/>
  <c r="Y253" i="15" s="1"/>
  <c r="X116" i="15"/>
  <c r="Y116" i="15" s="1"/>
  <c r="X43" i="15"/>
  <c r="Y43" i="15" s="1"/>
  <c r="X282" i="15"/>
  <c r="Y282" i="15" s="1"/>
  <c r="X125" i="15"/>
  <c r="Y125" i="15" s="1"/>
  <c r="X134" i="15"/>
  <c r="Y134" i="15" s="1"/>
  <c r="X104" i="15"/>
  <c r="Y104" i="15" s="1"/>
  <c r="X190" i="15"/>
  <c r="Y190" i="15" s="1"/>
  <c r="X191" i="15"/>
  <c r="Y191" i="15" s="1"/>
  <c r="X33" i="15"/>
  <c r="Y33" i="15" s="1"/>
  <c r="X205" i="15"/>
  <c r="Y205" i="15" s="1"/>
  <c r="X290" i="15"/>
  <c r="Y290" i="15" s="1"/>
  <c r="X241" i="15"/>
  <c r="Y241" i="15" s="1"/>
  <c r="X47" i="15"/>
  <c r="Y47" i="15" s="1"/>
  <c r="X276" i="15"/>
  <c r="Y276" i="15" s="1"/>
  <c r="X257" i="15"/>
  <c r="Y257" i="15" s="1"/>
  <c r="X259" i="15"/>
  <c r="Y259" i="15" s="1"/>
  <c r="X182" i="15"/>
  <c r="Y182" i="15" s="1"/>
  <c r="X296" i="15"/>
  <c r="Y296" i="15" s="1"/>
  <c r="AK6" i="15"/>
  <c r="AL6" i="15" s="1"/>
  <c r="AN6" i="15" s="1"/>
  <c r="X24" i="15"/>
  <c r="Y24" i="15" s="1"/>
  <c r="X278" i="15"/>
  <c r="Y278" i="15" s="1"/>
  <c r="X144" i="15"/>
  <c r="Y144" i="15" s="1"/>
  <c r="AC36" i="15"/>
  <c r="X82" i="15"/>
  <c r="Y82" i="15" s="1"/>
  <c r="X286" i="15"/>
  <c r="Y286" i="15" s="1"/>
  <c r="X112" i="15"/>
  <c r="Y112" i="15" s="1"/>
  <c r="AK5" i="15"/>
  <c r="AL5" i="15" s="1"/>
  <c r="AN5" i="15" s="1"/>
  <c r="X60" i="15"/>
  <c r="Y60" i="15" s="1"/>
  <c r="X219" i="15"/>
  <c r="Y219" i="15" s="1"/>
  <c r="X34" i="15"/>
  <c r="Y34" i="15" s="1"/>
  <c r="X208" i="15"/>
  <c r="Y208" i="15" s="1"/>
  <c r="X76" i="15"/>
  <c r="Y76" i="15" s="1"/>
  <c r="X98" i="15"/>
  <c r="Y98" i="15" s="1"/>
  <c r="X3" i="15"/>
  <c r="Y3" i="15" s="1"/>
  <c r="X161" i="15"/>
  <c r="Y161" i="15" s="1"/>
  <c r="X46" i="15"/>
  <c r="Y46" i="15" s="1"/>
  <c r="X136" i="15"/>
  <c r="Y136" i="15" s="1"/>
  <c r="X249" i="15"/>
  <c r="Y249" i="15" s="1"/>
  <c r="X275" i="15"/>
  <c r="Y275" i="15" s="1"/>
  <c r="X75" i="15"/>
  <c r="Y75" i="15" s="1"/>
  <c r="X250" i="15"/>
  <c r="Y250" i="15" s="1"/>
  <c r="X110" i="15"/>
  <c r="Y110" i="15" s="1"/>
  <c r="X40" i="15"/>
  <c r="Y40" i="15" s="1"/>
  <c r="X72" i="15"/>
  <c r="Y72" i="15" s="1"/>
  <c r="X84" i="15"/>
  <c r="Y84" i="15" s="1"/>
  <c r="X193" i="15"/>
  <c r="Y193" i="15" s="1"/>
  <c r="X130" i="15"/>
  <c r="Y130" i="15" s="1"/>
  <c r="X85" i="15"/>
  <c r="Y85" i="15" s="1"/>
  <c r="AK7" i="15"/>
  <c r="AL7" i="15" s="1"/>
  <c r="AN7" i="15" s="1"/>
  <c r="X71" i="15"/>
  <c r="Y71" i="15" s="1"/>
  <c r="AK3" i="15"/>
  <c r="AL3" i="15" s="1"/>
  <c r="AN3" i="15" s="1"/>
  <c r="X65" i="15"/>
  <c r="Y65" i="15" s="1"/>
  <c r="AK9" i="15"/>
  <c r="AL9" i="15" s="1"/>
  <c r="AN9" i="15" s="1"/>
  <c r="X156" i="15"/>
  <c r="Y156" i="15" s="1"/>
  <c r="AK10" i="15"/>
  <c r="AL10" i="15" s="1"/>
  <c r="AN10" i="15" s="1"/>
  <c r="AK8" i="15"/>
  <c r="AL8" i="15" s="1"/>
  <c r="AN8" i="15" s="1"/>
  <c r="X114" i="15"/>
  <c r="Y114" i="15" s="1"/>
  <c r="X187" i="15"/>
  <c r="Y187" i="15" s="1"/>
  <c r="X297" i="15"/>
  <c r="Y297" i="15" s="1"/>
  <c r="AK11" i="15"/>
  <c r="AL11" i="15" s="1"/>
  <c r="AN11" i="15" s="1"/>
  <c r="AK2" i="15"/>
  <c r="AL2" i="15" s="1"/>
  <c r="AN2" i="15" s="1"/>
  <c r="AK4" i="15"/>
  <c r="AL4" i="15" s="1"/>
  <c r="AN4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4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67455EEA-0D16-4AE1-B179-7EB7DE7BE28B}" keepAlive="1" name="Query - Free Agents" description="Connection to the 'Free Agents' query in the workbook." type="5" refreshedVersion="6" background="1" saveData="1">
    <dbPr connection="Provider=Microsoft.Mashup.OleDb.1;Data Source=$Workbook$;Location=Free Agents;Extended Properties=&quot;&quot;" command="SELECT * FROM [Free Agents]"/>
  </connection>
  <connection id="7" xr16:uid="{80348016-2B46-4198-B9D1-863F71B8E833}" keepAlive="1" name="Query - fxDraftPickToText" description="Connection to the 'fxDraftPickToText' query in the workbook." type="5" refreshedVersion="0" background="1">
    <dbPr connection="Provider=Microsoft.Mashup.OleDb.1;Data Source=$Workbook$;Location=fxDraftPickToText;Extended Properties=&quot;&quot;" command="SELECT * FROM [fxDraftPickToText]"/>
  </connection>
  <connection id="8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9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10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1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2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3" xr16:uid="{4801F5D8-00CC-492B-9937-F82D0D52DF23}" keepAlive="1" name="Query - fxGetTransactions" description="Connection to the 'fxGetTransactions' query in the workbook." type="5" refreshedVersion="0" background="1">
    <dbPr connection="Provider=Microsoft.Mashup.OleDb.1;Data Source=$Workbook$;Location=fxGetTransactions;Extended Properties=&quot;&quot;" command="SELECT * FROM [fxGetTransactions]"/>
  </connection>
  <connection id="14" xr16:uid="{4ACB415D-76C6-4164-A194-2F43CB8E647E}" keepAlive="1" name="Query - fxPlayerRosterRecordToText" description="Connection to the 'fxPlayerRosterRecordToText' query in the workbook." type="5" refreshedVersion="0" background="1">
    <dbPr connection="Provider=Microsoft.Mashup.OleDb.1;Data Source=$Workbook$;Location=fxPlayerRosterRecordToText;Extended Properties=&quot;&quot;" command="SELECT * FROM [fxPlayerRosterRecordToText]"/>
  </connection>
  <connection id="15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6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7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8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9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20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21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22" xr16:uid="{00000000-0015-0000-FFFF-FFFF12000000}" keepAlive="1" name="Query - Midseason Roster" description="Connection to the 'Midseason Roster' query in the workbook." type="5" refreshedVersion="6" background="1" saveData="1">
    <dbPr connection="Provider=Microsoft.Mashup.OleDb.1;Data Source=$Workbook$;Location=&quot;Midseason Roster&quot;;Extended Properties=&quot;&quot;" command="SELECT * FROM [Midseason Roster]"/>
  </connection>
  <connection id="23" xr16:uid="{00000000-0015-0000-FFFF-FFFF13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4" xr16:uid="{00000000-0015-0000-FFFF-FFFF14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5" xr16:uid="{00000000-0015-0000-FFFF-FFFF15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6" xr16:uid="{00000000-0015-0000-FFFF-FFFF16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7" xr16:uid="{00000000-0015-0000-FFFF-FFFF17000000}" keepAlive="1" name="Query - rookie draft 2020" description="Connection to the 'rookie draft 2020' query in the workbook." type="5" refreshedVersion="6" background="1" saveData="1">
    <dbPr connection="Provider=Microsoft.Mashup.OleDb.1;Data Source=$Workbook$;Location=&quot;rookie draft 2020&quot;;Extended Properties=&quot;&quot;" command="SELECT * FROM [rookie draft 2020]"/>
  </connection>
  <connection id="28" xr16:uid="{4123083E-9D21-414A-BF09-FA712408E821}" keepAlive="1" name="Query - rookie draft 2021" description="Connection to the 'rookie draft 2021' query in the workbook." type="5" refreshedVersion="6" background="1" saveData="1">
    <dbPr connection="Provider=Microsoft.Mashup.OleDb.1;Data Source=$Workbook$;Location=&quot;rookie draft 2021&quot;;Extended Properties=&quot;&quot;" command="SELECT * FROM [rookie draft 2021]"/>
  </connection>
  <connection id="29" xr16:uid="{00000000-0015-0000-FFFF-FFFF18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30" xr16:uid="{00000000-0015-0000-FFFF-FFFF19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31" xr16:uid="{00000000-0015-0000-FFFF-FFFF1A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32" xr16:uid="{00000000-0015-0000-FFFF-FFFF1B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33" xr16:uid="{2629BF07-1A40-4503-9BEE-F0A4BDC6CA62}" keepAlive="1" name="Query - Trade History" description="Connection to the 'Trade History' query in the workbook." type="5" refreshedVersion="6" background="1" saveData="1">
    <dbPr connection="Provider=Microsoft.Mashup.OleDb.1;Data Source=$Workbook$;Location=Trade History;Extended Properties=&quot;&quot;" command="SELECT * FROM [Trade History]"/>
  </connection>
  <connection id="34" xr16:uid="{E24C676D-92AA-407E-86F7-4F510DB03787}" keepAlive="1" name="Query - trades" description="Connection to the 'trades' query in the workbook." type="5" refreshedVersion="0" background="1">
    <dbPr connection="Provider=Microsoft.Mashup.OleDb.1;Data Source=$Workbook$;Location=trades;Extended Properties=&quot;&quot;" command="SELECT * FROM [trades]"/>
  </connection>
  <connection id="35" xr16:uid="{49F7D335-445E-4E7B-BE89-AA7BF6E6514D}" keepAlive="1" name="Query - Transaction History" description="Connection to the 'Transaction History' query in the workbook." type="5" refreshedVersion="6" background="1" saveData="1">
    <dbPr connection="Provider=Microsoft.Mashup.OleDb.1;Data Source=$Workbook$;Location=&quot;Transaction History&quot;;Extended Properties=&quot;&quot;" command="SELECT * FROM [Transaction History]"/>
  </connection>
  <connection id="36" xr16:uid="{145B0460-155F-44D0-9CE0-3652CB4E1451}" keepAlive="1" name="Query - week" description="Connection to the 'week' query in the workbook." type="5" refreshedVersion="0" background="1">
    <dbPr connection="Provider=Microsoft.Mashup.OleDb.1;Data Source=$Workbook$;Location=week;Extended Properties=&quot;&quot;" command="SELECT * FROM [week]"/>
  </connection>
  <connection id="37" xr16:uid="{00000000-0015-0000-FFFF-FFFF1C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<sst xmlns="http://schemas.openxmlformats.org/spreadsheetml/2006/main" count="64661" uniqueCount="17551">
  <si>
    <t>roster_id</t>
  </si>
  <si>
    <t>league_id</t>
  </si>
  <si>
    <t>297161941346963456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</si>
  <si>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</si>
  <si>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</si>
  <si>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</si>
  <si>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</si>
  <si>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</si>
  <si>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</si>
  <si>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</si>
  <si>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</si>
  <si>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</si>
  <si>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</si>
  <si>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</si>
  <si>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</si>
  <si>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</si>
  <si>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</si>
  <si>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</si>
  <si>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</si>
  <si>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</si>
  <si>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</si>
  <si>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</si>
  <si>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</si>
  <si>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</si>
  <si>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</si>
  <si>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</si>
  <si>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</si>
  <si>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</si>
  <si>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</si>
  <si>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</si>
  <si>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</si>
  <si>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</si>
  <si>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</si>
  <si>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</si>
  <si>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</si>
  <si>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</si>
  <si>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</si>
  <si>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</si>
  <si>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</si>
  <si>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</si>
  <si>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</si>
  <si>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</si>
  <si>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</si>
  <si>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</si>
  <si>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</si>
  <si>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</si>
  <si>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</si>
  <si>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</si>
  <si>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</si>
  <si>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</si>
  <si>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</si>
  <si>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</si>
  <si>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</si>
  <si>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</si>
  <si>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</si>
  <si>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</si>
  <si>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</si>
  <si>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</si>
  <si>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</si>
  <si>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</si>
  <si>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</si>
  <si>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</si>
  <si>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</si>
  <si>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</si>
  <si>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</si>
  <si>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</si>
  <si>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</si>
  <si>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</si>
  <si>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</si>
  <si>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</si>
  <si>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</si>
  <si>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</si>
  <si>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</si>
  <si>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</si>
  <si>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</si>
  <si>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</si>
  <si>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</si>
  <si>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</si>
  <si>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</si>
  <si>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</si>
  <si>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</si>
  <si>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</si>
  <si>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</si>
  <si>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</si>
  <si>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</si>
  <si>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</si>
  <si>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</si>
  <si>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</si>
  <si>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</si>
  <si>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</si>
  <si>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</si>
  <si>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</si>
  <si>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</si>
  <si>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</si>
  <si>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</si>
  <si>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</si>
  <si>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</si>
  <si>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</si>
  <si>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</si>
  <si>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</si>
  <si>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</si>
  <si>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</si>
  <si>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</si>
  <si>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</si>
  <si>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</si>
  <si>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</si>
  <si>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</si>
  <si>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</si>
  <si>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</si>
  <si>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</si>
  <si>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</si>
  <si>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</si>
  <si>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</si>
  <si>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</si>
  <si>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</si>
  <si>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</si>
  <si>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</si>
  <si>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</si>
  <si>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</si>
  <si>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</si>
  <si>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</si>
  <si>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</si>
  <si>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</si>
  <si>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</si>
  <si>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</si>
  <si>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</si>
  <si>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</si>
  <si>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</si>
  <si>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</si>
  <si>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</si>
  <si>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</si>
  <si>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</si>
  <si>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</si>
  <si>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</si>
  <si>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</si>
  <si>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</si>
  <si>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</si>
  <si>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</si>
  <si>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</si>
  <si>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</si>
  <si>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</si>
  <si>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</si>
  <si>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</si>
  <si>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</si>
  <si>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</si>
  <si>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</si>
  <si>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</si>
  <si>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</si>
  <si>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</si>
  <si>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</si>
  <si>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</si>
  <si>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</si>
  <si>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</si>
  <si>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</si>
  <si>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</si>
  <si>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</si>
  <si>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</si>
  <si>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</si>
  <si>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</si>
  <si>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</si>
  <si>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</si>
  <si>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</si>
  <si>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</si>
  <si>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</si>
  <si>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</si>
  <si>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</si>
  <si>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</si>
  <si>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</si>
  <si>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</si>
  <si>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</si>
  <si>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</si>
  <si>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</si>
  <si>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</si>
  <si>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</si>
  <si>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</si>
  <si>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</si>
  <si>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</si>
  <si>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</si>
  <si>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</si>
  <si>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</si>
  <si>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</si>
  <si>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</si>
  <si>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</si>
  <si>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</si>
  <si>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</si>
  <si>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</si>
  <si>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</si>
  <si>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</si>
  <si>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</si>
  <si>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</si>
  <si>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</si>
  <si>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</si>
  <si>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</si>
  <si>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</si>
  <si>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</si>
  <si>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</si>
  <si>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</si>
  <si>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</si>
  <si>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</si>
  <si>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</si>
  <si>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</si>
  <si>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</si>
  <si>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</si>
  <si>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</si>
  <si>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</si>
  <si>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</si>
  <si>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</si>
  <si>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</si>
  <si>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</si>
  <si>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</si>
  <si>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</si>
  <si>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</si>
  <si>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</si>
  <si>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</si>
  <si>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</si>
  <si>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</si>
  <si>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</si>
  <si>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</si>
  <si>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</si>
  <si>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</si>
  <si>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</si>
  <si>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</si>
  <si>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</si>
  <si>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</si>
  <si>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</si>
  <si>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</si>
  <si>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</si>
  <si>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</si>
  <si>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</si>
  <si>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</si>
  <si>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</si>
  <si>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</si>
  <si>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</si>
  <si>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</si>
  <si>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</si>
  <si>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</si>
  <si>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</si>
  <si>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</si>
  <si>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</si>
  <si>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</si>
  <si>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</si>
  <si>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</si>
  <si>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</si>
  <si>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</si>
  <si>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</si>
  <si>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</si>
  <si>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</si>
  <si>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</si>
  <si>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</si>
  <si>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</si>
  <si>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</si>
  <si>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</si>
  <si>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</si>
  <si>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</si>
  <si>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</si>
  <si>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</si>
  <si>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</si>
  <si>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</si>
  <si>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</si>
  <si>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</si>
  <si>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</si>
  <si>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</si>
  <si>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</si>
  <si>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</si>
  <si>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</si>
  <si>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</si>
  <si>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</si>
  <si>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</si>
  <si>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</si>
  <si>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</si>
  <si>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</si>
  <si>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</si>
  <si>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</si>
  <si>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</si>
  <si>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</si>
  <si>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</si>
  <si>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</si>
  <si>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</si>
  <si>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</si>
  <si>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</si>
  <si>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</si>
  <si>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</si>
  <si>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</si>
  <si>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</si>
  <si>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</si>
  <si>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</si>
  <si>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</si>
  <si>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</si>
  <si>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</si>
  <si>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</si>
  <si>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</si>
  <si>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</si>
  <si>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</si>
  <si>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</si>
  <si>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</si>
  <si>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</si>
  <si>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</si>
  <si>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</si>
  <si>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</si>
  <si>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</si>
  <si>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</si>
  <si>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</si>
  <si>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</si>
  <si>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</si>
  <si>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</si>
  <si>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</si>
  <si>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</si>
  <si>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</si>
  <si>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</si>
  <si>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</si>
  <si>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</si>
  <si>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</si>
  <si>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</si>
  <si>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</si>
  <si>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</si>
  <si>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</si>
  <si>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</si>
  <si>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</si>
  <si>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</si>
  <si>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</si>
  <si>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</si>
  <si>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</si>
  <si>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</si>
  <si>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</si>
  <si>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</si>
  <si>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</si>
  <si>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</si>
  <si>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</si>
  <si>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</si>
  <si>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</si>
  <si>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</si>
  <si>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</si>
  <si>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</si>
  <si>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</si>
  <si>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</si>
  <si>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</si>
  <si>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</si>
  <si>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</si>
  <si>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</si>
  <si>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</si>
  <si>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</si>
  <si>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</si>
  <si>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</si>
  <si>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</si>
  <si>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</si>
  <si>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</si>
  <si>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</si>
  <si>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</si>
  <si>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</si>
  <si>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</si>
  <si>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</si>
  <si>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</si>
  <si>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</si>
  <si>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</si>
  <si>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</si>
  <si>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</si>
  <si>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</si>
  <si>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</si>
  <si>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</si>
  <si>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</si>
  <si>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</si>
  <si>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</si>
  <si>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</si>
  <si>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</si>
  <si>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</si>
  <si>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</si>
  <si>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</si>
  <si>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</si>
  <si>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</si>
  <si>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</si>
  <si>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</si>
  <si>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</si>
  <si>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</si>
  <si>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</si>
  <si>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</si>
  <si>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</si>
  <si>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</si>
  <si>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</si>
  <si>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</si>
  <si>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</si>
  <si>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</si>
  <si>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</si>
  <si>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</si>
  <si>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</si>
  <si>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</si>
  <si>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</si>
  <si>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</si>
  <si>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</si>
  <si>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</si>
  <si>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</si>
  <si>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</si>
  <si>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</si>
  <si>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</si>
  <si>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</si>
  <si>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</si>
  <si>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</si>
  <si>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</si>
  <si>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</si>
  <si>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</si>
  <si>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</si>
  <si>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</si>
  <si>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</si>
  <si>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</si>
  <si>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</si>
  <si>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</si>
  <si>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</si>
  <si>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</si>
  <si>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</si>
  <si>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</si>
  <si>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</si>
  <si>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</si>
  <si>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</si>
  <si>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</si>
  <si>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</si>
  <si>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</si>
  <si>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</si>
  <si>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</si>
  <si>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</si>
  <si>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</si>
  <si>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</si>
  <si>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</si>
  <si>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</si>
  <si>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</si>
  <si>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</si>
  <si>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</si>
  <si>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</si>
  <si>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</si>
  <si>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</si>
  <si>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</si>
  <si>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</si>
  <si>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</si>
  <si>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</si>
  <si>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</si>
  <si>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</si>
  <si>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</si>
  <si>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</si>
  <si>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</si>
  <si>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</si>
  <si>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</si>
  <si>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</si>
  <si>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</si>
  <si>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</si>
  <si>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</si>
  <si>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</si>
  <si>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</si>
  <si>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</si>
  <si>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</si>
  <si>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</si>
  <si>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</si>
  <si>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</si>
  <si>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</si>
  <si>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</si>
  <si>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</si>
  <si>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</si>
  <si>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</si>
  <si>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</si>
  <si>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</si>
  <si>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</si>
  <si>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</si>
  <si>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</si>
  <si>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</si>
  <si>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</si>
  <si>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</si>
  <si>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</si>
  <si>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</si>
  <si>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</si>
  <si>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</si>
  <si>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</si>
  <si>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</si>
  <si>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</si>
  <si>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</si>
  <si>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</si>
  <si>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</si>
  <si>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</si>
  <si>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</si>
  <si>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</si>
  <si>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</si>
  <si>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</si>
  <si>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</si>
  <si>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</si>
  <si>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</si>
  <si>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</si>
  <si>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</si>
  <si>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</si>
  <si>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</si>
  <si>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</si>
  <si>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</si>
  <si>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</si>
  <si>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</si>
  <si>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</si>
  <si>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</si>
  <si>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</si>
  <si>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</si>
  <si>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</si>
  <si>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</si>
  <si>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</si>
  <si>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</si>
  <si>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</si>
  <si>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</si>
  <si>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</si>
  <si>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</si>
  <si>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</si>
  <si>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</si>
  <si>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</si>
  <si>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John</t>
  </si>
  <si>
    <t>Hughes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</si>
  <si>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</si>
  <si>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</si>
  <si>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</si>
  <si>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</si>
  <si>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</si>
  <si>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</si>
  <si>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</si>
  <si>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</si>
  <si>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</si>
  <si>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</si>
  <si>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</si>
  <si>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</si>
  <si>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</si>
  <si>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</si>
  <si>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</si>
  <si>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</si>
  <si>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</si>
  <si>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</si>
  <si>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</si>
  <si>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</si>
  <si>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</si>
  <si>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</si>
  <si>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</si>
  <si>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</si>
  <si>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</si>
  <si>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</si>
  <si>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</si>
  <si>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</si>
  <si>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</si>
  <si>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</si>
  <si>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</si>
  <si>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</si>
  <si>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</si>
  <si>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</si>
  <si>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</si>
  <si>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</si>
  <si>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</si>
  <si>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</si>
  <si>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</si>
  <si>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</si>
  <si>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</si>
  <si>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</si>
  <si>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</si>
  <si>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</si>
  <si>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</si>
  <si>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</si>
  <si>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</si>
  <si>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</si>
  <si>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</si>
  <si>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</si>
  <si>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</si>
  <si>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</si>
  <si>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</si>
  <si>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</si>
  <si>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</si>
  <si>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</si>
  <si>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</si>
  <si>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</si>
  <si>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</si>
  <si>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</si>
  <si>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</si>
  <si>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</si>
  <si>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</si>
  <si>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</si>
  <si>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</si>
  <si>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</si>
  <si>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</si>
  <si>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</si>
  <si>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</si>
  <si>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</si>
  <si>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</si>
  <si>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</si>
  <si>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</si>
  <si>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</si>
  <si>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</si>
  <si>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</si>
  <si>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</si>
  <si>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</si>
  <si>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</si>
  <si>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</si>
  <si>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</si>
  <si>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</si>
  <si>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</si>
  <si>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</si>
  <si>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</si>
  <si>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</si>
  <si>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</si>
  <si>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</si>
  <si>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</si>
  <si>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</si>
  <si>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</si>
  <si>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</si>
  <si>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</si>
  <si>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</si>
  <si>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</si>
  <si>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</si>
  <si>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</si>
  <si>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</si>
  <si>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</si>
  <si>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</si>
  <si>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</si>
  <si>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</si>
  <si>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</si>
  <si>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</si>
  <si>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</si>
  <si>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</si>
  <si>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</si>
  <si>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</si>
  <si>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</si>
  <si>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</si>
  <si>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</si>
  <si>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</si>
  <si>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</si>
  <si>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</si>
  <si>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</si>
  <si>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</si>
  <si>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</si>
  <si>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</si>
  <si>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</si>
  <si>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</si>
  <si>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</si>
  <si>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</si>
  <si>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</si>
  <si>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</si>
  <si>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</si>
  <si>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</si>
  <si>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</si>
  <si>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</si>
  <si>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</si>
  <si>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</si>
  <si>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</si>
  <si>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</si>
  <si>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</si>
  <si>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</si>
  <si>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</si>
  <si>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</si>
  <si>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</si>
  <si>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</si>
  <si>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</si>
  <si>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</si>
  <si>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</si>
  <si>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</si>
  <si>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</si>
  <si>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</si>
  <si>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</si>
  <si>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</si>
  <si>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</si>
  <si>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</si>
  <si>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</si>
  <si>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</si>
  <si>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</si>
  <si>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</si>
  <si>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</si>
  <si>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</si>
  <si>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</si>
  <si>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</si>
  <si>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</si>
  <si>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</si>
  <si>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</si>
  <si>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</si>
  <si>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</si>
  <si>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</si>
  <si>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</si>
  <si>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</si>
  <si>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</si>
  <si>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</si>
  <si>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</si>
  <si>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</si>
  <si>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</si>
  <si>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</si>
  <si>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</si>
  <si>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</si>
  <si>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</si>
  <si>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</si>
  <si>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</si>
  <si>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</si>
  <si>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</si>
  <si>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</si>
  <si>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</si>
  <si>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</si>
  <si>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</si>
  <si>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</si>
  <si>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</si>
  <si>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</si>
  <si>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</si>
  <si>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</si>
  <si>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</si>
  <si>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</si>
  <si>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</si>
  <si>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</si>
  <si>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</si>
  <si>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</si>
  <si>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</si>
  <si>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</si>
  <si>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</si>
  <si>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</si>
  <si>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</si>
  <si>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</si>
  <si>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</si>
  <si>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</si>
  <si>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</si>
  <si>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</si>
  <si>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</si>
  <si>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</si>
  <si>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</si>
  <si>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</si>
  <si>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</si>
  <si>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</si>
  <si>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</si>
  <si>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</si>
  <si>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</si>
  <si>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</si>
  <si>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</si>
  <si>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</si>
  <si>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</si>
  <si>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</si>
  <si>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</si>
  <si>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</si>
  <si>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</si>
  <si>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</si>
  <si>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</si>
  <si>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</si>
  <si>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</si>
  <si>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</si>
  <si>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</si>
  <si>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</si>
  <si>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</si>
  <si>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</si>
  <si>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</si>
  <si>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</si>
  <si>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</si>
  <si>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</si>
  <si>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</si>
  <si>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</si>
  <si>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</si>
  <si>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</si>
  <si>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</si>
  <si>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</si>
  <si>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</si>
  <si>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</si>
  <si>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</si>
  <si>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</si>
  <si>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</si>
  <si>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</si>
  <si>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</si>
  <si>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</si>
  <si>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</si>
  <si>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</si>
  <si>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</si>
  <si>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</si>
  <si>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</si>
  <si>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</si>
  <si>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</si>
  <si>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</si>
  <si>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</si>
  <si>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</si>
  <si>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</si>
  <si>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</si>
  <si>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</si>
  <si>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</si>
  <si>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</si>
  <si>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</si>
  <si>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</si>
  <si>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</si>
  <si>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</si>
  <si>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</si>
  <si>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</si>
  <si>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</si>
  <si>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</si>
  <si>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</si>
  <si>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</si>
  <si>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</si>
  <si>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</si>
  <si>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</si>
  <si>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</si>
  <si>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</si>
  <si>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</si>
  <si>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</si>
  <si>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</si>
  <si>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</si>
  <si>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</si>
  <si>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</si>
  <si>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</si>
  <si>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</si>
  <si>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</si>
  <si>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</si>
  <si>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</si>
  <si>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</si>
  <si>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</si>
  <si>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</si>
  <si>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</si>
  <si>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</si>
  <si>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</si>
  <si>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</si>
  <si>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</si>
  <si>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</si>
  <si>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</si>
  <si>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</si>
  <si>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</si>
  <si>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</si>
  <si>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</si>
  <si>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</si>
  <si>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</si>
  <si>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</si>
  <si>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</si>
  <si>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</si>
  <si>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</si>
  <si>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</si>
  <si>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</si>
  <si>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</si>
  <si>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</si>
  <si>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</si>
  <si>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</si>
  <si>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</si>
  <si>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</si>
  <si>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</si>
  <si>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</si>
  <si>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</si>
  <si>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</si>
  <si>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</si>
  <si>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</si>
  <si>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</si>
  <si>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</si>
  <si>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</si>
  <si>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</si>
  <si>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</si>
  <si>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</si>
  <si>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</si>
  <si>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</si>
  <si>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</si>
  <si>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</si>
  <si>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</si>
  <si>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</si>
  <si>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</si>
  <si>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</si>
  <si>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</si>
  <si>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</si>
  <si>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</si>
  <si>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</si>
  <si>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</si>
  <si>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</si>
  <si>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</si>
  <si>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</si>
  <si>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</si>
  <si>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</si>
  <si>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</si>
  <si>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</si>
  <si>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</si>
  <si>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</si>
  <si>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</si>
  <si>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</si>
  <si>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</si>
  <si>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</si>
  <si>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</si>
  <si>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</si>
  <si>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</si>
  <si>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</si>
  <si>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</si>
  <si>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</si>
  <si>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</si>
  <si>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</si>
  <si>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</si>
  <si>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</si>
  <si>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</si>
  <si>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</si>
  <si>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</si>
  <si>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</si>
  <si>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</si>
  <si>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</si>
  <si>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</si>
  <si>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</si>
  <si>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</si>
  <si>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</si>
  <si>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</si>
  <si>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</si>
  <si>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</si>
  <si>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</si>
  <si>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</si>
  <si>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</si>
  <si>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</si>
  <si>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</si>
  <si>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</si>
  <si>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</si>
  <si>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</si>
  <si>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</si>
  <si>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</si>
  <si>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</si>
  <si>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</si>
  <si>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</si>
  <si>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00-0025396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</si>
  <si>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</si>
  <si>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</si>
  <si>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</si>
  <si>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</si>
  <si>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</si>
  <si>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</si>
  <si>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</si>
  <si>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</si>
  <si>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</si>
  <si>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</si>
  <si>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</si>
  <si>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</si>
  <si>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</si>
  <si>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</si>
  <si>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</si>
  <si>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</si>
  <si>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</si>
  <si>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</si>
  <si>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</si>
  <si>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</si>
  <si>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</si>
  <si>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</si>
  <si>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</si>
  <si>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</si>
  <si>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</si>
  <si>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</si>
  <si>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</si>
  <si>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</si>
  <si>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</si>
  <si>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</si>
  <si>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</si>
  <si>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</si>
  <si>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</si>
  <si>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</si>
  <si>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</si>
  <si>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</si>
  <si>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</si>
  <si>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</si>
  <si>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</si>
  <si>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</si>
  <si>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</si>
  <si>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</si>
  <si>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</si>
  <si>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</si>
  <si>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</si>
  <si>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</si>
  <si>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</si>
  <si>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</si>
  <si>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</si>
  <si>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</si>
  <si>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</si>
  <si>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</si>
  <si>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</si>
  <si>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</si>
  <si>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</si>
  <si>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</si>
  <si>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</si>
  <si>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</si>
  <si>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</si>
  <si>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</si>
  <si>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</si>
  <si>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</si>
  <si>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</si>
  <si>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</si>
  <si>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</si>
  <si>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</si>
  <si>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</si>
  <si>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</si>
  <si>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</si>
  <si>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</si>
  <si>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</si>
  <si>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</si>
  <si>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</si>
  <si>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</si>
  <si>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</si>
  <si>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</si>
  <si>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</si>
  <si>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</si>
  <si>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</si>
  <si>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</si>
  <si>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</si>
  <si>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</si>
  <si>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</si>
  <si>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</si>
  <si>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</si>
  <si>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</si>
  <si>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</si>
  <si>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</si>
  <si>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</si>
  <si>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</si>
  <si>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</si>
  <si>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</si>
  <si>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</si>
  <si>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</si>
  <si>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</si>
  <si>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</si>
  <si>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</si>
  <si>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</si>
  <si>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</si>
  <si>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</si>
  <si>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</si>
  <si>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</si>
  <si>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</si>
  <si>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</si>
  <si>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</si>
  <si>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</si>
  <si>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</si>
  <si>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</si>
  <si>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</si>
  <si>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</si>
  <si>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</si>
  <si>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</si>
  <si>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</si>
  <si>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</si>
  <si>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</si>
  <si>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</si>
  <si>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</si>
  <si>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</si>
  <si>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</si>
  <si>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</si>
  <si>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</si>
  <si>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</si>
  <si>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</si>
  <si>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</si>
  <si>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</si>
  <si>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</si>
  <si>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</si>
  <si>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</si>
  <si>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</si>
  <si>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</si>
  <si>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</si>
  <si>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</si>
  <si>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</si>
  <si>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</si>
  <si>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</si>
  <si>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</si>
  <si>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</si>
  <si>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</si>
  <si>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</si>
  <si>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</si>
  <si>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</si>
  <si>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</si>
  <si>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</si>
  <si>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</si>
  <si>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</si>
  <si>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</si>
  <si>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</si>
  <si>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</si>
  <si>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</si>
  <si>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</si>
  <si>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</si>
  <si>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</si>
  <si>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</si>
  <si>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</si>
  <si>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</si>
  <si>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</si>
  <si>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</si>
  <si>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</si>
  <si>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</si>
  <si>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</si>
  <si>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</si>
  <si>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</si>
  <si>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</si>
  <si>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</si>
  <si>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</si>
  <si>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</si>
  <si>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</si>
  <si>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</si>
  <si>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</si>
  <si>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</si>
  <si>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</si>
  <si>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</si>
  <si>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</si>
  <si>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</si>
  <si>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</si>
  <si>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</si>
  <si>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</si>
  <si>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</si>
  <si>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</si>
  <si>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</si>
  <si>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</si>
  <si>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</si>
  <si>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</si>
  <si>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</si>
  <si>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</si>
  <si>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</si>
  <si>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</si>
  <si>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</si>
  <si>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</si>
  <si>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</si>
  <si>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</si>
  <si>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</si>
  <si>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</si>
  <si>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</si>
  <si>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</si>
  <si>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</si>
  <si>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</si>
  <si>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</si>
  <si>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</si>
  <si>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</si>
  <si>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</si>
  <si>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</si>
  <si>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</si>
  <si>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</si>
  <si>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</si>
  <si>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</si>
  <si>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</si>
  <si>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</si>
  <si>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</si>
  <si>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</si>
  <si>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</si>
  <si>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</si>
  <si>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</si>
  <si>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</si>
  <si>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</si>
  <si>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</si>
  <si>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</si>
  <si>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</si>
  <si>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</si>
  <si>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</si>
  <si>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</si>
  <si>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</si>
  <si>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</si>
  <si>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</si>
  <si>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</si>
  <si>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</si>
  <si>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</si>
  <si>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</si>
  <si>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</si>
  <si>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</si>
  <si>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</si>
  <si>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</si>
  <si>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</si>
  <si>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</si>
  <si>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</si>
  <si>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</si>
  <si>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</si>
  <si>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</si>
  <si>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</si>
  <si>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</si>
  <si>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</si>
  <si>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</si>
  <si>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</si>
  <si>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</si>
  <si>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</si>
  <si>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</si>
  <si>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</si>
  <si>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</si>
  <si>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</si>
  <si>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</si>
  <si>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</si>
  <si>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</si>
  <si>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</si>
  <si>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</si>
  <si>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</si>
  <si>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</si>
  <si>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</si>
  <si>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</si>
  <si>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</si>
  <si>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</si>
  <si>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</si>
  <si>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</si>
  <si>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</si>
  <si>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</si>
  <si>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</si>
  <si>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</si>
  <si>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</si>
  <si>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</si>
  <si>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</si>
  <si>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</si>
  <si>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</si>
  <si>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</si>
  <si>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</si>
  <si>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</si>
  <si>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</si>
  <si>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</si>
  <si>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</si>
  <si>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</si>
  <si>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</si>
  <si>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</si>
  <si>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</si>
  <si>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</si>
  <si>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</si>
  <si>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</si>
  <si>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</si>
  <si>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</si>
  <si>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</si>
  <si>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</si>
  <si>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</si>
  <si>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</si>
  <si>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</si>
  <si>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</si>
  <si>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</si>
  <si>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</si>
  <si>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</si>
  <si>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</si>
  <si>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</si>
  <si>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</si>
  <si>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</si>
  <si>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</si>
  <si>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</si>
  <si>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</si>
  <si>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</si>
  <si>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</si>
  <si>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</si>
  <si>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</si>
  <si>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</si>
  <si>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</si>
  <si>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</si>
  <si>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</si>
  <si>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</si>
  <si>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</si>
  <si>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</si>
  <si>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</si>
  <si>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</si>
  <si>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</si>
  <si>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</si>
  <si>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</si>
  <si>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</si>
  <si>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</si>
  <si>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</si>
  <si>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</si>
  <si>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</si>
  <si>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</si>
  <si>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</si>
  <si>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</si>
  <si>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</si>
  <si>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</si>
  <si>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</si>
  <si>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</si>
  <si>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</si>
  <si>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</si>
  <si>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</si>
  <si>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</si>
  <si>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</si>
  <si>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</si>
  <si>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</si>
  <si>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</si>
  <si>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</si>
  <si>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</si>
  <si>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</si>
  <si>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</si>
  <si>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</si>
  <si>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</si>
  <si>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</si>
  <si>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</si>
  <si>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</si>
  <si>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</si>
  <si>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</si>
  <si>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</si>
  <si>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</si>
  <si>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</si>
  <si>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</si>
  <si>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</si>
  <si>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</si>
  <si>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</si>
  <si>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</si>
  <si>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</si>
  <si>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</si>
  <si>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</si>
  <si>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</si>
  <si>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</si>
  <si>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</si>
  <si>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</si>
  <si>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</si>
  <si>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</si>
  <si>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</si>
  <si>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</si>
  <si>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</si>
  <si>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</si>
  <si>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</si>
  <si>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</si>
  <si>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</si>
  <si>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</si>
  <si>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</si>
  <si>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</si>
  <si>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</si>
  <si>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</si>
  <si>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</si>
  <si>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</si>
  <si>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</si>
  <si>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</si>
  <si>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</si>
  <si>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</si>
  <si>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</si>
  <si>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</si>
  <si>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</si>
  <si>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</si>
  <si>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</si>
  <si>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</si>
  <si>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</si>
  <si>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</si>
  <si>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</si>
  <si>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</si>
  <si>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</si>
  <si>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</si>
  <si>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</si>
  <si>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</si>
  <si>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</si>
  <si>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</si>
  <si>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</si>
  <si>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</si>
  <si>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</si>
  <si>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</si>
  <si>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</si>
  <si>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</si>
  <si>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</si>
  <si>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</si>
  <si>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</si>
  <si>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</si>
  <si>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</si>
  <si>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</si>
  <si>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</si>
  <si>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</si>
  <si>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</si>
  <si>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</si>
  <si>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</si>
  <si>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</si>
  <si>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</si>
  <si>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</si>
  <si>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</si>
  <si>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</si>
  <si>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</si>
  <si>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</si>
  <si>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</si>
  <si>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</si>
  <si>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</si>
  <si>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</si>
  <si>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Natson</t>
  </si>
  <si>
    <t>00-0033266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</si>
  <si>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</si>
  <si>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</si>
  <si>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</si>
  <si>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</si>
  <si>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</si>
  <si>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</si>
  <si>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</si>
  <si>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</si>
  <si>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</si>
  <si>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</si>
  <si>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</si>
  <si>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</si>
  <si>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</si>
  <si>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</si>
  <si>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</si>
  <si>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</si>
  <si>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</si>
  <si>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</si>
  <si>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</si>
  <si>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</si>
  <si>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</si>
  <si>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</si>
  <si>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</si>
  <si>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</si>
  <si>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</si>
  <si>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</si>
  <si>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</si>
  <si>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</si>
  <si>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</si>
  <si>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</si>
  <si>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</si>
  <si>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</si>
  <si>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</si>
  <si>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</si>
  <si>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</si>
  <si>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</si>
  <si>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</si>
  <si>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</si>
  <si>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</si>
  <si>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</si>
  <si>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</si>
  <si>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</si>
  <si>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</si>
  <si>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</si>
  <si>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</si>
  <si>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</si>
  <si>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</si>
  <si>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326</t>
  </si>
  <si>
    <t>Myers</t>
  </si>
  <si>
    <t>1991-12-26</t>
  </si>
  <si>
    <t>3173</t>
  </si>
  <si>
    <t>Roger</t>
  </si>
  <si>
    <t>Goodell</t>
  </si>
  <si>
    <t>Roger Goodell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</si>
  <si>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</si>
  <si>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</si>
  <si>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</si>
  <si>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</si>
  <si>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</si>
  <si>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</si>
  <si>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</si>
  <si>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</si>
  <si>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</si>
  <si>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</si>
  <si>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</si>
  <si>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</si>
  <si>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</si>
  <si>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</si>
  <si>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</si>
  <si>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</si>
  <si>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</si>
  <si>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</si>
  <si>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</si>
  <si>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</si>
  <si>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</si>
  <si>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</si>
  <si>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</si>
  <si>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</si>
  <si>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</si>
  <si>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</si>
  <si>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</si>
  <si>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</si>
  <si>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</si>
  <si>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</si>
  <si>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</si>
  <si>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</si>
  <si>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</si>
  <si>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</si>
  <si>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</si>
  <si>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</si>
  <si>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</si>
  <si>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</si>
  <si>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</si>
  <si>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</si>
  <si>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</si>
  <si>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</si>
  <si>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</si>
  <si>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</si>
  <si>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</si>
  <si>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</si>
  <si>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</si>
  <si>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</si>
  <si>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</si>
  <si>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</si>
  <si>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</si>
  <si>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</si>
  <si>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</si>
  <si>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</si>
  <si>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</si>
  <si>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</si>
  <si>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</si>
  <si>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</si>
  <si>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</si>
  <si>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</si>
  <si>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</si>
  <si>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</si>
  <si>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</si>
  <si>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</si>
  <si>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</si>
  <si>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</si>
  <si>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</si>
  <si>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</si>
  <si>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</si>
  <si>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</si>
  <si>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</si>
  <si>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</si>
  <si>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</si>
  <si>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</si>
  <si>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</si>
  <si>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</si>
  <si>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</si>
  <si>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</si>
  <si>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</si>
  <si>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</si>
  <si>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</si>
  <si>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</si>
  <si>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</si>
  <si>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</si>
  <si>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</si>
  <si>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</si>
  <si>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</si>
  <si>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</si>
  <si>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</si>
  <si>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</si>
  <si>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</si>
  <si>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</si>
  <si>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</si>
  <si>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</si>
  <si>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</si>
  <si>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</si>
  <si>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</si>
  <si>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</si>
  <si>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</si>
  <si>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</si>
  <si>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</si>
  <si>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</si>
  <si>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</si>
  <si>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</si>
  <si>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</si>
  <si>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</si>
  <si>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</si>
  <si>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</si>
  <si>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</si>
  <si>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</si>
  <si>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</si>
  <si>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</si>
  <si>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</si>
  <si>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</si>
  <si>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</si>
  <si>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</si>
  <si>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</si>
  <si>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</si>
  <si>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</si>
  <si>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</si>
  <si>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</si>
  <si>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</si>
  <si>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</si>
  <si>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</si>
  <si>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</si>
  <si>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</si>
  <si>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</si>
  <si>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</si>
  <si>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</si>
  <si>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</si>
  <si>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</si>
  <si>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</si>
  <si>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</si>
  <si>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</si>
  <si>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</si>
  <si>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</si>
  <si>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</si>
  <si>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</si>
  <si>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</si>
  <si>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</si>
  <si>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</si>
  <si>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</si>
  <si>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</si>
  <si>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</si>
  <si>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</si>
  <si>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</si>
  <si>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</si>
  <si>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</si>
  <si>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</si>
  <si>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</si>
  <si>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</si>
  <si>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</si>
  <si>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</si>
  <si>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</si>
  <si>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</si>
  <si>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</si>
  <si>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</si>
  <si>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</si>
  <si>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</si>
  <si>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</si>
  <si>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</si>
  <si>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</si>
  <si>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</si>
  <si>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</si>
  <si>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</si>
  <si>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</si>
  <si>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</si>
  <si>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</si>
  <si>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</si>
  <si>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</si>
  <si>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</si>
  <si>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</si>
  <si>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</si>
  <si>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</si>
  <si>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</si>
  <si>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</si>
  <si>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</si>
  <si>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</si>
  <si>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</si>
  <si>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</si>
  <si>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</si>
  <si>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</si>
  <si>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</si>
  <si>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</si>
  <si>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</si>
  <si>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</si>
  <si>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</si>
  <si>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</si>
  <si>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</si>
  <si>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</si>
  <si>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</si>
  <si>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</si>
  <si>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</si>
  <si>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</si>
  <si>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</si>
  <si>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</si>
  <si>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</si>
  <si>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</si>
  <si>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</si>
  <si>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</si>
  <si>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</si>
  <si>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</si>
  <si>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</si>
  <si>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</si>
  <si>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</si>
  <si>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</si>
  <si>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</si>
  <si>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</si>
  <si>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</si>
  <si>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</si>
  <si>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</si>
  <si>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</si>
  <si>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</si>
  <si>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</si>
  <si>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</si>
  <si>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</si>
  <si>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</si>
  <si>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</si>
  <si>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</si>
  <si>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</si>
  <si>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</si>
  <si>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</si>
  <si>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</si>
  <si>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</si>
  <si>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</si>
  <si>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</si>
  <si>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</si>
  <si>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</si>
  <si>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</si>
  <si>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</si>
  <si>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</si>
  <si>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</si>
  <si>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</si>
  <si>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</si>
  <si>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</si>
  <si>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</si>
  <si>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</si>
  <si>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</si>
  <si>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</si>
  <si>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</si>
  <si>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</si>
  <si>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</si>
  <si>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</si>
  <si>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</si>
  <si>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</si>
  <si>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</si>
  <si>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</si>
  <si>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</si>
  <si>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</si>
  <si>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</si>
  <si>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</si>
  <si>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</si>
  <si>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</si>
  <si>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</si>
  <si>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</si>
  <si>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</si>
  <si>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</si>
  <si>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</si>
  <si>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</si>
  <si>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</si>
  <si>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</si>
  <si>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</si>
  <si>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</si>
  <si>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</si>
  <si>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</si>
  <si>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</si>
  <si>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</si>
  <si>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</si>
  <si>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</si>
  <si>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</si>
  <si>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</si>
  <si>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</si>
  <si>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</si>
  <si>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</si>
  <si>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</si>
  <si>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</si>
  <si>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</si>
  <si>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</si>
  <si>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</si>
  <si>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</si>
  <si>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</si>
  <si>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</si>
  <si>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</si>
  <si>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</si>
  <si>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</si>
  <si>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</si>
  <si>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</si>
  <si>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</si>
  <si>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</si>
  <si>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</si>
  <si>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</si>
  <si>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</si>
  <si>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</si>
  <si>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</si>
  <si>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</si>
  <si>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</si>
  <si>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</si>
  <si>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</si>
  <si>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</si>
  <si>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</si>
  <si>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</si>
  <si>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</si>
  <si>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</si>
  <si>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</si>
  <si>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</si>
  <si>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</si>
  <si>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</si>
  <si>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</si>
  <si>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</si>
  <si>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</si>
  <si>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</si>
  <si>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</si>
  <si>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</si>
  <si>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</si>
  <si>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</si>
  <si>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</si>
  <si>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</si>
  <si>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</si>
  <si>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</si>
  <si>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</si>
  <si>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</si>
  <si>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Gordon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</si>
  <si>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</si>
  <si>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</si>
  <si>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</si>
  <si>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</si>
  <si>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</si>
  <si>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</si>
  <si>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</si>
  <si>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</si>
  <si>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</si>
  <si>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</si>
  <si>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</si>
  <si>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</si>
  <si>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</si>
  <si>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</si>
  <si>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</si>
  <si>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</si>
  <si>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</si>
  <si>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</si>
  <si>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</si>
  <si>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</si>
  <si>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</si>
  <si>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</si>
  <si>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</si>
  <si>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</si>
  <si>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</si>
  <si>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</si>
  <si>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</si>
  <si>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</si>
  <si>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</si>
  <si>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</si>
  <si>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</si>
  <si>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</si>
  <si>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</si>
  <si>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</si>
  <si>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</si>
  <si>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</si>
  <si>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</si>
  <si>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</si>
  <si>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</si>
  <si>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</si>
  <si>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</si>
  <si>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</si>
  <si>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</si>
  <si>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</si>
  <si>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</si>
  <si>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</si>
  <si>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</si>
  <si>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</si>
  <si>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</si>
  <si>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</si>
  <si>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</si>
  <si>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</si>
  <si>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</si>
  <si>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</si>
  <si>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</si>
  <si>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</si>
  <si>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</si>
  <si>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</si>
  <si>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</si>
  <si>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</si>
  <si>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</si>
  <si>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</si>
  <si>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</si>
  <si>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</si>
  <si>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</si>
  <si>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</si>
  <si>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</si>
  <si>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</si>
  <si>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</si>
  <si>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</si>
  <si>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</si>
  <si>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</si>
  <si>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</si>
  <si>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</si>
  <si>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</si>
  <si>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</si>
  <si>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</si>
  <si>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</si>
  <si>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</si>
  <si>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</si>
  <si>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</si>
  <si>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</si>
  <si>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</si>
  <si>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</si>
  <si>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</si>
  <si>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</si>
  <si>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</si>
  <si>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</si>
  <si>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</si>
  <si>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</si>
  <si>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</si>
  <si>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</si>
  <si>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</si>
  <si>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</si>
  <si>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</si>
  <si>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</si>
  <si>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</si>
  <si>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</si>
  <si>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</si>
  <si>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</si>
  <si>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</si>
  <si>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</si>
  <si>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</si>
  <si>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</si>
  <si>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</si>
  <si>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</si>
  <si>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</si>
  <si>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</si>
  <si>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</si>
  <si>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</si>
  <si>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</si>
  <si>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</si>
  <si>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</si>
  <si>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</si>
  <si>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</si>
  <si>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</si>
  <si>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</si>
  <si>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</si>
  <si>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</si>
  <si>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</si>
  <si>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</si>
  <si>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</si>
  <si>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</si>
  <si>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</si>
  <si>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</si>
  <si>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</si>
  <si>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</si>
  <si>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</si>
  <si>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</si>
  <si>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</si>
  <si>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</si>
  <si>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</si>
  <si>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</si>
  <si>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</si>
  <si>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</si>
  <si>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</si>
  <si>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</si>
  <si>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</si>
  <si>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</si>
  <si>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</si>
  <si>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</si>
  <si>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</si>
  <si>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</si>
  <si>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</si>
  <si>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</si>
  <si>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</si>
  <si>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</si>
  <si>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</si>
  <si>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</si>
  <si>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</si>
  <si>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</si>
  <si>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</si>
  <si>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</si>
  <si>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</si>
  <si>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</si>
  <si>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</si>
  <si>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</si>
  <si>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</si>
  <si>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</si>
  <si>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</si>
  <si>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</si>
  <si>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</si>
  <si>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</si>
  <si>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</si>
  <si>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</si>
  <si>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</si>
  <si>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</si>
  <si>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</si>
  <si>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</si>
  <si>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</si>
  <si>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</si>
  <si>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</si>
  <si>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</si>
  <si>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</si>
  <si>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</si>
  <si>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</si>
  <si>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</si>
  <si>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</si>
  <si>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</si>
  <si>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</si>
  <si>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</si>
  <si>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</si>
  <si>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</si>
  <si>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</si>
  <si>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</si>
  <si>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</si>
  <si>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</si>
  <si>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</si>
  <si>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</si>
  <si>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</si>
  <si>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</si>
  <si>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</si>
  <si>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</si>
  <si>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</si>
  <si>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</si>
  <si>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</si>
  <si>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</si>
  <si>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</si>
  <si>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</si>
  <si>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</si>
  <si>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</si>
  <si>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</si>
  <si>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</si>
  <si>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</si>
  <si>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</si>
  <si>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</si>
  <si>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</si>
  <si>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</si>
  <si>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</si>
  <si>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</si>
  <si>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</si>
  <si>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</si>
  <si>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</si>
  <si>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</si>
  <si>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</si>
  <si>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</si>
  <si>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</si>
  <si>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</si>
  <si>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</si>
  <si>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</si>
  <si>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</si>
  <si>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</si>
  <si>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</si>
  <si>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</si>
  <si>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</si>
  <si>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</si>
  <si>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</si>
  <si>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</si>
  <si>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</si>
  <si>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</si>
  <si>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</si>
  <si>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</si>
  <si>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</si>
  <si>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</si>
  <si>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</si>
  <si>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</si>
  <si>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</si>
  <si>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</si>
  <si>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</si>
  <si>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</si>
  <si>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</si>
  <si>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</si>
  <si>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</si>
  <si>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</si>
  <si>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</si>
  <si>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</si>
  <si>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</si>
  <si>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</si>
  <si>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</si>
  <si>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</si>
  <si>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</si>
  <si>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</si>
  <si>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</si>
  <si>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</si>
  <si>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</si>
  <si>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</si>
  <si>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</si>
  <si>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</si>
  <si>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</si>
  <si>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</si>
  <si>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</si>
  <si>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</si>
  <si>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</si>
  <si>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</si>
  <si>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</si>
  <si>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</si>
  <si>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</si>
  <si>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</si>
  <si>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</si>
  <si>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</si>
  <si>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</si>
  <si>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</si>
  <si>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</si>
  <si>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</si>
  <si>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</si>
  <si>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</si>
  <si>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</si>
  <si>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</si>
  <si>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</si>
  <si>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</si>
  <si>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</si>
  <si>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</si>
  <si>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</si>
  <si>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</si>
  <si>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</si>
  <si>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</si>
  <si>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</si>
  <si>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</si>
  <si>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</si>
  <si>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</si>
  <si>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</si>
  <si>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</si>
  <si>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</si>
  <si>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</si>
  <si>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</si>
  <si>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</si>
  <si>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</si>
  <si>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</si>
  <si>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</si>
  <si>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</si>
  <si>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</si>
  <si>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</si>
  <si>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</si>
  <si>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</si>
  <si>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</si>
  <si>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</si>
  <si>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</si>
  <si>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</si>
  <si>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</si>
  <si>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</si>
  <si>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</si>
  <si>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</si>
  <si>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</si>
  <si>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</si>
  <si>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</si>
  <si>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</si>
  <si>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</si>
  <si>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</si>
  <si>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</si>
  <si>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</si>
  <si>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</si>
  <si>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</si>
  <si>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</si>
  <si>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</si>
  <si>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</si>
  <si>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</si>
  <si>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</si>
  <si>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</si>
  <si>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</si>
  <si>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</si>
  <si>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</si>
  <si>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</si>
  <si>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</si>
  <si>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</si>
  <si>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</si>
  <si>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</si>
  <si>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</si>
  <si>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</si>
  <si>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</si>
  <si>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</si>
  <si>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</si>
  <si>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</si>
  <si>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</si>
  <si>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</si>
  <si>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</si>
  <si>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</si>
  <si>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</si>
  <si>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</si>
  <si>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</si>
  <si>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</si>
  <si>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</si>
  <si>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</si>
  <si>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</si>
  <si>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</si>
  <si>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</si>
  <si>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</si>
  <si>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</si>
  <si>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</si>
  <si>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</si>
  <si>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</si>
  <si>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</si>
  <si>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</si>
  <si>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</si>
  <si>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</si>
  <si>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</si>
  <si>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</si>
  <si>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</si>
  <si>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</si>
  <si>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</si>
  <si>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</si>
  <si>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</si>
  <si>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</si>
  <si>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</si>
  <si>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</si>
  <si>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</si>
  <si>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</si>
  <si>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</si>
  <si>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</si>
  <si>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</si>
  <si>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</si>
  <si>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</si>
  <si>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</si>
  <si>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</si>
  <si>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</si>
  <si>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</si>
  <si>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</si>
  <si>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</si>
  <si>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</si>
  <si>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</si>
  <si>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</si>
  <si>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</si>
  <si>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</si>
  <si>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</si>
  <si>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</si>
  <si>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</si>
  <si>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</si>
  <si>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</si>
  <si>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</si>
  <si>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</si>
  <si>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</si>
  <si>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</si>
  <si>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</si>
  <si>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</si>
  <si>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</si>
  <si>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</si>
  <si>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</si>
  <si>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</si>
  <si>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</si>
  <si>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</si>
  <si>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</si>
  <si>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</si>
  <si>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</si>
  <si>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</si>
  <si>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</si>
  <si>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</si>
  <si>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</si>
  <si>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</si>
  <si>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</si>
  <si>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</si>
  <si>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</si>
  <si>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</si>
  <si>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</si>
  <si>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</si>
  <si>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</si>
  <si>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</si>
  <si>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</si>
  <si>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</si>
  <si>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</si>
  <si>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</si>
  <si>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</si>
  <si>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</si>
  <si>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</si>
  <si>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</si>
  <si>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</si>
  <si>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</si>
  <si>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</si>
  <si>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</si>
  <si>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</si>
  <si>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</si>
  <si>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</si>
  <si>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</si>
  <si>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</si>
  <si>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</si>
  <si>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</si>
  <si>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</si>
  <si>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</si>
  <si>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</si>
  <si>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</si>
  <si>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</si>
  <si>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</si>
  <si>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</si>
  <si>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</si>
  <si>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</si>
  <si>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</si>
  <si>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</si>
  <si>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</si>
  <si>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</si>
  <si>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</si>
  <si>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</si>
  <si>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</si>
  <si>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</si>
  <si>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</si>
  <si>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</si>
  <si>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</si>
  <si>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</si>
  <si>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</si>
  <si>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</si>
  <si>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</si>
  <si>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</si>
  <si>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</si>
  <si>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</si>
  <si>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</si>
  <si>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</si>
  <si>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</si>
  <si>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</si>
  <si>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</si>
  <si>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</si>
  <si>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</si>
  <si>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</si>
  <si>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</si>
  <si>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</si>
  <si>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</si>
  <si>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</si>
  <si>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</si>
  <si>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</si>
  <si>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</si>
  <si>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</si>
  <si>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</si>
  <si>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</si>
  <si>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</si>
  <si>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</si>
  <si>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</si>
  <si>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</si>
  <si>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</si>
  <si>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</si>
  <si>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</si>
  <si>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</si>
  <si>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</si>
  <si>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</si>
  <si>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</si>
  <si>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</si>
  <si>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</si>
  <si>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</si>
  <si>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</si>
  <si>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</si>
  <si>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</si>
  <si>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</si>
  <si>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</si>
  <si>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</si>
  <si>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</si>
  <si>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</si>
  <si>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</si>
  <si>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</si>
  <si>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</si>
  <si>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</si>
  <si>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</si>
  <si>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</si>
  <si>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</si>
  <si>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</si>
  <si>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</si>
  <si>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</si>
  <si>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</si>
  <si>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</si>
  <si>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</si>
  <si>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</si>
  <si>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</si>
  <si>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</si>
  <si>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</si>
  <si>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</si>
  <si>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</si>
  <si>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</si>
  <si>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</si>
  <si>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</si>
  <si>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</si>
  <si>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</si>
  <si>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</si>
  <si>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</si>
  <si>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</si>
  <si>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</si>
  <si>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</si>
  <si>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</si>
  <si>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</si>
  <si>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</si>
  <si>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</si>
  <si>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</si>
  <si>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</si>
  <si>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</si>
  <si>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</si>
  <si>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</si>
  <si>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</si>
  <si>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</si>
  <si>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</si>
  <si>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</si>
  <si>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</si>
  <si>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</si>
  <si>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</si>
  <si>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</si>
  <si>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</si>
  <si>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</si>
  <si>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</si>
  <si>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</si>
  <si>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</si>
  <si>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</si>
  <si>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</si>
  <si>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</si>
  <si>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</si>
  <si>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</si>
  <si>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</si>
  <si>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</si>
  <si>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</si>
  <si>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</si>
  <si>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</si>
  <si>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</si>
  <si>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</si>
  <si>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</si>
  <si>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</si>
  <si>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</si>
  <si>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</si>
  <si>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</si>
  <si>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</si>
  <si>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</si>
  <si>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</si>
  <si>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</si>
  <si>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</si>
  <si>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</si>
  <si>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</si>
  <si>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</si>
  <si>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</si>
  <si>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</si>
  <si>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</si>
  <si>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</si>
  <si>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</si>
  <si>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</si>
  <si>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</si>
  <si>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</si>
  <si>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</si>
  <si>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</si>
  <si>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</si>
  <si>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</si>
  <si>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</si>
  <si>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</si>
  <si>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</si>
  <si>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</si>
  <si>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</si>
  <si>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</si>
  <si>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</si>
  <si>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</si>
  <si>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</si>
  <si>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</si>
  <si>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</si>
  <si>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</si>
  <si>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</si>
  <si>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</si>
  <si>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</si>
  <si>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</si>
  <si>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</si>
  <si>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</si>
  <si>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</si>
  <si>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</si>
  <si>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</si>
  <si>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</si>
  <si>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</si>
  <si>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</si>
  <si>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</si>
  <si>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</si>
  <si>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</si>
  <si>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</si>
  <si>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</si>
  <si>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</si>
  <si>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</si>
  <si>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</si>
  <si>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</si>
  <si>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</si>
  <si>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</si>
  <si>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</si>
  <si>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</si>
  <si>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</si>
  <si>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</si>
  <si>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</si>
  <si>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</si>
  <si>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</si>
  <si>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</si>
  <si>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</si>
  <si>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</si>
  <si>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</si>
  <si>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</si>
  <si>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</si>
  <si>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</si>
  <si>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</si>
  <si>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</si>
  <si>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</si>
  <si>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</si>
  <si>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</si>
  <si>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</si>
  <si>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</si>
  <si>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</si>
  <si>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</si>
  <si>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</si>
  <si>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</si>
  <si>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</si>
  <si>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</si>
  <si>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</si>
  <si>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</si>
  <si>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</si>
  <si>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</si>
  <si>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</si>
  <si>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</si>
  <si>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</si>
  <si>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</si>
  <si>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</si>
  <si>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</si>
  <si>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</si>
  <si>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</si>
  <si>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</si>
  <si>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</si>
  <si>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</si>
  <si>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</si>
  <si>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</si>
  <si>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</si>
  <si>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</si>
  <si>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</si>
  <si>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</si>
  <si>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</si>
  <si>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</si>
  <si>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</si>
  <si>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</si>
  <si>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</si>
  <si>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</si>
  <si>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</si>
  <si>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</si>
  <si>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</si>
  <si>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</si>
  <si>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</si>
  <si>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</si>
  <si>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</si>
  <si>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</si>
  <si>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</si>
  <si>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</si>
  <si>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</si>
  <si>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</si>
  <si>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</si>
  <si>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</si>
  <si>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</si>
  <si>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</si>
  <si>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</si>
  <si>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</si>
  <si>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</si>
  <si>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</si>
  <si>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</si>
  <si>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</si>
  <si>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</si>
  <si>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</si>
  <si>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</si>
  <si>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</si>
  <si>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</si>
  <si>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</si>
  <si>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</si>
  <si>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</si>
  <si>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</si>
  <si>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</si>
  <si>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</si>
  <si>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</si>
  <si>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</si>
  <si>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</si>
  <si>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</si>
  <si>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</si>
  <si>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</si>
  <si>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</si>
  <si>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</si>
  <si>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</si>
  <si>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</si>
  <si>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</si>
  <si>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</si>
  <si>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</si>
  <si>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</si>
  <si>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</si>
  <si>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</si>
  <si>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</si>
  <si>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</si>
  <si>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</si>
  <si>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</si>
  <si>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</si>
  <si>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</si>
  <si>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</si>
  <si>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</si>
  <si>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</si>
  <si>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</si>
  <si>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</si>
  <si>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</si>
  <si>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</si>
  <si>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</si>
  <si>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</si>
  <si>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</si>
  <si>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</si>
  <si>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</si>
  <si>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</si>
  <si>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</si>
  <si>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</si>
  <si>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</si>
  <si>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</si>
  <si>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</si>
  <si>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</si>
  <si>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</si>
  <si>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</si>
  <si>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</si>
  <si>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</si>
  <si>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</si>
  <si>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</si>
  <si>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</si>
  <si>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</si>
  <si>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</si>
  <si>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</si>
  <si>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</si>
  <si>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</si>
  <si>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</si>
  <si>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</si>
  <si>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</si>
  <si>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</si>
  <si>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</si>
  <si>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</si>
  <si>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</si>
  <si>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</si>
  <si>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</si>
  <si>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</si>
  <si>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</si>
  <si>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</si>
  <si>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</si>
  <si>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</si>
  <si>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</si>
  <si>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</si>
  <si>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</si>
  <si>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</si>
  <si>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</si>
  <si>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</si>
  <si>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</si>
  <si>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</si>
  <si>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</si>
  <si>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</si>
  <si>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</si>
  <si>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</si>
  <si>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</si>
  <si>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</si>
  <si>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</si>
  <si>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</si>
  <si>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</si>
  <si>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</si>
  <si>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</si>
  <si>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</si>
  <si>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</si>
  <si>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</si>
  <si>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</si>
  <si>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</si>
  <si>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</si>
  <si>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</si>
  <si>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</si>
  <si>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</si>
  <si>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</si>
  <si>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</si>
  <si>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</si>
  <si>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</si>
  <si>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</si>
  <si>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</si>
  <si>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</si>
  <si>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</si>
  <si>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</si>
  <si>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</si>
  <si>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</si>
  <si>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</si>
  <si>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</si>
  <si>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</si>
  <si>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</si>
  <si>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</si>
  <si>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</si>
  <si>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</si>
  <si>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</si>
  <si>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</si>
  <si>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</si>
  <si>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</si>
  <si>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</si>
  <si>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</si>
  <si>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</si>
  <si>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</si>
  <si>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</si>
  <si>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</si>
  <si>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</si>
  <si>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</si>
  <si>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</si>
  <si>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</si>
  <si>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</si>
  <si>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</si>
  <si>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</si>
  <si>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</si>
  <si>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</si>
  <si>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</si>
  <si>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</si>
  <si>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</si>
  <si>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</si>
  <si>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</si>
  <si>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</si>
  <si>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</si>
  <si>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</si>
  <si>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</si>
  <si>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</si>
  <si>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</si>
  <si>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</si>
  <si>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</si>
  <si>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</si>
  <si>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</si>
  <si>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</si>
  <si>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</si>
  <si>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</si>
  <si>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</si>
  <si>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</si>
  <si>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</si>
  <si>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</si>
  <si>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</si>
  <si>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</si>
  <si>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</si>
  <si>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</si>
  <si>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</si>
  <si>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</si>
  <si>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</si>
  <si>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</si>
  <si>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</si>
  <si>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</si>
  <si>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</si>
  <si>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</si>
  <si>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</si>
  <si>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</si>
  <si>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</si>
  <si>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</si>
  <si>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</si>
  <si>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</si>
  <si>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</si>
  <si>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</si>
  <si>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</si>
  <si>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</si>
  <si>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</si>
  <si>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</si>
  <si>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</si>
  <si>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</si>
  <si>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</si>
  <si>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</si>
  <si>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</si>
  <si>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</si>
  <si>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5112</t>
  </si>
  <si>
    <t>Bo</t>
  </si>
  <si>
    <t>Scarbrough</t>
  </si>
  <si>
    <t>00-0034432</t>
  </si>
  <si>
    <t>Bo Scarbrough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</si>
  <si>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</si>
  <si>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</si>
  <si>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</si>
  <si>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</si>
  <si>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</si>
  <si>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</si>
  <si>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</si>
  <si>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</si>
  <si>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</si>
  <si>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</si>
  <si>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</si>
  <si>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</si>
  <si>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</si>
  <si>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</si>
  <si>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</si>
  <si>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</si>
  <si>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</si>
  <si>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</si>
  <si>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</si>
  <si>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</si>
  <si>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</si>
  <si>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</si>
  <si>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</si>
  <si>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</si>
  <si>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</si>
  <si>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</si>
  <si>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</si>
  <si>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</si>
  <si>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</si>
  <si>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</si>
  <si>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</si>
  <si>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</si>
  <si>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</si>
  <si>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</si>
  <si>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</si>
  <si>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</si>
  <si>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</si>
  <si>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</si>
  <si>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</si>
  <si>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</si>
  <si>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</si>
  <si>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</si>
  <si>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</si>
  <si>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</si>
  <si>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</si>
  <si>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</si>
  <si>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</si>
  <si>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</si>
  <si>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</si>
  <si>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</si>
  <si>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</si>
  <si>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</si>
  <si>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</si>
  <si>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</si>
  <si>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</si>
  <si>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</si>
  <si>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</si>
  <si>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</si>
  <si>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</si>
  <si>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</si>
  <si>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</si>
  <si>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</si>
  <si>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</si>
  <si>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</si>
  <si>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Brett</t>
  </si>
  <si>
    <t>6313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</si>
  <si>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</si>
  <si>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</si>
  <si>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</si>
  <si>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</si>
  <si>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</si>
  <si>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</si>
  <si>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</si>
  <si>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</si>
  <si>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</si>
  <si>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</si>
  <si>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</si>
  <si>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</si>
  <si>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</si>
  <si>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</si>
  <si>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</si>
  <si>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</si>
  <si>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</si>
  <si>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</si>
  <si>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</si>
  <si>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</si>
  <si>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</si>
  <si>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</si>
  <si>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</si>
  <si>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</si>
  <si>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</si>
  <si>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</si>
  <si>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</si>
  <si>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</si>
  <si>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</si>
  <si>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</si>
  <si>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</si>
  <si>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</si>
  <si>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</si>
  <si>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</si>
  <si>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</si>
  <si>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</si>
  <si>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</si>
  <si>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</si>
  <si>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</si>
  <si>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</si>
  <si>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</si>
  <si>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</si>
  <si>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</si>
  <si>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</si>
  <si>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</si>
  <si>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</si>
  <si>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</si>
  <si>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</si>
  <si>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</si>
  <si>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</si>
  <si>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</si>
  <si>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</si>
  <si>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</si>
  <si>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</si>
  <si>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</si>
  <si>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</si>
  <si>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</si>
  <si>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</si>
  <si>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</si>
  <si>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</si>
  <si>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</si>
  <si>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</si>
  <si>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</si>
  <si>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</si>
  <si>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</si>
  <si>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</si>
  <si>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</si>
  <si>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</si>
  <si>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</si>
  <si>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</si>
  <si>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</si>
  <si>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</si>
  <si>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</si>
  <si>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</si>
  <si>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</si>
  <si>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</si>
  <si>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</si>
  <si>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</si>
  <si>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</si>
  <si>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</si>
  <si>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</si>
  <si>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</si>
  <si>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</si>
  <si>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</si>
  <si>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</si>
  <si>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</si>
  <si>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</si>
  <si>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</si>
  <si>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</si>
  <si>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</si>
  <si>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</si>
  <si>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</si>
  <si>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</si>
  <si>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</si>
  <si>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</si>
  <si>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</si>
  <si>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</si>
  <si>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</si>
  <si>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</si>
  <si>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</si>
  <si>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</si>
  <si>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</si>
  <si>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</si>
  <si>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</si>
  <si>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</si>
  <si>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</si>
  <si>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</si>
  <si>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</si>
  <si>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</si>
  <si>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</si>
  <si>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</si>
  <si>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</si>
  <si>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</si>
  <si>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</si>
  <si>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</si>
  <si>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</si>
  <si>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</si>
  <si>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</si>
  <si>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</si>
  <si>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</si>
  <si>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</si>
  <si>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</si>
  <si>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</si>
  <si>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</si>
  <si>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</si>
  <si>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</si>
  <si>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</si>
  <si>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</si>
  <si>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</si>
  <si>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</si>
  <si>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</si>
  <si>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</si>
  <si>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</si>
  <si>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</si>
  <si>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</si>
  <si>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</si>
  <si>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</si>
  <si>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</si>
  <si>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</si>
  <si>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</si>
  <si>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</si>
  <si>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</si>
  <si>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</si>
  <si>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</si>
  <si>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</si>
  <si>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</si>
  <si>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</si>
  <si>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</si>
  <si>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</si>
  <si>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</si>
  <si>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</si>
  <si>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</si>
  <si>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</si>
  <si>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</si>
  <si>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</si>
  <si>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</si>
  <si>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</si>
  <si>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</si>
  <si>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</si>
  <si>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</si>
  <si>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</si>
  <si>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</si>
  <si>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</si>
  <si>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</si>
  <si>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</si>
  <si>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</si>
  <si>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</si>
  <si>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</si>
  <si>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</si>
  <si>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</si>
  <si>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</si>
  <si>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</si>
  <si>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</si>
  <si>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</si>
  <si>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</si>
  <si>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</si>
  <si>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</si>
  <si>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</si>
  <si>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</si>
  <si>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</si>
  <si>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</si>
  <si>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</si>
  <si>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</si>
  <si>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</si>
  <si>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</si>
  <si>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</si>
  <si>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</si>
  <si>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</si>
  <si>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</si>
  <si>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</si>
  <si>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</si>
  <si>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</si>
  <si>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</si>
  <si>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</si>
  <si>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</si>
  <si>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</si>
  <si>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</si>
  <si>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</si>
  <si>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</si>
  <si>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</si>
  <si>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</si>
  <si>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</si>
  <si>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</si>
  <si>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</si>
  <si>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</si>
  <si>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</si>
  <si>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</si>
  <si>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</si>
  <si>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</si>
  <si>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</si>
  <si>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</si>
  <si>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</si>
  <si>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</si>
  <si>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</si>
  <si>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</si>
  <si>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</si>
  <si>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</si>
  <si>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</si>
  <si>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</si>
  <si>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</si>
  <si>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</si>
  <si>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</si>
  <si>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</si>
  <si>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</si>
  <si>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</si>
  <si>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</si>
  <si>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</si>
  <si>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</si>
  <si>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</si>
  <si>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</si>
  <si>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</si>
  <si>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</si>
  <si>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</si>
  <si>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</si>
  <si>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</si>
  <si>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</si>
  <si>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</si>
  <si>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</si>
  <si>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</si>
  <si>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</si>
  <si>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</si>
  <si>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</si>
  <si>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</si>
  <si>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</si>
  <si>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</si>
  <si>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</si>
  <si>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</si>
  <si>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</si>
  <si>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</si>
  <si>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</si>
  <si>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</si>
  <si>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</si>
  <si>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</si>
  <si>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</si>
  <si>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</si>
  <si>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</si>
  <si>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</si>
  <si>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</si>
  <si>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</si>
  <si>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</si>
  <si>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</si>
  <si>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</si>
  <si>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</si>
  <si>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</si>
  <si>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</si>
  <si>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</si>
  <si>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</si>
  <si>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</si>
  <si>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</si>
  <si>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</si>
  <si>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</si>
  <si>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</si>
  <si>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</si>
  <si>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</si>
  <si>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</si>
  <si>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</si>
  <si>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</si>
  <si>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</si>
  <si>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</si>
  <si>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</si>
  <si>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</si>
  <si>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</si>
  <si>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</si>
  <si>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</si>
  <si>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</si>
  <si>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</si>
  <si>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</si>
  <si>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</si>
  <si>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</si>
  <si>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</si>
  <si>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</si>
  <si>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</si>
  <si>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</si>
  <si>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</si>
  <si>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</si>
  <si>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</si>
  <si>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</si>
  <si>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</si>
  <si>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</si>
  <si>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</si>
  <si>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</si>
  <si>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</si>
  <si>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</si>
  <si>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</si>
  <si>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</si>
  <si>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</si>
  <si>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</si>
  <si>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</si>
  <si>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</si>
  <si>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</si>
  <si>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</si>
  <si>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</si>
  <si>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</si>
  <si>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</si>
  <si>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</si>
  <si>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</si>
  <si>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</si>
  <si>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</si>
  <si>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</si>
  <si>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</si>
  <si>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</si>
  <si>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</si>
  <si>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</si>
  <si>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</si>
  <si>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</si>
  <si>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</si>
  <si>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</si>
  <si>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</si>
  <si>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</si>
  <si>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</si>
  <si>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</si>
  <si>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</si>
  <si>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</si>
  <si>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</si>
  <si>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</si>
  <si>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</si>
  <si>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</si>
  <si>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</si>
  <si>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</si>
  <si>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</si>
  <si>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</si>
  <si>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</si>
  <si>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</si>
  <si>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</si>
  <si>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</si>
  <si>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</si>
  <si>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</si>
  <si>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</si>
  <si>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</si>
  <si>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</si>
  <si>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</si>
  <si>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</si>
  <si>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</si>
  <si>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</si>
  <si>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</si>
  <si>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</si>
  <si>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</si>
  <si>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</si>
  <si>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</si>
  <si>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</si>
  <si>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</si>
  <si>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</si>
  <si>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</si>
  <si>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</si>
  <si>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</si>
  <si>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</si>
  <si>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</si>
  <si>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</si>
  <si>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</si>
  <si>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</si>
  <si>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</si>
  <si>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</si>
  <si>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</si>
  <si>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</si>
  <si>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</si>
  <si>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</si>
  <si>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</si>
  <si>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</si>
  <si>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</si>
  <si>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</si>
  <si>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</si>
  <si>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</si>
  <si>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</si>
  <si>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</si>
  <si>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</si>
  <si>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</si>
  <si>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</si>
  <si>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</si>
  <si>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</si>
  <si>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</si>
  <si>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</si>
  <si>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</si>
  <si>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</si>
  <si>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</si>
  <si>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</si>
  <si>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</si>
  <si>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</si>
  <si>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</si>
  <si>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</si>
  <si>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</si>
  <si>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</si>
  <si>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</si>
  <si>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</si>
  <si>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</si>
  <si>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</si>
  <si>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</si>
  <si>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</si>
  <si>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</si>
  <si>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</si>
  <si>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</si>
  <si>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</si>
  <si>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</si>
  <si>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</si>
  <si>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</si>
  <si>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</si>
  <si>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</si>
  <si>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</si>
  <si>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</si>
  <si>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</si>
  <si>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</si>
  <si>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</si>
  <si>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</si>
  <si>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</si>
  <si>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</si>
  <si>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</si>
  <si>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</si>
  <si>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</si>
  <si>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</si>
  <si>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</si>
  <si>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</si>
  <si>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</si>
  <si>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</si>
  <si>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</si>
  <si>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</si>
  <si>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</si>
  <si>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</si>
  <si>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</si>
  <si>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</si>
  <si>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</si>
  <si>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</si>
  <si>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</si>
  <si>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</si>
  <si>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</si>
  <si>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</si>
  <si>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</si>
  <si>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</si>
  <si>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</si>
  <si>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</si>
  <si>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</si>
  <si>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</si>
  <si>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</si>
  <si>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</si>
  <si>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</si>
  <si>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</si>
  <si>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</si>
  <si>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</si>
  <si>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</si>
  <si>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</si>
  <si>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</si>
  <si>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</si>
  <si>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</si>
  <si>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</si>
  <si>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</si>
  <si>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</si>
  <si>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</si>
  <si>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</si>
  <si>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</si>
  <si>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</si>
  <si>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</si>
  <si>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</si>
  <si>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</si>
  <si>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</si>
  <si>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</si>
  <si>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</si>
  <si>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</si>
  <si>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</si>
  <si>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</si>
  <si>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</si>
  <si>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</si>
  <si>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</si>
  <si>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</si>
  <si>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</si>
  <si>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</si>
  <si>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Bibbs</t>
  </si>
  <si>
    <t>00-0031968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</si>
  <si>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</si>
  <si>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</si>
  <si>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</si>
  <si>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</si>
  <si>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</si>
  <si>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</si>
  <si>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</si>
  <si>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</si>
  <si>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</si>
  <si>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</si>
  <si>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</si>
  <si>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</si>
  <si>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</si>
  <si>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</si>
  <si>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</si>
  <si>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</si>
  <si>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</si>
  <si>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</si>
  <si>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</si>
  <si>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</si>
  <si>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</si>
  <si>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</si>
  <si>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</si>
  <si>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</si>
  <si>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</si>
  <si>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</si>
  <si>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</si>
  <si>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</si>
  <si>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</si>
  <si>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</si>
  <si>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</si>
  <si>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</si>
  <si>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</si>
  <si>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</si>
  <si>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</si>
  <si>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</si>
  <si>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</si>
  <si>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</si>
  <si>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</si>
  <si>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</si>
  <si>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</si>
  <si>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</si>
  <si>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</si>
  <si>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</si>
  <si>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</si>
  <si>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</si>
  <si>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</si>
  <si>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</si>
  <si>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</si>
  <si>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</si>
  <si>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</si>
  <si>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</si>
  <si>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</si>
  <si>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</si>
  <si>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</si>
  <si>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</si>
  <si>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</si>
  <si>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</si>
  <si>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279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</si>
  <si>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</si>
  <si>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</si>
  <si>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</si>
  <si>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</si>
  <si>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</si>
  <si>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</si>
  <si>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</si>
  <si>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</si>
  <si>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</si>
  <si>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</si>
  <si>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</si>
  <si>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</si>
  <si>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</si>
  <si>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</si>
  <si>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</si>
  <si>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</si>
  <si>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</si>
  <si>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</si>
  <si>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</si>
  <si>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</si>
  <si>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</si>
  <si>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</si>
  <si>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</si>
  <si>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</si>
  <si>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</si>
  <si>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</si>
  <si>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</si>
  <si>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</si>
  <si>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</si>
  <si>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</si>
  <si>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</si>
  <si>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</si>
  <si>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</si>
  <si>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</si>
  <si>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</si>
  <si>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</si>
  <si>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</si>
  <si>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</si>
  <si>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</si>
  <si>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</si>
  <si>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</si>
  <si>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</si>
  <si>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</si>
  <si>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</si>
  <si>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</si>
  <si>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</si>
  <si>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</si>
  <si>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</si>
  <si>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</si>
  <si>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</si>
  <si>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</si>
  <si>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</si>
  <si>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</si>
  <si>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</si>
  <si>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</si>
  <si>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</si>
  <si>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</si>
  <si>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</si>
  <si>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</si>
  <si>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</si>
  <si>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</si>
  <si>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</si>
  <si>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</si>
  <si>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</si>
  <si>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</si>
  <si>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</si>
  <si>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</si>
  <si>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</si>
  <si>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</si>
  <si>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</si>
  <si>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</si>
  <si>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</si>
  <si>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</si>
  <si>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</si>
  <si>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</si>
  <si>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</si>
  <si>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</si>
  <si>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</si>
  <si>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</si>
  <si>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</si>
  <si>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</si>
  <si>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</si>
  <si>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</si>
  <si>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</si>
  <si>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</si>
  <si>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</si>
  <si>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</si>
  <si>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</si>
  <si>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</si>
  <si>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</si>
  <si>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</si>
  <si>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</si>
  <si>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</si>
  <si>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</si>
  <si>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</si>
  <si>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</si>
  <si>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</si>
  <si>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</si>
  <si>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</si>
  <si>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</si>
  <si>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</si>
  <si>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</si>
  <si>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</si>
  <si>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</si>
  <si>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</si>
  <si>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</si>
  <si>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</si>
  <si>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</si>
  <si>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</si>
  <si>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</si>
  <si>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</si>
  <si>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</si>
  <si>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</si>
  <si>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</si>
  <si>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</si>
  <si>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</si>
  <si>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</si>
  <si>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</si>
  <si>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</si>
  <si>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</si>
  <si>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</si>
  <si>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</si>
  <si>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</si>
  <si>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</si>
  <si>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</si>
  <si>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</si>
  <si>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</si>
  <si>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</si>
  <si>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</si>
  <si>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</si>
  <si>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</si>
  <si>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</si>
  <si>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</si>
  <si>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</si>
  <si>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</si>
  <si>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</si>
  <si>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</si>
  <si>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</si>
  <si>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</si>
  <si>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</si>
  <si>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</si>
  <si>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</si>
  <si>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</si>
  <si>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</si>
  <si>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</si>
  <si>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</si>
  <si>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</si>
  <si>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</si>
  <si>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</si>
  <si>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</si>
  <si>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</si>
  <si>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</si>
  <si>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</si>
  <si>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</si>
  <si>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</si>
  <si>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</si>
  <si>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</si>
  <si>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</si>
  <si>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</si>
  <si>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</si>
  <si>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</si>
  <si>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</si>
  <si>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</si>
  <si>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</si>
  <si>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</si>
  <si>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</si>
  <si>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</si>
  <si>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</si>
  <si>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</si>
  <si>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</si>
  <si>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</si>
  <si>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</si>
  <si>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</si>
  <si>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</si>
  <si>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</si>
  <si>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</si>
  <si>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</si>
  <si>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</si>
  <si>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</si>
  <si>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</si>
  <si>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</si>
  <si>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</si>
  <si>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</si>
  <si>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</si>
  <si>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</si>
  <si>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</si>
  <si>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</si>
  <si>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</si>
  <si>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</si>
  <si>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</si>
  <si>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</si>
  <si>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</si>
  <si>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</si>
  <si>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</si>
  <si>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</si>
  <si>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</si>
  <si>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</si>
  <si>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</si>
  <si>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</si>
  <si>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</si>
  <si>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</si>
  <si>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</si>
  <si>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</si>
  <si>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</si>
  <si>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</si>
  <si>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</si>
  <si>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</si>
  <si>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</si>
  <si>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</si>
  <si>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</si>
  <si>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</si>
  <si>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</si>
  <si>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</si>
  <si>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</si>
  <si>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</si>
  <si>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</si>
  <si>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</si>
  <si>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</si>
  <si>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</si>
  <si>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</si>
  <si>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</si>
  <si>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</si>
  <si>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</si>
  <si>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</si>
  <si>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</si>
  <si>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</si>
  <si>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</si>
  <si>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</si>
  <si>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</si>
  <si>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</si>
  <si>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</si>
  <si>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</si>
  <si>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</si>
  <si>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</si>
  <si>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</si>
  <si>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</si>
  <si>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</si>
  <si>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</si>
  <si>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</si>
  <si>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</si>
  <si>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</si>
  <si>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</si>
  <si>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</si>
  <si>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</si>
  <si>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</si>
  <si>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</si>
  <si>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</si>
  <si>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</si>
  <si>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</si>
  <si>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</si>
  <si>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</si>
  <si>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</si>
  <si>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</si>
  <si>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</si>
  <si>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</si>
  <si>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</si>
  <si>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</si>
  <si>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</si>
  <si>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</si>
  <si>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</si>
  <si>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</si>
  <si>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</si>
  <si>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</si>
  <si>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</si>
  <si>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</si>
  <si>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</si>
  <si>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</si>
  <si>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</si>
  <si>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</si>
  <si>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</si>
  <si>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</si>
  <si>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</si>
  <si>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</si>
  <si>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</si>
  <si>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</si>
  <si>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</si>
  <si>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</si>
  <si>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</si>
  <si>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</si>
  <si>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</si>
  <si>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</si>
  <si>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00-0029632</t>
  </si>
  <si>
    <t>Mohamed Sanu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</si>
  <si>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</si>
  <si>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</si>
  <si>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</si>
  <si>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</si>
  <si>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</si>
  <si>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</si>
  <si>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</si>
  <si>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</si>
  <si>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</si>
  <si>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</si>
  <si>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</si>
  <si>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</si>
  <si>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</si>
  <si>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</si>
  <si>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</si>
  <si>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</si>
  <si>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</si>
  <si>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</si>
  <si>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</si>
  <si>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</si>
  <si>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</si>
  <si>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</si>
  <si>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</si>
  <si>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</si>
  <si>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</si>
  <si>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</si>
  <si>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</si>
  <si>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</si>
  <si>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</si>
  <si>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</si>
  <si>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</si>
  <si>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</si>
  <si>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</si>
  <si>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</si>
  <si>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</si>
  <si>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</si>
  <si>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</si>
  <si>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</si>
  <si>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</si>
  <si>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</si>
  <si>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</si>
  <si>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</si>
  <si>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</si>
  <si>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</si>
  <si>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</si>
  <si>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</si>
  <si>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</si>
  <si>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</si>
  <si>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</si>
  <si>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</si>
  <si>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</si>
  <si>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</si>
  <si>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</si>
  <si>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</si>
  <si>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</si>
  <si>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</si>
  <si>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</si>
  <si>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</si>
  <si>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</si>
  <si>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</si>
  <si>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</si>
  <si>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</si>
  <si>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</si>
  <si>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</si>
  <si>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</si>
  <si>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</si>
  <si>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</si>
  <si>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</si>
  <si>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</si>
  <si>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</si>
  <si>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</si>
  <si>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</si>
  <si>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</si>
  <si>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</si>
  <si>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</si>
  <si>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</si>
  <si>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</si>
  <si>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</si>
  <si>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</si>
  <si>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</si>
  <si>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</si>
  <si>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</si>
  <si>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</si>
  <si>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</si>
  <si>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</si>
  <si>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</si>
  <si>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</si>
  <si>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</si>
  <si>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</si>
  <si>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</si>
  <si>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</si>
  <si>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</si>
  <si>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</si>
  <si>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</si>
  <si>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</si>
  <si>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</si>
  <si>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</si>
  <si>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</si>
  <si>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</si>
  <si>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</si>
  <si>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</si>
  <si>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</si>
  <si>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</si>
  <si>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</si>
  <si>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</si>
  <si>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</si>
  <si>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</si>
  <si>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</si>
  <si>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</si>
  <si>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</si>
  <si>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</si>
  <si>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</si>
  <si>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</si>
  <si>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</si>
  <si>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</si>
  <si>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</si>
  <si>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</si>
  <si>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</si>
  <si>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</si>
  <si>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</si>
  <si>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</si>
  <si>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</si>
  <si>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</si>
  <si>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</si>
  <si>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</si>
  <si>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</si>
  <si>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</si>
  <si>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</si>
  <si>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</si>
  <si>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</si>
  <si>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</si>
  <si>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</si>
  <si>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</si>
  <si>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</si>
  <si>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</si>
  <si>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</si>
  <si>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</si>
  <si>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</si>
  <si>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</si>
  <si>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</si>
  <si>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</si>
  <si>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</si>
  <si>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</si>
  <si>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</si>
  <si>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</si>
  <si>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</si>
  <si>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</si>
  <si>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</si>
  <si>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</si>
  <si>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</si>
  <si>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</si>
  <si>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</si>
  <si>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</si>
  <si>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</si>
  <si>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</si>
  <si>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</si>
  <si>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</si>
  <si>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</si>
  <si>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</si>
  <si>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</si>
  <si>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</si>
  <si>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</si>
  <si>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</si>
  <si>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</si>
  <si>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</si>
  <si>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</si>
  <si>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</si>
  <si>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</si>
  <si>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</si>
  <si>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</si>
  <si>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</si>
  <si>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</si>
  <si>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</si>
  <si>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</si>
  <si>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</si>
  <si>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</si>
  <si>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</si>
  <si>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</si>
  <si>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</si>
  <si>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</si>
  <si>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</si>
  <si>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</si>
  <si>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</si>
  <si>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</si>
  <si>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</si>
  <si>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</si>
  <si>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</si>
  <si>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</si>
  <si>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</si>
  <si>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</si>
  <si>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</si>
  <si>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</si>
  <si>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</si>
  <si>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</si>
  <si>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</si>
  <si>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</si>
  <si>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</si>
  <si>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</si>
  <si>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</si>
  <si>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</si>
  <si>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</si>
  <si>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</si>
  <si>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</si>
  <si>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</si>
  <si>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</si>
  <si>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</si>
  <si>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</si>
  <si>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</si>
  <si>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</si>
  <si>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</si>
  <si>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</si>
  <si>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</si>
  <si>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</si>
  <si>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</si>
  <si>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</si>
  <si>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</si>
  <si>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</si>
  <si>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</si>
  <si>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</si>
  <si>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</si>
  <si>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</si>
  <si>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</si>
  <si>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</si>
  <si>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</si>
  <si>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</si>
  <si>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</si>
  <si>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</si>
  <si>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</si>
  <si>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</si>
  <si>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</si>
  <si>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</si>
  <si>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</si>
  <si>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</si>
  <si>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</si>
  <si>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</si>
  <si>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</si>
  <si>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</si>
  <si>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</si>
  <si>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</si>
  <si>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</si>
  <si>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</si>
  <si>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</si>
  <si>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</si>
  <si>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</si>
  <si>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</si>
  <si>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</si>
  <si>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</si>
  <si>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</si>
  <si>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</si>
  <si>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</si>
  <si>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</si>
  <si>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</si>
  <si>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</si>
  <si>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</si>
  <si>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</si>
  <si>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</si>
  <si>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</si>
  <si>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</si>
  <si>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</si>
  <si>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</si>
  <si>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</si>
  <si>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</si>
  <si>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</si>
  <si>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</si>
  <si>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</si>
  <si>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</si>
  <si>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</si>
  <si>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</si>
  <si>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</si>
  <si>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</si>
  <si>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</si>
  <si>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</si>
  <si>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</si>
  <si>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</si>
  <si>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</si>
  <si>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</si>
  <si>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</si>
  <si>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</si>
  <si>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</si>
  <si>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</si>
  <si>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</si>
  <si>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</si>
  <si>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</si>
  <si>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</si>
  <si>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</si>
  <si>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</si>
  <si>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</si>
  <si>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</si>
  <si>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</si>
  <si>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</si>
  <si>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</si>
  <si>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</si>
  <si>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</si>
  <si>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</si>
  <si>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</si>
  <si>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</si>
  <si>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</si>
  <si>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</si>
  <si>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</si>
  <si>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</si>
  <si>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</si>
  <si>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</si>
  <si>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</si>
  <si>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</si>
  <si>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</si>
  <si>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</si>
  <si>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</si>
  <si>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</si>
  <si>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</si>
  <si>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</si>
  <si>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</si>
  <si>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</si>
  <si>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</si>
  <si>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</si>
  <si>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</si>
  <si>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</si>
  <si>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</si>
  <si>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</si>
  <si>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</si>
  <si>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</si>
  <si>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</si>
  <si>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</si>
  <si>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</si>
  <si>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</si>
  <si>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</si>
  <si>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</si>
  <si>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</si>
  <si>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</si>
  <si>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</si>
  <si>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</si>
  <si>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</si>
  <si>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</si>
  <si>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</si>
  <si>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</si>
  <si>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</si>
  <si>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</si>
  <si>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</si>
  <si>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</si>
  <si>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</si>
  <si>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</si>
  <si>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</si>
  <si>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</si>
  <si>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</si>
  <si>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</si>
  <si>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</si>
  <si>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</si>
  <si>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</si>
  <si>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</si>
  <si>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</si>
  <si>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</si>
  <si>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</si>
  <si>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</si>
  <si>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</si>
  <si>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</si>
  <si>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</si>
  <si>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</si>
  <si>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</si>
  <si>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</si>
  <si>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</si>
  <si>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</si>
  <si>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</si>
  <si>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</si>
  <si>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</si>
  <si>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</si>
  <si>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</si>
  <si>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</si>
  <si>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</si>
  <si>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</si>
  <si>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</si>
  <si>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</si>
  <si>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</si>
  <si>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</si>
  <si>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</si>
  <si>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</si>
  <si>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</si>
  <si>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</si>
  <si>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</si>
  <si>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</si>
  <si>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</si>
  <si>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</si>
  <si>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</si>
  <si>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</si>
  <si>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</si>
  <si>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</si>
  <si>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</si>
  <si>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</si>
  <si>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</si>
  <si>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</si>
  <si>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</si>
  <si>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</si>
  <si>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</si>
  <si>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</si>
  <si>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</si>
  <si>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</si>
  <si>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</si>
  <si>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</si>
  <si>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</si>
  <si>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</si>
  <si>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</si>
  <si>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</si>
  <si>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</si>
  <si>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</si>
  <si>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</si>
  <si>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</si>
  <si>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</si>
  <si>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</si>
  <si>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</si>
  <si>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</si>
  <si>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</si>
  <si>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</si>
  <si>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</si>
  <si>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</si>
  <si>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</si>
  <si>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</si>
  <si>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</si>
  <si>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</si>
  <si>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</si>
  <si>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</si>
  <si>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</si>
  <si>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</si>
  <si>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</si>
  <si>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</si>
  <si>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</si>
  <si>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</si>
  <si>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</si>
  <si>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</si>
  <si>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</si>
  <si>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</si>
  <si>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</si>
  <si>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</si>
  <si>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</si>
  <si>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</si>
  <si>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</si>
  <si>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</si>
  <si>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</si>
  <si>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</si>
  <si>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</si>
  <si>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</si>
  <si>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</si>
  <si>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J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</si>
  <si>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</si>
  <si>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</si>
  <si>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</si>
  <si>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</si>
  <si>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</si>
  <si>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</si>
  <si>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</si>
  <si>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</si>
  <si>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</si>
  <si>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</si>
  <si>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</si>
  <si>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</si>
  <si>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</si>
  <si>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</si>
  <si>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</si>
  <si>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</si>
  <si>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</si>
  <si>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</si>
  <si>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</si>
  <si>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</si>
  <si>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</si>
  <si>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</si>
  <si>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</si>
  <si>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</si>
  <si>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</si>
  <si>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</si>
  <si>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</si>
  <si>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</si>
  <si>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</si>
  <si>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</si>
  <si>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</si>
  <si>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</si>
  <si>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</si>
  <si>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</si>
  <si>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</si>
  <si>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</si>
  <si>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</si>
  <si>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</si>
  <si>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</si>
  <si>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</si>
  <si>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</si>
  <si>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</si>
  <si>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</si>
  <si>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</si>
  <si>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</si>
  <si>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</si>
  <si>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</si>
  <si>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</si>
  <si>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</si>
  <si>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</si>
  <si>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</si>
  <si>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</si>
  <si>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</si>
  <si>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</si>
  <si>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</si>
  <si>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</si>
  <si>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</si>
  <si>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</si>
  <si>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</si>
  <si>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</si>
  <si>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</si>
  <si>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</si>
  <si>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</si>
  <si>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</si>
  <si>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</si>
  <si>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</si>
  <si>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</si>
  <si>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</si>
  <si>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</si>
  <si>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</si>
  <si>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</si>
  <si>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</si>
  <si>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</si>
  <si>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</si>
  <si>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</si>
  <si>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</si>
  <si>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</si>
  <si>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</si>
  <si>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</si>
  <si>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</si>
  <si>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</si>
  <si>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</si>
  <si>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</si>
  <si>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</si>
  <si>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</si>
  <si>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</si>
  <si>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</si>
  <si>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</si>
  <si>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</si>
  <si>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</si>
  <si>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</si>
  <si>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</si>
  <si>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</si>
  <si>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</si>
  <si>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</si>
  <si>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</si>
  <si>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</si>
  <si>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</si>
  <si>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</si>
  <si>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</si>
  <si>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</si>
  <si>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</si>
  <si>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</si>
  <si>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</si>
  <si>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</si>
  <si>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</si>
  <si>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</si>
  <si>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</si>
  <si>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</si>
  <si>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</si>
  <si>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</si>
  <si>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</si>
  <si>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</si>
  <si>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</si>
  <si>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</si>
  <si>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</si>
  <si>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</si>
  <si>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</si>
  <si>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</si>
  <si>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</si>
  <si>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</si>
  <si>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</si>
  <si>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</si>
  <si>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</si>
  <si>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</si>
  <si>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</si>
  <si>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</si>
  <si>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</si>
  <si>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</si>
  <si>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</si>
  <si>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</si>
  <si>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</si>
  <si>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</si>
  <si>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</si>
  <si>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</si>
  <si>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</si>
  <si>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</si>
  <si>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</si>
  <si>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</si>
  <si>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</si>
  <si>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</si>
  <si>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</si>
  <si>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</si>
  <si>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</si>
  <si>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</si>
  <si>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</si>
  <si>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</si>
  <si>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</si>
  <si>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</si>
  <si>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</si>
  <si>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</si>
  <si>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</si>
  <si>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</si>
  <si>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</si>
  <si>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</si>
  <si>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</si>
  <si>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</si>
  <si>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</si>
  <si>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</si>
  <si>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</si>
  <si>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</si>
  <si>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</si>
  <si>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</si>
  <si>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</si>
  <si>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</si>
  <si>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</si>
  <si>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</si>
  <si>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</si>
  <si>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</si>
  <si>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</si>
  <si>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</si>
  <si>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</si>
  <si>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</si>
  <si>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</si>
  <si>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</si>
  <si>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</si>
  <si>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</si>
  <si>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</si>
  <si>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</si>
  <si>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</si>
  <si>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</si>
  <si>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</si>
  <si>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</si>
  <si>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</si>
  <si>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</si>
  <si>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</si>
  <si>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</si>
  <si>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</si>
  <si>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</si>
  <si>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</si>
  <si>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</si>
  <si>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</si>
  <si>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</si>
  <si>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</si>
  <si>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</si>
  <si>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</si>
  <si>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</si>
  <si>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</si>
  <si>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</si>
  <si>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</si>
  <si>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</si>
  <si>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</si>
  <si>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</si>
  <si>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</si>
  <si>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</si>
  <si>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</si>
  <si>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</si>
  <si>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</si>
  <si>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</si>
  <si>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</si>
  <si>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</si>
  <si>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</si>
  <si>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</si>
  <si>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</si>
  <si>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</si>
  <si>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</si>
  <si>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</si>
  <si>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</si>
  <si>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</si>
  <si>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</si>
  <si>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</si>
  <si>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</si>
  <si>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</si>
  <si>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</si>
  <si>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</si>
  <si>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</si>
  <si>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</si>
  <si>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</si>
  <si>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</si>
  <si>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</si>
  <si>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</si>
  <si>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</si>
  <si>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</si>
  <si>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</si>
  <si>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</si>
  <si>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</si>
  <si>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</si>
  <si>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</si>
  <si>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</si>
  <si>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</si>
  <si>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</si>
  <si>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</si>
  <si>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</si>
  <si>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</si>
  <si>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</si>
  <si>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</si>
  <si>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</si>
  <si>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</si>
  <si>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</si>
  <si>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</si>
  <si>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</si>
  <si>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</si>
  <si>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</si>
  <si>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</si>
  <si>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</si>
  <si>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</si>
  <si>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</si>
  <si>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</si>
  <si>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</si>
  <si>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</si>
  <si>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</si>
  <si>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</si>
  <si>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</si>
  <si>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</si>
  <si>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</si>
  <si>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</si>
  <si>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</si>
  <si>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</si>
  <si>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</si>
  <si>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</si>
  <si>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</si>
  <si>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</si>
  <si>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</si>
  <si>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</si>
  <si>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</si>
  <si>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</si>
  <si>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</si>
  <si>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</si>
  <si>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</si>
  <si>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</si>
  <si>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</si>
  <si>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</si>
  <si>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</si>
  <si>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</si>
  <si>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</si>
  <si>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</si>
  <si>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</si>
  <si>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</si>
  <si>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</si>
  <si>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</si>
  <si>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</si>
  <si>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</si>
  <si>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</si>
  <si>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</si>
  <si>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</si>
  <si>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</si>
  <si>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</si>
  <si>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</si>
  <si>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</si>
  <si>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</si>
  <si>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</si>
  <si>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</si>
  <si>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</si>
  <si>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</si>
  <si>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</si>
  <si>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</si>
  <si>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</si>
  <si>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</si>
  <si>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</si>
  <si>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</si>
  <si>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</si>
  <si>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</si>
  <si>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</si>
  <si>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</si>
  <si>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</si>
  <si>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</si>
  <si>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</si>
  <si>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</si>
  <si>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</si>
  <si>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</si>
  <si>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</si>
  <si>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</si>
  <si>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</si>
  <si>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</si>
  <si>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</si>
  <si>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</si>
  <si>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</si>
  <si>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</si>
  <si>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</si>
  <si>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</si>
  <si>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</si>
  <si>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</si>
  <si>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</si>
  <si>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</si>
  <si>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</si>
  <si>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Burton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</si>
  <si>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</si>
  <si>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</si>
  <si>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</si>
  <si>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</si>
  <si>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</si>
  <si>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</si>
  <si>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</si>
  <si>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</si>
  <si>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</si>
  <si>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</si>
  <si>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</si>
  <si>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</si>
  <si>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</si>
  <si>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</si>
  <si>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</si>
  <si>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</si>
  <si>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</si>
  <si>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</si>
  <si>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</si>
  <si>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</si>
  <si>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</si>
  <si>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</si>
  <si>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</si>
  <si>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</si>
  <si>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</si>
  <si>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</si>
  <si>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</si>
  <si>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</si>
  <si>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</si>
  <si>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</si>
  <si>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</si>
  <si>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</si>
  <si>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</si>
  <si>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</si>
  <si>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</si>
  <si>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</si>
  <si>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</si>
  <si>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</si>
  <si>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</si>
  <si>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</si>
  <si>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</si>
  <si>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</si>
  <si>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</si>
  <si>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</si>
  <si>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</si>
  <si>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</si>
  <si>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</si>
  <si>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</si>
  <si>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</si>
  <si>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</si>
  <si>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</si>
  <si>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</si>
  <si>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</si>
  <si>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</si>
  <si>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</si>
  <si>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</si>
  <si>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</si>
  <si>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</si>
  <si>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</si>
  <si>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</si>
  <si>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</si>
  <si>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</si>
  <si>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</si>
  <si>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</si>
  <si>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</si>
  <si>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</si>
  <si>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</si>
  <si>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</si>
  <si>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</si>
  <si>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</si>
  <si>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</si>
  <si>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</si>
  <si>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</si>
  <si>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</si>
  <si>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</si>
  <si>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</si>
  <si>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</si>
  <si>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</si>
  <si>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</si>
  <si>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</si>
  <si>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</si>
  <si>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</si>
  <si>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</si>
  <si>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</si>
  <si>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</si>
  <si>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</si>
  <si>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</si>
  <si>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</si>
  <si>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</si>
  <si>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</si>
  <si>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</si>
  <si>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</si>
  <si>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</si>
  <si>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</si>
  <si>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</si>
  <si>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</si>
  <si>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</si>
  <si>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</si>
  <si>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</si>
  <si>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</si>
  <si>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</si>
  <si>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</si>
  <si>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</si>
  <si>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</si>
  <si>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</si>
  <si>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</si>
  <si>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</si>
  <si>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</si>
  <si>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</si>
  <si>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</si>
  <si>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</si>
  <si>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</si>
  <si>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</si>
  <si>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</si>
  <si>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</si>
  <si>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</si>
  <si>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</si>
  <si>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</si>
  <si>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</si>
  <si>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</si>
  <si>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</si>
  <si>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</si>
  <si>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</si>
  <si>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</si>
  <si>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</si>
  <si>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</si>
  <si>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</si>
  <si>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</si>
  <si>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</si>
  <si>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</si>
  <si>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</si>
  <si>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</si>
  <si>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</si>
  <si>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</si>
  <si>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</si>
  <si>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</si>
  <si>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</si>
  <si>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</si>
  <si>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</si>
  <si>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</si>
  <si>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</si>
  <si>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</si>
  <si>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</si>
  <si>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</si>
  <si>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</si>
  <si>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</si>
  <si>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</si>
  <si>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</si>
  <si>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</si>
  <si>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</si>
  <si>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</si>
  <si>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</si>
  <si>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</si>
  <si>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</si>
  <si>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</si>
  <si>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</si>
  <si>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</si>
  <si>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</si>
  <si>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</si>
  <si>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</si>
  <si>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</si>
  <si>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</si>
  <si>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</si>
  <si>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</si>
  <si>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</si>
  <si>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</si>
  <si>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</si>
  <si>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</si>
  <si>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</si>
  <si>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</si>
  <si>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</si>
  <si>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</si>
  <si>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</si>
  <si>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</si>
  <si>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</si>
  <si>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</si>
  <si>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</si>
  <si>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</si>
  <si>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</si>
  <si>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</si>
  <si>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</si>
  <si>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</si>
  <si>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</si>
  <si>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</si>
  <si>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</si>
  <si>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</si>
  <si>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</si>
  <si>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</si>
  <si>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</si>
  <si>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</si>
  <si>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</si>
  <si>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</si>
  <si>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</si>
  <si>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</si>
  <si>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</si>
  <si>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</si>
  <si>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</si>
  <si>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</si>
  <si>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</si>
  <si>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</si>
  <si>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</si>
  <si>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</si>
  <si>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</si>
  <si>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</si>
  <si>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</si>
  <si>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</si>
  <si>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</si>
  <si>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</si>
  <si>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</si>
  <si>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</si>
  <si>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</si>
  <si>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</si>
  <si>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</si>
  <si>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</si>
  <si>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</si>
  <si>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</si>
  <si>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</si>
  <si>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</si>
  <si>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</si>
  <si>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</si>
  <si>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</si>
  <si>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</si>
  <si>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</si>
  <si>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</si>
  <si>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</si>
  <si>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</si>
  <si>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</si>
  <si>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</si>
  <si>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</si>
  <si>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</si>
  <si>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</si>
  <si>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</si>
  <si>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</si>
  <si>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</si>
  <si>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</si>
  <si>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</si>
  <si>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</si>
  <si>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</si>
  <si>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</si>
  <si>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</si>
  <si>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</si>
  <si>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</si>
  <si>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</si>
  <si>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</si>
  <si>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</si>
  <si>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</si>
  <si>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</si>
  <si>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</si>
  <si>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</si>
  <si>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</si>
  <si>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</si>
  <si>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</si>
  <si>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</si>
  <si>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</si>
  <si>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</si>
  <si>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</si>
  <si>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</si>
  <si>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</si>
  <si>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</si>
  <si>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</si>
  <si>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</si>
  <si>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</si>
  <si>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</si>
  <si>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</si>
  <si>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</si>
  <si>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</si>
  <si>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</si>
  <si>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</si>
  <si>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</si>
  <si>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</si>
  <si>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</si>
  <si>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</si>
  <si>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</si>
  <si>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</si>
  <si>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</si>
  <si>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</si>
  <si>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</si>
  <si>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</si>
  <si>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</si>
  <si>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</si>
  <si>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</si>
  <si>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</si>
  <si>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</si>
  <si>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</si>
  <si>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</si>
  <si>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</si>
  <si>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</si>
  <si>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</si>
  <si>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</si>
  <si>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</si>
  <si>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</si>
  <si>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</si>
  <si>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</si>
  <si>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</si>
  <si>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</si>
  <si>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</si>
  <si>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</si>
  <si>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</si>
  <si>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</si>
  <si>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</si>
  <si>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</si>
  <si>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</si>
  <si>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</si>
  <si>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</si>
  <si>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</si>
  <si>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</si>
  <si>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</si>
  <si>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</si>
  <si>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</si>
  <si>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</si>
  <si>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</si>
  <si>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</si>
  <si>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</si>
  <si>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</si>
  <si>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</si>
  <si>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</si>
  <si>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</si>
  <si>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</si>
  <si>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</si>
  <si>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</si>
  <si>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</si>
  <si>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</si>
  <si>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</si>
  <si>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</si>
  <si>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</si>
  <si>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</si>
  <si>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</si>
  <si>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</si>
  <si>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</si>
  <si>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</si>
  <si>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</si>
  <si>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</si>
  <si>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</si>
  <si>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</si>
  <si>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</si>
  <si>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</si>
  <si>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</si>
  <si>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</si>
  <si>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</si>
  <si>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</si>
  <si>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</si>
  <si>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</si>
  <si>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</si>
  <si>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</si>
  <si>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</si>
  <si>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</si>
  <si>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</si>
  <si>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</si>
  <si>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</si>
  <si>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</si>
  <si>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</si>
  <si>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</si>
  <si>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</si>
  <si>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</si>
  <si>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</si>
  <si>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</si>
  <si>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</si>
  <si>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</si>
  <si>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</si>
  <si>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</si>
  <si>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</si>
  <si>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</si>
  <si>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</si>
  <si>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</si>
  <si>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</si>
  <si>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</si>
  <si>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</si>
  <si>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</si>
  <si>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</si>
  <si>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</si>
  <si>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</si>
  <si>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</si>
  <si>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</si>
  <si>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</si>
  <si>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</si>
  <si>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</si>
  <si>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</si>
  <si>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</si>
  <si>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</si>
  <si>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</si>
  <si>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</si>
  <si>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</si>
  <si>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</si>
  <si>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</si>
  <si>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</si>
  <si>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</si>
  <si>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</si>
  <si>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</si>
  <si>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</si>
  <si>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</si>
  <si>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</si>
  <si>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</si>
  <si>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</si>
  <si>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</si>
  <si>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</si>
  <si>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</si>
  <si>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</si>
  <si>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</si>
  <si>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</si>
  <si>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</si>
  <si>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</si>
  <si>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</si>
  <si>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</si>
  <si>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</si>
  <si>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</si>
  <si>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</si>
  <si>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</si>
  <si>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</si>
  <si>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</si>
  <si>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</si>
  <si>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</si>
  <si>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</si>
  <si>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</si>
  <si>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</si>
  <si>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</si>
  <si>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</si>
  <si>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</si>
  <si>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</si>
  <si>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</si>
  <si>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</si>
  <si>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</si>
  <si>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</si>
  <si>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</si>
  <si>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</si>
  <si>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</si>
  <si>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</si>
  <si>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</si>
  <si>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</si>
  <si>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</si>
  <si>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</si>
  <si>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</si>
  <si>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</si>
  <si>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</si>
  <si>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</si>
  <si>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</si>
  <si>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</si>
  <si>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</si>
  <si>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</si>
  <si>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</si>
  <si>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</si>
  <si>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</si>
  <si>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</si>
  <si>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</si>
  <si>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</si>
  <si>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</si>
  <si>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</si>
  <si>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</si>
  <si>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</si>
  <si>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</si>
  <si>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</si>
  <si>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</si>
  <si>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</si>
  <si>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</si>
  <si>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</si>
  <si>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</si>
  <si>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</si>
  <si>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</si>
  <si>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</si>
  <si>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</si>
  <si>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</si>
  <si>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</si>
  <si>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</si>
  <si>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</si>
  <si>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</si>
  <si>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</si>
  <si>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</si>
  <si>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</si>
  <si>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</si>
  <si>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</si>
  <si>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</si>
  <si>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</si>
  <si>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</si>
  <si>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</si>
  <si>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</si>
  <si>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</si>
  <si>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</si>
  <si>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</si>
  <si>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</si>
  <si>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</si>
  <si>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</si>
  <si>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</si>
  <si>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</si>
  <si>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</si>
  <si>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</si>
  <si>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</si>
  <si>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</si>
  <si>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</si>
  <si>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</si>
  <si>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</si>
  <si>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</si>
  <si>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</si>
  <si>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</si>
  <si>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</si>
  <si>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</si>
  <si>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</si>
  <si>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</si>
  <si>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</si>
  <si>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</si>
  <si>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</si>
  <si>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</si>
  <si>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</si>
  <si>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</si>
  <si>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</si>
  <si>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</si>
  <si>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</si>
  <si>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</si>
  <si>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</si>
  <si>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</si>
  <si>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</si>
  <si>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</si>
  <si>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</si>
  <si>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</si>
  <si>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</si>
  <si>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</si>
  <si>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</si>
  <si>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</si>
  <si>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</si>
  <si>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</si>
  <si>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</si>
  <si>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</si>
  <si>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</si>
  <si>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</si>
  <si>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</si>
  <si>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</si>
  <si>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</si>
  <si>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</si>
  <si>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</si>
  <si>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</si>
  <si>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</si>
  <si>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</si>
  <si>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</si>
  <si>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</si>
  <si>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</si>
  <si>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</si>
  <si>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</si>
  <si>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</si>
  <si>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</si>
  <si>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</si>
  <si>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</si>
  <si>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</si>
  <si>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</si>
  <si>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</si>
  <si>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</si>
  <si>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</si>
  <si>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</si>
  <si>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</si>
  <si>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</si>
  <si>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</si>
  <si>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</si>
  <si>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</si>
  <si>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</si>
  <si>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</si>
  <si>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</si>
  <si>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</si>
  <si>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</si>
  <si>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</si>
  <si>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</si>
  <si>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</si>
  <si>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</si>
  <si>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</si>
  <si>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</si>
  <si>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</si>
  <si>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</si>
  <si>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</si>
  <si>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</si>
  <si>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</si>
  <si>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</si>
  <si>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</si>
  <si>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</si>
  <si>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</si>
  <si>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</si>
  <si>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</si>
  <si>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</si>
  <si>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</si>
  <si>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</si>
  <si>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</si>
  <si>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</si>
  <si>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</si>
  <si>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</si>
  <si>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</si>
  <si>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</si>
  <si>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</si>
  <si>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</si>
  <si>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</si>
  <si>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</si>
  <si>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</si>
  <si>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</si>
  <si>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</si>
  <si>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</si>
  <si>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</si>
  <si>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</si>
  <si>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</si>
  <si>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</si>
  <si>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</si>
  <si>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</si>
  <si>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</si>
  <si>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</si>
  <si>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</si>
  <si>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</si>
  <si>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</si>
  <si>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</si>
  <si>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</si>
  <si>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</si>
  <si>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</si>
  <si>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</si>
  <si>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</si>
  <si>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</si>
  <si>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</si>
  <si>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</si>
  <si>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</si>
  <si>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</si>
  <si>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</si>
  <si>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</si>
  <si>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</si>
  <si>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</si>
  <si>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</si>
  <si>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</si>
  <si>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</si>
  <si>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</si>
  <si>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</si>
  <si>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</si>
  <si>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</si>
  <si>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</si>
  <si>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</si>
  <si>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</si>
  <si>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</si>
  <si>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</si>
  <si>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</si>
  <si>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</si>
  <si>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</si>
  <si>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</si>
  <si>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</si>
  <si>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</si>
  <si>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</si>
  <si>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</si>
  <si>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</si>
  <si>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</si>
  <si>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</si>
  <si>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</si>
  <si>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</si>
  <si>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</si>
  <si>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</si>
  <si>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</si>
  <si>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</si>
  <si>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</si>
  <si>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</si>
  <si>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</si>
  <si>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</si>
  <si>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</si>
  <si>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</si>
  <si>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</si>
  <si>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</si>
  <si>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</si>
  <si>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</si>
  <si>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</si>
  <si>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</si>
  <si>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</si>
  <si>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</si>
  <si>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</si>
  <si>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</si>
  <si>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</si>
  <si>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</si>
  <si>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</si>
  <si>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</si>
  <si>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Carlos</t>
  </si>
  <si>
    <t>Hyde</t>
  </si>
  <si>
    <t>00-0031045</t>
  </si>
  <si>
    <t>Carlos Hyde</t>
  </si>
  <si>
    <t>1992-10-10</t>
  </si>
  <si>
    <t>2918</t>
  </si>
  <si>
    <t>Demetrius Wilson</t>
  </si>
  <si>
    <t>6288</t>
  </si>
  <si>
    <t>Marcus Green</t>
  </si>
  <si>
    <t>1996-08-13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</si>
  <si>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</si>
  <si>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</si>
  <si>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</si>
  <si>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</si>
  <si>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</si>
  <si>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</si>
  <si>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</si>
  <si>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</si>
  <si>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</si>
  <si>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</si>
  <si>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</si>
  <si>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</si>
  <si>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</si>
  <si>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</si>
  <si>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</si>
  <si>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</si>
  <si>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</si>
  <si>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</si>
  <si>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</si>
  <si>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</si>
  <si>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</si>
  <si>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</si>
  <si>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</si>
  <si>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</si>
  <si>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</si>
  <si>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</si>
  <si>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</si>
  <si>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</si>
  <si>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</si>
  <si>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</si>
  <si>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</si>
  <si>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</si>
  <si>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</si>
  <si>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</si>
  <si>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</si>
  <si>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</si>
  <si>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</si>
  <si>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</si>
  <si>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</si>
  <si>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</si>
  <si>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</si>
  <si>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</si>
  <si>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</si>
  <si>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</si>
  <si>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</si>
  <si>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</si>
  <si>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</si>
  <si>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</si>
  <si>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</si>
  <si>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</si>
  <si>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</si>
  <si>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</si>
  <si>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</si>
  <si>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</si>
  <si>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</si>
  <si>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</si>
  <si>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</si>
  <si>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</si>
  <si>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</si>
  <si>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</si>
  <si>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</si>
  <si>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</si>
  <si>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</si>
  <si>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</si>
  <si>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00-0034256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</si>
  <si>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</si>
  <si>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</si>
  <si>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</si>
  <si>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</si>
  <si>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</si>
  <si>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</si>
  <si>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</si>
  <si>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</si>
  <si>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</si>
  <si>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</si>
  <si>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</si>
  <si>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</si>
  <si>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</si>
  <si>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</si>
  <si>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</si>
  <si>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</si>
  <si>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</si>
  <si>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</si>
  <si>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</si>
  <si>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</si>
  <si>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</si>
  <si>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</si>
  <si>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</si>
  <si>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</si>
  <si>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</si>
  <si>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</si>
  <si>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</si>
  <si>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</si>
  <si>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</si>
  <si>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00-0033879</t>
  </si>
  <si>
    <t>OJ Howard</t>
  </si>
  <si>
    <t>1994-11-18</t>
  </si>
  <si>
    <t>Uzomah</t>
  </si>
  <si>
    <t>00-0032134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</si>
  <si>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</si>
  <si>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</si>
  <si>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</si>
  <si>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</si>
  <si>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</si>
  <si>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</si>
  <si>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</si>
  <si>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</si>
  <si>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</si>
  <si>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</si>
  <si>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</si>
  <si>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</si>
  <si>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</si>
  <si>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</si>
  <si>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</si>
  <si>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</si>
  <si>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</si>
  <si>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</si>
  <si>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</si>
  <si>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</si>
  <si>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</si>
  <si>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</si>
  <si>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</si>
  <si>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</si>
  <si>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1584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</si>
  <si>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</si>
  <si>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</si>
  <si>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</si>
  <si>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</si>
  <si>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</si>
  <si>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</si>
  <si>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</si>
  <si>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</si>
  <si>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</si>
  <si>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</si>
  <si>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</si>
  <si>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</si>
  <si>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</si>
  <si>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</si>
  <si>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</si>
  <si>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</si>
  <si>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</si>
  <si>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</si>
  <si>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</si>
  <si>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</si>
  <si>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</si>
  <si>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</si>
  <si>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</si>
  <si>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</si>
  <si>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</si>
  <si>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</si>
  <si>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</si>
  <si>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</si>
  <si>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</si>
  <si>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</si>
  <si>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</si>
  <si>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</si>
  <si>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</si>
  <si>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</si>
  <si>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</si>
  <si>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</si>
  <si>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</si>
  <si>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</si>
  <si>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</si>
  <si>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</si>
  <si>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</si>
  <si>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</si>
  <si>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</si>
  <si>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</si>
  <si>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</si>
  <si>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</si>
  <si>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</si>
  <si>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</si>
  <si>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00-0031511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</si>
  <si>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</si>
  <si>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</si>
  <si>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</si>
  <si>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</si>
  <si>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</si>
  <si>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</si>
  <si>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</si>
  <si>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</si>
  <si>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</si>
  <si>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</si>
  <si>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</si>
  <si>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</si>
  <si>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</si>
  <si>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</si>
  <si>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</si>
  <si>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</si>
  <si>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</si>
  <si>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</si>
  <si>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</si>
  <si>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</si>
  <si>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</si>
  <si>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</si>
  <si>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</si>
  <si>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</si>
  <si>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</si>
  <si>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</si>
  <si>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</si>
  <si>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</si>
  <si>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</si>
  <si>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</si>
  <si>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</si>
  <si>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</si>
  <si>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</si>
  <si>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</si>
  <si>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</si>
  <si>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</si>
  <si>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</si>
  <si>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</si>
  <si>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</si>
  <si>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</si>
  <si>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</si>
  <si>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</si>
  <si>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</si>
  <si>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</si>
  <si>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</si>
  <si>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</si>
  <si>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</si>
  <si>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</si>
  <si>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</si>
  <si>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</si>
  <si>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</si>
  <si>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</si>
  <si>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</si>
  <si>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</si>
  <si>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</si>
  <si>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</si>
  <si>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</si>
  <si>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</si>
  <si>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</si>
  <si>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</si>
  <si>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</si>
  <si>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</si>
  <si>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</si>
  <si>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</si>
  <si>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</si>
  <si>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</si>
  <si>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</si>
  <si>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</si>
  <si>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</si>
  <si>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</si>
  <si>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</si>
  <si>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</si>
  <si>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</si>
  <si>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</si>
  <si>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</si>
  <si>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</si>
  <si>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</si>
  <si>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</si>
  <si>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</si>
  <si>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</si>
  <si>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</si>
  <si>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</si>
  <si>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</si>
  <si>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</si>
  <si>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</si>
  <si>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</si>
  <si>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</si>
  <si>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</si>
  <si>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</si>
  <si>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</si>
  <si>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</si>
  <si>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</si>
  <si>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</si>
  <si>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</si>
  <si>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</si>
  <si>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</si>
  <si>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</si>
  <si>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</si>
  <si>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</si>
  <si>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</si>
  <si>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</si>
  <si>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</si>
  <si>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</si>
  <si>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</si>
  <si>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</si>
  <si>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</si>
  <si>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</si>
  <si>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</si>
  <si>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</si>
  <si>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</si>
  <si>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</si>
  <si>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</si>
  <si>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</si>
  <si>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</si>
  <si>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</si>
  <si>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</si>
  <si>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</si>
  <si>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</si>
  <si>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</si>
  <si>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</si>
  <si>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</si>
  <si>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</si>
  <si>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</si>
  <si>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</si>
  <si>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</si>
  <si>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</si>
  <si>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</si>
  <si>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</si>
  <si>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</si>
  <si>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</si>
  <si>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</si>
  <si>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</si>
  <si>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</si>
  <si>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</si>
  <si>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</si>
  <si>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</si>
  <si>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</si>
  <si>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</si>
  <si>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</si>
  <si>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</si>
  <si>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</si>
  <si>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</si>
  <si>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</si>
  <si>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</si>
  <si>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</si>
  <si>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</si>
  <si>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</si>
  <si>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</si>
  <si>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</si>
  <si>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</si>
  <si>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</si>
  <si>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</si>
  <si>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</si>
  <si>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</si>
  <si>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</si>
  <si>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</si>
  <si>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</si>
  <si>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</si>
  <si>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</si>
  <si>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</si>
  <si>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</si>
  <si>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</si>
  <si>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</si>
  <si>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</si>
  <si>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</si>
  <si>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</si>
  <si>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</si>
  <si>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</si>
  <si>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</si>
  <si>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</si>
  <si>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</si>
  <si>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</si>
  <si>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</si>
  <si>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</si>
  <si>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</si>
  <si>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</si>
  <si>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</si>
  <si>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</si>
  <si>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</si>
  <si>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</si>
  <si>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</si>
  <si>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</si>
  <si>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</si>
  <si>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</si>
  <si>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</si>
  <si>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</si>
  <si>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</si>
  <si>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</si>
  <si>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</si>
  <si>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</si>
  <si>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</si>
  <si>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</si>
  <si>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</si>
  <si>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</si>
  <si>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</si>
  <si>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</si>
  <si>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</si>
  <si>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</si>
  <si>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</si>
  <si>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</si>
  <si>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</si>
  <si>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</si>
  <si>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</si>
  <si>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</si>
  <si>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</si>
  <si>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</si>
  <si>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</si>
  <si>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</si>
  <si>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</si>
  <si>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</si>
  <si>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</si>
  <si>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</si>
  <si>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</si>
  <si>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</si>
  <si>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</si>
  <si>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</si>
  <si>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</si>
  <si>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</si>
  <si>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</si>
  <si>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</si>
  <si>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</si>
  <si>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</si>
  <si>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</si>
  <si>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</si>
  <si>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</si>
  <si>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</si>
  <si>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</si>
  <si>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</si>
  <si>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</si>
  <si>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</si>
  <si>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</si>
  <si>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</si>
  <si>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</si>
  <si>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</si>
  <si>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</si>
  <si>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</si>
  <si>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</si>
  <si>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</si>
  <si>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</si>
  <si>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</si>
  <si>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</si>
  <si>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</si>
  <si>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</si>
  <si>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</si>
  <si>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</si>
  <si>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</si>
  <si>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</si>
  <si>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</si>
  <si>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</si>
  <si>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</si>
  <si>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</si>
  <si>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</si>
  <si>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</si>
  <si>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</si>
  <si>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</si>
  <si>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</si>
  <si>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</si>
  <si>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</si>
  <si>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</si>
  <si>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</si>
  <si>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</si>
  <si>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</si>
  <si>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</si>
  <si>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</si>
  <si>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</si>
  <si>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</si>
  <si>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</si>
  <si>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</si>
  <si>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</si>
  <si>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</si>
  <si>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</si>
  <si>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</si>
  <si>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</si>
  <si>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</si>
  <si>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</si>
  <si>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</si>
  <si>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</si>
  <si>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</si>
  <si>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</si>
  <si>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</si>
  <si>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</si>
  <si>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</si>
  <si>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</si>
  <si>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</si>
  <si>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</si>
  <si>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</si>
  <si>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</si>
  <si>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</si>
  <si>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</si>
  <si>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</si>
  <si>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</si>
  <si>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</si>
  <si>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</si>
  <si>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</si>
  <si>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</si>
  <si>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</si>
  <si>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</si>
  <si>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</si>
  <si>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</si>
  <si>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</si>
  <si>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</si>
  <si>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</si>
  <si>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</si>
  <si>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</si>
  <si>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</si>
  <si>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</si>
  <si>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</si>
  <si>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</si>
  <si>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</si>
  <si>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</si>
  <si>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</si>
  <si>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</si>
  <si>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</si>
  <si>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</si>
  <si>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</si>
  <si>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</si>
  <si>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</si>
  <si>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</si>
  <si>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</si>
  <si>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</si>
  <si>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</si>
  <si>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</si>
  <si>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</si>
  <si>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</si>
  <si>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</si>
  <si>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</si>
  <si>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</si>
  <si>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</si>
  <si>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</si>
  <si>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</si>
  <si>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</si>
  <si>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</si>
  <si>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</si>
  <si>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</si>
  <si>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</si>
  <si>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</si>
  <si>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</si>
  <si>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</si>
  <si>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</si>
  <si>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</si>
  <si>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</si>
  <si>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</si>
  <si>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</si>
  <si>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</si>
  <si>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</si>
  <si>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</si>
  <si>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</si>
  <si>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</si>
  <si>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</si>
  <si>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</si>
  <si>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</si>
  <si>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</si>
  <si>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</si>
  <si>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</si>
  <si>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</si>
  <si>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</si>
  <si>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</si>
  <si>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</si>
  <si>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</si>
  <si>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</si>
  <si>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</si>
  <si>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</si>
  <si>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</si>
  <si>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</si>
  <si>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</si>
  <si>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</si>
  <si>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</si>
  <si>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</si>
  <si>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</si>
  <si>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</si>
  <si>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</si>
  <si>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</si>
  <si>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</si>
  <si>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</si>
  <si>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</si>
  <si>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</si>
  <si>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</si>
  <si>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</si>
  <si>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</si>
  <si>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</si>
  <si>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</si>
  <si>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</si>
  <si>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</si>
  <si>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</si>
  <si>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</si>
  <si>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</si>
  <si>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</si>
  <si>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</si>
  <si>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</si>
  <si>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</si>
  <si>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</si>
  <si>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</si>
  <si>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</si>
  <si>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</si>
  <si>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</si>
  <si>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</si>
  <si>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</si>
  <si>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</si>
  <si>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</si>
  <si>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</si>
  <si>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</si>
  <si>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</si>
  <si>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</si>
  <si>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</si>
  <si>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</si>
  <si>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</si>
  <si>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</si>
  <si>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</si>
  <si>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</si>
  <si>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</si>
  <si>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</si>
  <si>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</si>
  <si>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</si>
  <si>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</si>
  <si>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</si>
  <si>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</si>
  <si>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</si>
  <si>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</si>
  <si>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</si>
  <si>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</si>
  <si>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</si>
  <si>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</si>
  <si>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</si>
  <si>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</si>
  <si>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</si>
  <si>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</si>
  <si>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</si>
  <si>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</si>
  <si>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</si>
  <si>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</si>
  <si>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</si>
  <si>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</si>
  <si>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</si>
  <si>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</si>
  <si>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</si>
  <si>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</si>
  <si>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</si>
  <si>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</si>
  <si>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</si>
  <si>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</si>
  <si>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</si>
  <si>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</si>
  <si>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</si>
  <si>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</si>
  <si>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</si>
  <si>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</si>
  <si>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</si>
  <si>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</si>
  <si>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</si>
  <si>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</si>
  <si>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</si>
  <si>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</si>
  <si>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</si>
  <si>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</si>
  <si>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</si>
  <si>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</si>
  <si>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</si>
  <si>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</si>
  <si>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</si>
  <si>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</si>
  <si>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</si>
  <si>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</si>
  <si>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</si>
  <si>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</si>
  <si>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</si>
  <si>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</si>
  <si>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</si>
  <si>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</si>
  <si>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</si>
  <si>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</si>
  <si>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</si>
  <si>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</si>
  <si>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</si>
  <si>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</si>
  <si>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</si>
  <si>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</si>
  <si>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</si>
  <si>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</si>
  <si>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</si>
  <si>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</si>
  <si>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</si>
  <si>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</si>
  <si>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</si>
  <si>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</si>
  <si>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</si>
  <si>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</si>
  <si>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</si>
  <si>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</si>
  <si>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</si>
  <si>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</si>
  <si>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</si>
  <si>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</si>
  <si>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</si>
  <si>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</si>
  <si>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</si>
  <si>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</si>
  <si>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</si>
  <si>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</si>
  <si>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</si>
  <si>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</si>
  <si>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</si>
  <si>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</si>
  <si>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</si>
  <si>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</si>
  <si>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</si>
  <si>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</si>
  <si>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</si>
  <si>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</si>
  <si>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</si>
  <si>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</si>
  <si>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</si>
  <si>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</si>
  <si>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</si>
  <si>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</si>
  <si>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</si>
  <si>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</si>
  <si>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</si>
  <si>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</si>
  <si>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</si>
  <si>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</si>
  <si>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</si>
  <si>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</si>
  <si>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</si>
  <si>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</si>
  <si>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</si>
  <si>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</si>
  <si>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</si>
  <si>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</si>
  <si>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</si>
  <si>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</si>
  <si>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</si>
  <si>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</si>
  <si>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</si>
  <si>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</si>
  <si>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</si>
  <si>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</si>
  <si>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</si>
  <si>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</si>
  <si>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</si>
  <si>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</si>
  <si>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</si>
  <si>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</si>
  <si>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</si>
  <si>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</si>
  <si>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</si>
  <si>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</si>
  <si>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</si>
  <si>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</si>
  <si>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</si>
  <si>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</si>
  <si>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</si>
  <si>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</si>
  <si>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</si>
  <si>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</si>
  <si>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</si>
  <si>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</si>
  <si>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</si>
  <si>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</si>
  <si>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</si>
  <si>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</si>
  <si>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</si>
  <si>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</si>
  <si>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</si>
  <si>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</si>
  <si>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</si>
  <si>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</si>
  <si>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</si>
  <si>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</si>
  <si>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</si>
  <si>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</si>
  <si>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</si>
  <si>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</si>
  <si>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</si>
  <si>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</si>
  <si>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Humphrey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</si>
  <si>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</si>
  <si>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</si>
  <si>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</si>
  <si>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</si>
  <si>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</si>
  <si>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</si>
  <si>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</si>
  <si>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</si>
  <si>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</si>
  <si>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</si>
  <si>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</si>
  <si>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</si>
  <si>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</si>
  <si>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</si>
  <si>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</si>
  <si>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</si>
  <si>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</si>
  <si>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</si>
  <si>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</si>
  <si>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</si>
  <si>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</si>
  <si>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</si>
  <si>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</si>
  <si>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</si>
  <si>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</si>
  <si>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</si>
  <si>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</si>
  <si>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</si>
  <si>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</si>
  <si>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</si>
  <si>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</si>
  <si>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</si>
  <si>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</si>
  <si>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</si>
  <si>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</si>
  <si>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</si>
  <si>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</si>
  <si>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</si>
  <si>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</si>
  <si>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</si>
  <si>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</si>
  <si>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</si>
  <si>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</si>
  <si>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</si>
  <si>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</si>
  <si>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</si>
  <si>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</si>
  <si>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</si>
  <si>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</si>
  <si>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</si>
  <si>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</si>
  <si>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</si>
  <si>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</si>
  <si>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</si>
  <si>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</si>
  <si>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</si>
  <si>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</si>
  <si>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</si>
  <si>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</si>
  <si>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</si>
  <si>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</si>
  <si>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</si>
  <si>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</si>
  <si>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</si>
  <si>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</si>
  <si>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</si>
  <si>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</si>
  <si>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</si>
  <si>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</si>
  <si>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</si>
  <si>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</si>
  <si>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</si>
  <si>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</si>
  <si>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</si>
  <si>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</si>
  <si>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</si>
  <si>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</si>
  <si>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</si>
  <si>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</si>
  <si>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</si>
  <si>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</si>
  <si>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</si>
  <si>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</si>
  <si>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</si>
  <si>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</si>
  <si>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</si>
  <si>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</si>
  <si>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</si>
  <si>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</si>
  <si>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</si>
  <si>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</si>
  <si>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</si>
  <si>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</si>
  <si>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</si>
  <si>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</si>
  <si>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</si>
  <si>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</si>
  <si>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</si>
  <si>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</si>
  <si>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</si>
  <si>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</si>
  <si>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</si>
  <si>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</si>
  <si>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</si>
  <si>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</si>
  <si>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</si>
  <si>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</si>
  <si>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</si>
  <si>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</si>
  <si>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</si>
  <si>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</si>
  <si>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</si>
  <si>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</si>
  <si>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</si>
  <si>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</si>
  <si>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</si>
  <si>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</si>
  <si>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</si>
  <si>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</si>
  <si>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</si>
  <si>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</si>
  <si>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</si>
  <si>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</si>
  <si>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</si>
  <si>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</si>
  <si>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</si>
  <si>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</si>
  <si>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</si>
  <si>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</si>
  <si>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</si>
  <si>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</si>
  <si>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</si>
  <si>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</si>
  <si>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</si>
  <si>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</si>
  <si>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</si>
  <si>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</si>
  <si>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</si>
  <si>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</si>
  <si>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</si>
  <si>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</si>
  <si>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</si>
  <si>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</si>
  <si>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</si>
  <si>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</si>
  <si>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</si>
  <si>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</si>
  <si>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</si>
  <si>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</si>
  <si>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</si>
  <si>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</si>
  <si>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</si>
  <si>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</si>
  <si>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</si>
  <si>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</si>
  <si>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</si>
  <si>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</si>
  <si>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</si>
  <si>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</si>
  <si>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</si>
  <si>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</si>
  <si>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</si>
  <si>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</si>
  <si>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</si>
  <si>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</si>
  <si>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</si>
  <si>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</si>
  <si>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</si>
  <si>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</si>
  <si>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</si>
  <si>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</si>
  <si>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</si>
  <si>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</si>
  <si>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</si>
  <si>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</si>
  <si>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</si>
  <si>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</si>
  <si>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</si>
  <si>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</si>
  <si>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</si>
  <si>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</si>
  <si>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</si>
  <si>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</si>
  <si>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</si>
  <si>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</si>
  <si>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</si>
  <si>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</si>
  <si>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</si>
  <si>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</si>
  <si>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</si>
  <si>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</si>
  <si>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</si>
  <si>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</si>
  <si>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</si>
  <si>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</si>
  <si>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</si>
  <si>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</si>
  <si>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</si>
  <si>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</si>
  <si>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</si>
  <si>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</si>
  <si>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</si>
  <si>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</si>
  <si>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</si>
  <si>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</si>
  <si>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</si>
  <si>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</si>
  <si>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</si>
  <si>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</si>
  <si>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</si>
  <si>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</si>
  <si>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</si>
  <si>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</si>
  <si>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</si>
  <si>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</si>
  <si>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</si>
  <si>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</si>
  <si>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</si>
  <si>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</si>
  <si>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</si>
  <si>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</si>
  <si>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</si>
  <si>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</si>
  <si>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</si>
  <si>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</si>
  <si>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</si>
  <si>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</si>
  <si>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</si>
  <si>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</si>
  <si>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</si>
  <si>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</si>
  <si>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</si>
  <si>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</si>
  <si>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</si>
  <si>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</si>
  <si>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</si>
  <si>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</si>
  <si>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</si>
  <si>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</si>
  <si>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</si>
  <si>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</si>
  <si>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</si>
  <si>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</si>
  <si>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</si>
  <si>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</si>
  <si>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</si>
  <si>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</si>
  <si>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</si>
  <si>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</si>
  <si>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</si>
  <si>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</si>
  <si>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</si>
  <si>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</si>
  <si>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</si>
  <si>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</si>
  <si>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</si>
  <si>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</si>
  <si>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</si>
  <si>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</si>
  <si>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</si>
  <si>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</si>
  <si>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</si>
  <si>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</si>
  <si>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</si>
  <si>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</si>
  <si>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</si>
  <si>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</si>
  <si>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</si>
  <si>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</si>
  <si>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</si>
  <si>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</si>
  <si>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</si>
  <si>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</si>
  <si>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</si>
  <si>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</si>
  <si>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</si>
  <si>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</si>
  <si>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</si>
  <si>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</si>
  <si>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</si>
  <si>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</si>
  <si>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</si>
  <si>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</si>
  <si>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</si>
  <si>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</si>
  <si>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</si>
  <si>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</si>
  <si>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</si>
  <si>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</si>
  <si>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</si>
  <si>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</si>
  <si>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</si>
  <si>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</si>
  <si>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</si>
  <si>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</si>
  <si>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</si>
  <si>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</si>
  <si>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</si>
  <si>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</si>
  <si>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</si>
  <si>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</si>
  <si>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</si>
  <si>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</si>
  <si>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</si>
  <si>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</si>
  <si>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</si>
  <si>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</si>
  <si>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</si>
  <si>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</si>
  <si>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</si>
  <si>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</si>
  <si>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</si>
  <si>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</si>
  <si>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</si>
  <si>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</si>
  <si>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</si>
  <si>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</si>
  <si>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</si>
  <si>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</si>
  <si>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</si>
  <si>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</si>
  <si>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</si>
  <si>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</si>
  <si>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</si>
  <si>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</si>
  <si>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</si>
  <si>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</si>
  <si>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</si>
  <si>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</si>
  <si>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</si>
  <si>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</si>
  <si>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</si>
  <si>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</si>
  <si>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</si>
  <si>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</si>
  <si>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</si>
  <si>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</si>
  <si>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</si>
  <si>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</si>
  <si>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</si>
  <si>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</si>
  <si>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</si>
  <si>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</si>
  <si>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</si>
  <si>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</si>
  <si>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</si>
  <si>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</si>
  <si>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</si>
  <si>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</si>
  <si>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</si>
  <si>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</si>
  <si>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</si>
  <si>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</si>
  <si>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</si>
  <si>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</si>
  <si>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</si>
  <si>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</si>
  <si>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</si>
  <si>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</si>
  <si>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</si>
  <si>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</si>
  <si>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</si>
  <si>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</si>
  <si>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</si>
  <si>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</si>
  <si>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</si>
  <si>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</si>
  <si>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</si>
  <si>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</si>
  <si>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</si>
  <si>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</si>
  <si>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</si>
  <si>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</si>
  <si>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</si>
  <si>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</si>
  <si>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</si>
  <si>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</si>
  <si>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</si>
  <si>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</si>
  <si>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</si>
  <si>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</si>
  <si>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</si>
  <si>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</si>
  <si>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</si>
  <si>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</si>
  <si>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</si>
  <si>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</si>
  <si>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</si>
  <si>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</si>
  <si>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</si>
  <si>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</si>
  <si>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</si>
  <si>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</si>
  <si>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</si>
  <si>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</si>
  <si>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</si>
  <si>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</si>
  <si>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</si>
  <si>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</si>
  <si>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</si>
  <si>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</si>
  <si>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</si>
  <si>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</si>
  <si>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</si>
  <si>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</si>
  <si>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</si>
  <si>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</si>
  <si>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</si>
  <si>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</si>
  <si>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</si>
  <si>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</si>
  <si>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</si>
  <si>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</si>
  <si>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</si>
  <si>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</si>
  <si>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</si>
  <si>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</si>
  <si>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</si>
  <si>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</si>
  <si>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</si>
  <si>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</si>
  <si>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</si>
  <si>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</si>
  <si>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</si>
  <si>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</si>
  <si>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</si>
  <si>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</si>
  <si>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</si>
  <si>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</si>
  <si>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</si>
  <si>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</si>
  <si>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</si>
  <si>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</si>
  <si>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</si>
  <si>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00-0033948</t>
  </si>
  <si>
    <t>Jamaal Williams</t>
  </si>
  <si>
    <t>5271</t>
  </si>
  <si>
    <t>00-0034449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</si>
  <si>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</si>
  <si>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</si>
  <si>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</si>
  <si>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</si>
  <si>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</si>
  <si>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</si>
  <si>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</si>
  <si>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</si>
  <si>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</si>
  <si>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</si>
  <si>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</si>
  <si>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</si>
  <si>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</si>
  <si>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</si>
  <si>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</si>
  <si>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</si>
  <si>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</si>
  <si>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</si>
  <si>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</si>
  <si>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</si>
  <si>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</si>
  <si>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</si>
  <si>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</si>
  <si>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</si>
  <si>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</si>
  <si>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</si>
  <si>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</si>
  <si>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</si>
  <si>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</si>
  <si>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</si>
  <si>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</si>
  <si>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</si>
  <si>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</si>
  <si>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</si>
  <si>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</si>
  <si>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</si>
  <si>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</si>
  <si>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</si>
  <si>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</si>
  <si>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</si>
  <si>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</si>
  <si>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</si>
  <si>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</si>
  <si>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</si>
  <si>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</si>
  <si>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</si>
  <si>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</si>
  <si>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</si>
  <si>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</si>
  <si>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</si>
  <si>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</si>
  <si>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</si>
  <si>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</si>
  <si>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</si>
  <si>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</si>
  <si>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</si>
  <si>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</si>
  <si>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</si>
  <si>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</si>
  <si>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</si>
  <si>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</si>
  <si>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</si>
  <si>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</si>
  <si>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</si>
  <si>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</si>
  <si>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</si>
  <si>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</si>
  <si>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</si>
  <si>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</si>
  <si>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</si>
  <si>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</si>
  <si>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</si>
  <si>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</si>
  <si>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</si>
  <si>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</si>
  <si>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</si>
  <si>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</si>
  <si>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</si>
  <si>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</si>
  <si>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</si>
  <si>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</si>
  <si>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</si>
  <si>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</si>
  <si>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</si>
  <si>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</si>
  <si>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</si>
  <si>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</si>
  <si>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</si>
  <si>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</si>
  <si>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</si>
  <si>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</si>
  <si>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</si>
  <si>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</si>
  <si>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</si>
  <si>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</si>
  <si>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</si>
  <si>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</si>
  <si>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</si>
  <si>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</si>
  <si>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</si>
  <si>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</si>
  <si>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</si>
  <si>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</si>
  <si>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</si>
  <si>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</si>
  <si>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</si>
  <si>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</si>
  <si>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</si>
  <si>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</si>
  <si>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</si>
  <si>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</si>
  <si>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</si>
  <si>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</si>
  <si>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</si>
  <si>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</si>
  <si>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</si>
  <si>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</si>
  <si>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</si>
  <si>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</si>
  <si>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</si>
  <si>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</si>
  <si>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</si>
  <si>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</si>
  <si>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</si>
  <si>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</si>
  <si>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</si>
  <si>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</si>
  <si>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</si>
  <si>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</si>
  <si>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</si>
  <si>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</si>
  <si>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</si>
  <si>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</si>
  <si>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</si>
  <si>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</si>
  <si>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</si>
  <si>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</si>
  <si>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</si>
  <si>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</si>
  <si>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</si>
  <si>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</si>
  <si>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</si>
  <si>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</si>
  <si>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</si>
  <si>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</si>
  <si>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</si>
  <si>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</si>
  <si>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</si>
  <si>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</si>
  <si>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</si>
  <si>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</si>
  <si>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</si>
  <si>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</si>
  <si>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</si>
  <si>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</si>
  <si>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</si>
  <si>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</si>
  <si>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</si>
  <si>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</si>
  <si>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</si>
  <si>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</si>
  <si>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</si>
  <si>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</si>
  <si>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</si>
  <si>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</si>
  <si>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</si>
  <si>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</si>
  <si>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</si>
  <si>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</si>
  <si>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</si>
  <si>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</si>
  <si>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</si>
  <si>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</si>
  <si>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</si>
  <si>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</si>
  <si>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</si>
  <si>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</si>
  <si>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</si>
  <si>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</si>
  <si>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</si>
  <si>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</si>
  <si>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</si>
  <si>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</si>
  <si>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</si>
  <si>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</si>
  <si>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</si>
  <si>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</si>
  <si>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</si>
  <si>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</si>
  <si>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</si>
  <si>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</si>
  <si>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</si>
  <si>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</si>
  <si>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</si>
  <si>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</si>
  <si>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</si>
  <si>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</si>
  <si>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</si>
  <si>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</si>
  <si>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</si>
  <si>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</si>
  <si>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</si>
  <si>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</si>
  <si>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</si>
  <si>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</si>
  <si>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</si>
  <si>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</si>
  <si>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</si>
  <si>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</si>
  <si>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</si>
  <si>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</si>
  <si>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</si>
  <si>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</si>
  <si>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</si>
  <si>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</si>
  <si>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</si>
  <si>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</si>
  <si>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</si>
  <si>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</si>
  <si>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</si>
  <si>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</si>
  <si>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</si>
  <si>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</si>
  <si>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</si>
  <si>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</si>
  <si>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</si>
  <si>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</si>
  <si>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</si>
  <si>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</si>
  <si>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</si>
  <si>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</si>
  <si>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</si>
  <si>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</si>
  <si>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</si>
  <si>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</si>
  <si>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</si>
  <si>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</si>
  <si>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</si>
  <si>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</si>
  <si>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</si>
  <si>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</si>
  <si>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</si>
  <si>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</si>
  <si>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</si>
  <si>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</si>
  <si>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</si>
  <si>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</si>
  <si>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</si>
  <si>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</si>
  <si>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</si>
  <si>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</si>
  <si>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</si>
  <si>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</si>
  <si>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</si>
  <si>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</si>
  <si>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</si>
  <si>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</si>
  <si>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</si>
  <si>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</si>
  <si>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</si>
  <si>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</si>
  <si>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</si>
  <si>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</si>
  <si>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</si>
  <si>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</si>
  <si>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</si>
  <si>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</si>
  <si>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</si>
  <si>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</si>
  <si>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</si>
  <si>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</si>
  <si>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</si>
  <si>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</si>
  <si>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</si>
  <si>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</si>
  <si>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</si>
  <si>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</si>
  <si>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</si>
  <si>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</si>
  <si>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</si>
  <si>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</si>
  <si>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</si>
  <si>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</si>
  <si>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</si>
  <si>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</si>
  <si>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</si>
  <si>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</si>
  <si>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</si>
  <si>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</si>
  <si>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</si>
  <si>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</si>
  <si>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</si>
  <si>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</si>
  <si>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</si>
  <si>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</si>
  <si>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</si>
  <si>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</si>
  <si>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</si>
  <si>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</si>
  <si>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</si>
  <si>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</si>
  <si>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</si>
  <si>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</si>
  <si>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</si>
  <si>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</si>
  <si>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</si>
  <si>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</si>
  <si>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</si>
  <si>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</si>
  <si>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</si>
  <si>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</si>
  <si>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</si>
  <si>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</si>
  <si>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</si>
  <si>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</si>
  <si>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</si>
  <si>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</si>
  <si>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</si>
  <si>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</si>
  <si>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</si>
  <si>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</si>
  <si>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</si>
  <si>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</si>
  <si>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</si>
  <si>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</si>
  <si>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</si>
  <si>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</si>
  <si>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</si>
  <si>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</si>
  <si>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</si>
  <si>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</si>
  <si>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</si>
  <si>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</si>
  <si>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</si>
  <si>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</si>
  <si>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</si>
  <si>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</si>
  <si>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</si>
  <si>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</si>
  <si>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</si>
  <si>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</si>
  <si>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</si>
  <si>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</si>
  <si>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</si>
  <si>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</si>
  <si>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</si>
  <si>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</si>
  <si>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</si>
  <si>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</si>
  <si>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</si>
  <si>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</si>
  <si>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</si>
  <si>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</si>
  <si>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</si>
  <si>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</si>
  <si>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</si>
  <si>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</si>
  <si>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</si>
  <si>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</si>
  <si>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</si>
  <si>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</si>
  <si>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</si>
  <si>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</si>
  <si>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</si>
  <si>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</si>
  <si>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</si>
  <si>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</si>
  <si>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</si>
  <si>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</si>
  <si>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</si>
  <si>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</si>
  <si>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</si>
  <si>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</si>
  <si>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</si>
  <si>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</si>
  <si>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</si>
  <si>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</si>
  <si>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</si>
  <si>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</si>
  <si>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</si>
  <si>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</si>
  <si>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</si>
  <si>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</si>
  <si>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</si>
  <si>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</si>
  <si>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</si>
  <si>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</si>
  <si>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</si>
  <si>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</si>
  <si>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</si>
  <si>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</si>
  <si>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</si>
  <si>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</si>
  <si>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</si>
  <si>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</si>
  <si>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</si>
  <si>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</si>
  <si>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</si>
  <si>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</si>
  <si>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</si>
  <si>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</si>
  <si>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</si>
  <si>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</si>
  <si>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</si>
  <si>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</si>
  <si>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</si>
  <si>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</si>
  <si>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</si>
  <si>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</si>
  <si>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</si>
  <si>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</si>
  <si>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</si>
  <si>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</si>
  <si>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</si>
  <si>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</si>
  <si>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</si>
  <si>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</si>
  <si>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</si>
  <si>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</si>
  <si>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</si>
  <si>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</si>
  <si>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</si>
  <si>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</si>
  <si>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</si>
  <si>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</si>
  <si>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</si>
  <si>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</si>
  <si>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</si>
  <si>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</si>
  <si>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</si>
  <si>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</si>
  <si>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</si>
  <si>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</si>
  <si>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</si>
  <si>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</si>
  <si>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</si>
  <si>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</si>
  <si>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</si>
  <si>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</si>
  <si>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</si>
  <si>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</si>
  <si>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</si>
  <si>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</si>
  <si>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</si>
  <si>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</si>
  <si>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</si>
  <si>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</si>
  <si>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</si>
  <si>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</si>
  <si>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</si>
  <si>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</si>
  <si>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</si>
  <si>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</si>
  <si>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</si>
  <si>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</si>
  <si>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</si>
  <si>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</si>
  <si>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</si>
  <si>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</si>
  <si>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</si>
  <si>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</si>
  <si>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</si>
  <si>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</si>
  <si>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</si>
  <si>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00-0034710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</si>
  <si>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</si>
  <si>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</si>
  <si>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</si>
  <si>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</si>
  <si>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</si>
  <si>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</si>
  <si>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</si>
  <si>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</si>
  <si>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</si>
  <si>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</si>
  <si>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</si>
  <si>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</si>
  <si>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</si>
  <si>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</si>
  <si>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</si>
  <si>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</si>
  <si>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</si>
  <si>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</si>
  <si>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</si>
  <si>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</si>
  <si>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</si>
  <si>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</si>
  <si>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</si>
  <si>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</si>
  <si>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</si>
  <si>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</si>
  <si>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</si>
  <si>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</si>
  <si>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</si>
  <si>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</si>
  <si>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</si>
  <si>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</si>
  <si>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</si>
  <si>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</si>
  <si>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</si>
  <si>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</si>
  <si>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</si>
  <si>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</si>
  <si>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</si>
  <si>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</si>
  <si>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</si>
  <si>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</si>
  <si>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</si>
  <si>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</si>
  <si>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</si>
  <si>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</si>
  <si>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</si>
  <si>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</si>
  <si>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</si>
  <si>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</si>
  <si>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</si>
  <si>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</si>
  <si>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</si>
  <si>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</si>
  <si>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</si>
  <si>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</si>
  <si>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</si>
  <si>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</si>
  <si>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</si>
  <si>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</si>
  <si>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</si>
  <si>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</si>
  <si>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</si>
  <si>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</si>
  <si>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</si>
  <si>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</si>
  <si>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</si>
  <si>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</si>
  <si>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</si>
  <si>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</si>
  <si>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</si>
  <si>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</si>
  <si>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</si>
  <si>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</si>
  <si>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</si>
  <si>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</si>
  <si>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</si>
  <si>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</si>
  <si>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</si>
  <si>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</si>
  <si>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</si>
  <si>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</si>
  <si>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</si>
  <si>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</si>
  <si>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</si>
  <si>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</si>
  <si>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</si>
  <si>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</si>
  <si>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</si>
  <si>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</si>
  <si>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</si>
  <si>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</si>
  <si>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</si>
  <si>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</si>
  <si>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</si>
  <si>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</si>
  <si>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</si>
  <si>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</si>
  <si>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</si>
  <si>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</si>
  <si>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</si>
  <si>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</si>
  <si>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</si>
  <si>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</si>
  <si>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</si>
  <si>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</si>
  <si>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</si>
  <si>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</si>
  <si>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</si>
  <si>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</si>
  <si>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</si>
  <si>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</si>
  <si>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</si>
  <si>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</si>
  <si>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</si>
  <si>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</si>
  <si>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</si>
  <si>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</si>
  <si>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</si>
  <si>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</si>
  <si>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</si>
  <si>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</si>
  <si>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</si>
  <si>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</si>
  <si>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</si>
  <si>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</si>
  <si>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5189</t>
  </si>
  <si>
    <t>Eddy</t>
  </si>
  <si>
    <t>00-0034173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</si>
  <si>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</si>
  <si>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</si>
  <si>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</si>
  <si>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</si>
  <si>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</si>
  <si>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</si>
  <si>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</si>
  <si>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</si>
  <si>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</si>
  <si>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</si>
  <si>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</si>
  <si>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</si>
  <si>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</si>
  <si>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</si>
  <si>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</si>
  <si>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</si>
  <si>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</si>
  <si>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</si>
  <si>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</si>
  <si>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</si>
  <si>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</si>
  <si>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</si>
  <si>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</si>
  <si>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</si>
  <si>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</si>
  <si>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</si>
  <si>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00-0034268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</si>
  <si>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</si>
  <si>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</si>
  <si>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</si>
  <si>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</si>
  <si>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</si>
  <si>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</si>
  <si>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</si>
  <si>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</si>
  <si>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</si>
  <si>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</si>
  <si>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</si>
  <si>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</si>
  <si>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</si>
  <si>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</si>
  <si>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</si>
  <si>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</si>
  <si>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</si>
  <si>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</si>
  <si>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</si>
  <si>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</si>
  <si>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</si>
  <si>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</si>
  <si>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</si>
  <si>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</si>
  <si>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</si>
  <si>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</si>
  <si>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</si>
  <si>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</si>
  <si>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</si>
  <si>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</si>
  <si>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</si>
  <si>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</si>
  <si>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</si>
  <si>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</si>
  <si>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</si>
  <si>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</si>
  <si>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</si>
  <si>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</si>
  <si>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</si>
  <si>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</si>
  <si>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</si>
  <si>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</si>
  <si>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</si>
  <si>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</si>
  <si>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</si>
  <si>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</si>
  <si>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</si>
  <si>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</si>
  <si>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00-0034854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</si>
  <si>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</si>
  <si>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</si>
  <si>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</si>
  <si>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</si>
  <si>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</si>
  <si>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</si>
  <si>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</si>
  <si>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</si>
  <si>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</si>
  <si>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</si>
  <si>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</si>
  <si>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</si>
  <si>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</si>
  <si>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</si>
  <si>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</si>
  <si>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</si>
  <si>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</si>
  <si>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</si>
  <si>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</si>
  <si>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</si>
  <si>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</si>
  <si>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</si>
  <si>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</si>
  <si>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</si>
  <si>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</si>
  <si>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</si>
  <si>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</si>
  <si>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</si>
  <si>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</si>
  <si>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</si>
  <si>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</si>
  <si>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</si>
  <si>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</si>
  <si>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</si>
  <si>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</si>
  <si>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</si>
  <si>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</si>
  <si>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</si>
  <si>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</si>
  <si>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</si>
  <si>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</si>
  <si>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</si>
  <si>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</si>
  <si>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</si>
  <si>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</si>
  <si>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</si>
  <si>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</si>
  <si>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</si>
  <si>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</si>
  <si>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</si>
  <si>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</si>
  <si>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</si>
  <si>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</si>
  <si>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</si>
  <si>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</si>
  <si>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</si>
  <si>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</si>
  <si>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</si>
  <si>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</si>
  <si>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</si>
  <si>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</si>
  <si>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</si>
  <si>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</si>
  <si>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</si>
  <si>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</si>
  <si>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</si>
  <si>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</si>
  <si>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</si>
  <si>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</si>
  <si>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</si>
  <si>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</si>
  <si>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</si>
  <si>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</si>
  <si>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</si>
  <si>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</si>
  <si>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</si>
  <si>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</si>
  <si>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</si>
  <si>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</si>
  <si>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</si>
  <si>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</si>
  <si>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</si>
  <si>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</si>
  <si>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</si>
  <si>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</si>
  <si>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</si>
  <si>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</si>
  <si>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</si>
  <si>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</si>
  <si>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</si>
  <si>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</si>
  <si>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</si>
  <si>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</si>
  <si>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</si>
  <si>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</si>
  <si>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</si>
  <si>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</si>
  <si>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</si>
  <si>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</si>
  <si>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</si>
  <si>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</si>
  <si>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</si>
  <si>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</si>
  <si>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</si>
  <si>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</si>
  <si>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</si>
  <si>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</si>
  <si>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</si>
  <si>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</si>
  <si>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</si>
  <si>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</si>
  <si>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</si>
  <si>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</si>
  <si>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</si>
  <si>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</si>
  <si>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</si>
  <si>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</si>
  <si>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</si>
  <si>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</si>
  <si>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</si>
  <si>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</si>
  <si>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</si>
  <si>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</si>
  <si>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</si>
  <si>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</si>
  <si>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</si>
  <si>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</si>
  <si>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</si>
  <si>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</si>
  <si>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</si>
  <si>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</si>
  <si>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</si>
  <si>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</si>
  <si>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</si>
  <si>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</si>
  <si>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</si>
  <si>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</si>
  <si>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</si>
  <si>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</si>
  <si>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</si>
  <si>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</si>
  <si>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</si>
  <si>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</si>
  <si>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</si>
  <si>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</si>
  <si>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</si>
  <si>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</si>
  <si>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</si>
  <si>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</si>
  <si>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</si>
  <si>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</si>
  <si>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</si>
  <si>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</si>
  <si>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</si>
  <si>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</si>
  <si>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</si>
  <si>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</si>
  <si>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</si>
  <si>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</si>
  <si>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</si>
  <si>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</si>
  <si>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</si>
  <si>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</si>
  <si>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</si>
  <si>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</si>
  <si>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</si>
  <si>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</si>
  <si>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</si>
  <si>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</si>
  <si>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</si>
  <si>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</si>
  <si>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</si>
  <si>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</si>
  <si>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</si>
  <si>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</si>
  <si>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</si>
  <si>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</si>
  <si>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</si>
  <si>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</si>
  <si>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</si>
  <si>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</si>
  <si>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</si>
  <si>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</si>
  <si>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</si>
  <si>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</si>
  <si>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</si>
  <si>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</si>
  <si>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</si>
  <si>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</si>
  <si>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</si>
  <si>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</si>
  <si>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</si>
  <si>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</si>
  <si>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</si>
  <si>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</si>
  <si>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</si>
  <si>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</si>
  <si>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</si>
  <si>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</si>
  <si>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</si>
  <si>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</si>
  <si>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</si>
  <si>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</si>
  <si>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</si>
  <si>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</si>
  <si>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</si>
  <si>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</si>
  <si>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</si>
  <si>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</si>
  <si>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</si>
  <si>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</si>
  <si>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</si>
  <si>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</si>
  <si>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</si>
  <si>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</si>
  <si>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</si>
  <si>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</si>
  <si>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</si>
  <si>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</si>
  <si>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</si>
  <si>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</si>
  <si>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</si>
  <si>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</si>
  <si>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</si>
  <si>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</si>
  <si>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</si>
  <si>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</si>
  <si>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</si>
  <si>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</si>
  <si>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</si>
  <si>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</si>
  <si>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</si>
  <si>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</si>
  <si>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</si>
  <si>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</si>
  <si>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</si>
  <si>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</si>
  <si>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</si>
  <si>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</si>
  <si>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</si>
  <si>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</si>
  <si>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</si>
  <si>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</si>
  <si>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</si>
  <si>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</si>
  <si>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</si>
  <si>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</si>
  <si>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</si>
  <si>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</si>
  <si>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</si>
  <si>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</si>
  <si>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</si>
  <si>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</si>
  <si>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</si>
  <si>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</si>
  <si>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</si>
  <si>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</si>
  <si>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</si>
  <si>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</si>
  <si>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</si>
  <si>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</si>
  <si>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</si>
  <si>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</si>
  <si>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</si>
  <si>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</si>
  <si>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</si>
  <si>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</si>
  <si>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</si>
  <si>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</si>
  <si>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</si>
  <si>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</si>
  <si>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</si>
  <si>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</si>
  <si>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</si>
  <si>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</si>
  <si>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</si>
  <si>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</si>
  <si>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</si>
  <si>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</si>
  <si>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</si>
  <si>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</si>
  <si>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</si>
  <si>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</si>
  <si>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</si>
  <si>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</si>
  <si>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</si>
  <si>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</si>
  <si>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</si>
  <si>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</si>
  <si>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</si>
  <si>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</si>
  <si>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</si>
  <si>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</si>
  <si>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</si>
  <si>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</si>
  <si>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</si>
  <si>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</si>
  <si>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</si>
  <si>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</si>
  <si>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</si>
  <si>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</si>
  <si>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</si>
  <si>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</si>
  <si>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</si>
  <si>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</si>
  <si>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</si>
  <si>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</si>
  <si>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</si>
  <si>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</si>
  <si>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</si>
  <si>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</si>
  <si>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</si>
  <si>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</si>
  <si>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</si>
  <si>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</si>
  <si>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</si>
  <si>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</si>
  <si>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</si>
  <si>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</si>
  <si>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</si>
  <si>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</si>
  <si>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</si>
  <si>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</si>
  <si>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</si>
  <si>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</si>
  <si>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</si>
  <si>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</si>
  <si>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</si>
  <si>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</si>
  <si>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</si>
  <si>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</si>
  <si>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</si>
  <si>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</si>
  <si>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</si>
  <si>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</si>
  <si>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</si>
  <si>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</si>
  <si>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</si>
  <si>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</si>
  <si>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</si>
  <si>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</si>
  <si>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</si>
  <si>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</si>
  <si>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</si>
  <si>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</si>
  <si>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</si>
  <si>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</si>
  <si>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</si>
  <si>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</si>
  <si>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</si>
  <si>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</si>
  <si>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</si>
  <si>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</si>
  <si>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</si>
  <si>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</si>
  <si>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</si>
  <si>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</si>
  <si>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</si>
  <si>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</si>
  <si>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</si>
  <si>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</si>
  <si>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</si>
  <si>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</si>
  <si>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</si>
  <si>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</si>
  <si>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</si>
  <si>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</si>
  <si>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</si>
  <si>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</si>
  <si>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</si>
  <si>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</si>
  <si>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</si>
  <si>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</si>
  <si>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</si>
  <si>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</si>
  <si>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</si>
  <si>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</si>
  <si>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</si>
  <si>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</si>
  <si>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</si>
  <si>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</si>
  <si>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</si>
  <si>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</si>
  <si>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</si>
  <si>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</si>
  <si>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</si>
  <si>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</si>
  <si>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</si>
  <si>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</si>
  <si>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</si>
  <si>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</si>
  <si>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</si>
  <si>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</si>
  <si>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</si>
  <si>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</si>
  <si>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</si>
  <si>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</si>
  <si>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</si>
  <si>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</si>
  <si>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</si>
  <si>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</si>
  <si>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</si>
  <si>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</si>
  <si>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</si>
  <si>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</si>
  <si>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</si>
  <si>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</si>
  <si>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</si>
  <si>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</si>
  <si>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</si>
  <si>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</si>
  <si>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</si>
  <si>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</si>
  <si>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</si>
  <si>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</si>
  <si>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</si>
  <si>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</si>
  <si>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</si>
  <si>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</si>
  <si>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</si>
  <si>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</si>
  <si>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</si>
  <si>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</si>
  <si>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</si>
  <si>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</si>
  <si>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</si>
  <si>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</si>
  <si>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</si>
  <si>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</si>
  <si>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</si>
  <si>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</si>
  <si>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</si>
  <si>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</si>
  <si>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</si>
  <si>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</si>
  <si>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</si>
  <si>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</si>
  <si>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</si>
  <si>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</si>
  <si>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</si>
  <si>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</si>
  <si>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</si>
  <si>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</si>
  <si>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</si>
  <si>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</si>
  <si>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</si>
  <si>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</si>
  <si>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</si>
  <si>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</si>
  <si>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</si>
  <si>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</si>
  <si>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</si>
  <si>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</si>
  <si>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</si>
  <si>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</si>
  <si>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</si>
  <si>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</si>
  <si>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</si>
  <si>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</si>
  <si>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</si>
  <si>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</si>
  <si>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</si>
  <si>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</si>
  <si>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</si>
  <si>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</si>
  <si>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</si>
  <si>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</si>
  <si>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</si>
  <si>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</si>
  <si>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</si>
  <si>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</si>
  <si>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</si>
  <si>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</si>
  <si>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</si>
  <si>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</si>
  <si>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</si>
  <si>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</si>
  <si>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</si>
  <si>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</si>
  <si>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</si>
  <si>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</si>
  <si>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</si>
  <si>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</si>
  <si>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</si>
  <si>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</si>
  <si>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</si>
  <si>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</si>
  <si>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</si>
  <si>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</si>
  <si>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</si>
  <si>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</si>
  <si>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</si>
  <si>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</si>
  <si>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</si>
  <si>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</si>
  <si>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</si>
  <si>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</si>
  <si>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</si>
  <si>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</si>
  <si>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</si>
  <si>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</si>
  <si>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</si>
  <si>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</si>
  <si>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</si>
  <si>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</si>
  <si>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</si>
  <si>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</si>
  <si>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</si>
  <si>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</si>
  <si>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</si>
  <si>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</si>
  <si>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</si>
  <si>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</si>
  <si>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</si>
  <si>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</si>
  <si>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</si>
  <si>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</si>
  <si>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</si>
  <si>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</si>
  <si>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</si>
  <si>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</si>
  <si>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</si>
  <si>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</si>
  <si>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</si>
  <si>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</si>
  <si>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</si>
  <si>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</si>
  <si>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</si>
  <si>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</si>
  <si>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</si>
  <si>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</si>
  <si>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</si>
  <si>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</si>
  <si>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</si>
  <si>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</si>
  <si>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</si>
  <si>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</si>
  <si>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</si>
  <si>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</si>
  <si>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</si>
  <si>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</si>
  <si>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</si>
  <si>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</si>
  <si>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</si>
  <si>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</si>
  <si>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</si>
  <si>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</si>
  <si>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</si>
  <si>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</si>
  <si>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</si>
  <si>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</si>
  <si>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</si>
  <si>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</si>
  <si>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</si>
  <si>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</si>
  <si>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</si>
  <si>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</si>
  <si>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</si>
  <si>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</si>
  <si>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</si>
  <si>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</si>
  <si>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</si>
  <si>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</si>
  <si>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</si>
  <si>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</si>
  <si>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</si>
  <si>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</si>
  <si>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</si>
  <si>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</si>
  <si>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</si>
  <si>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</si>
  <si>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</si>
  <si>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</si>
  <si>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</si>
  <si>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</si>
  <si>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</si>
  <si>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</si>
  <si>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</si>
  <si>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</si>
  <si>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</si>
  <si>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</si>
  <si>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</si>
  <si>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</si>
  <si>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</si>
  <si>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</si>
  <si>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</si>
  <si>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</si>
  <si>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</si>
  <si>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</si>
  <si>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</si>
  <si>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</si>
  <si>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</si>
  <si>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</si>
  <si>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</si>
  <si>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</si>
  <si>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</si>
  <si>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</si>
  <si>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</si>
  <si>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</si>
  <si>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</si>
  <si>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</si>
  <si>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</si>
  <si>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</si>
  <si>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</si>
  <si>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</si>
  <si>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</si>
  <si>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</si>
  <si>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</si>
  <si>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</si>
  <si>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</si>
  <si>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</si>
  <si>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</si>
  <si>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</si>
  <si>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</si>
  <si>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</si>
  <si>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</si>
  <si>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</si>
  <si>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</si>
  <si>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</si>
  <si>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</si>
  <si>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</si>
  <si>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</si>
  <si>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</si>
  <si>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</si>
  <si>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</si>
  <si>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</si>
  <si>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</si>
  <si>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</si>
  <si>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</si>
  <si>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</si>
  <si>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</si>
  <si>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</si>
  <si>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</si>
  <si>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</si>
  <si>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</si>
  <si>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</si>
  <si>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</si>
  <si>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</si>
  <si>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</si>
  <si>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</si>
  <si>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</si>
  <si>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</si>
  <si>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</si>
  <si>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</si>
  <si>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</si>
  <si>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</si>
  <si>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</si>
  <si>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</si>
  <si>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</si>
  <si>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</si>
  <si>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</si>
  <si>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</si>
  <si>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</si>
  <si>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</si>
  <si>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</si>
  <si>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</si>
  <si>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</si>
  <si>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</si>
  <si>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</si>
  <si>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</si>
  <si>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</si>
  <si>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</si>
  <si>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</si>
  <si>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</si>
  <si>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</si>
  <si>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</si>
  <si>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</si>
  <si>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</si>
  <si>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</si>
  <si>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</si>
  <si>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</si>
  <si>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</si>
  <si>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</si>
  <si>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</si>
  <si>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</si>
  <si>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</si>
  <si>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</si>
  <si>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</si>
  <si>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</si>
  <si>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</si>
  <si>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</si>
  <si>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</si>
  <si>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</si>
  <si>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</si>
  <si>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</si>
  <si>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</si>
  <si>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</si>
  <si>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</si>
  <si>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</si>
  <si>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</si>
  <si>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</si>
  <si>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</si>
  <si>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</si>
  <si>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</si>
  <si>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</si>
  <si>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</si>
  <si>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</si>
  <si>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</si>
  <si>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</si>
  <si>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</si>
  <si>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</si>
  <si>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</si>
  <si>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</si>
  <si>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</si>
  <si>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</si>
  <si>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</si>
  <si>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</si>
  <si>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</si>
  <si>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</si>
  <si>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</si>
  <si>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</si>
  <si>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</si>
  <si>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</si>
  <si>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</si>
  <si>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</si>
  <si>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</si>
  <si>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</si>
  <si>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</si>
  <si>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</si>
  <si>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</si>
  <si>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</si>
  <si>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</si>
  <si>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</si>
  <si>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</si>
  <si>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</si>
  <si>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</si>
  <si>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</si>
  <si>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</si>
  <si>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</si>
  <si>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</si>
  <si>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</si>
  <si>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</si>
  <si>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</si>
  <si>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</si>
  <si>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</si>
  <si>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</si>
  <si>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</si>
  <si>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</si>
  <si>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</si>
  <si>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</si>
  <si>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</si>
  <si>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</si>
  <si>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</si>
  <si>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</si>
  <si>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</si>
  <si>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</si>
  <si>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</si>
  <si>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</si>
  <si>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</si>
  <si>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</si>
  <si>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</si>
  <si>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</si>
  <si>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</si>
  <si>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</si>
  <si>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</si>
  <si>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</si>
  <si>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</si>
  <si>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</si>
  <si>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</si>
  <si>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</si>
  <si>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</si>
  <si>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</si>
  <si>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</si>
  <si>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</si>
  <si>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</si>
  <si>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</si>
  <si>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</si>
  <si>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</si>
  <si>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</si>
  <si>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</si>
  <si>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</si>
  <si>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</si>
  <si>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</si>
  <si>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</si>
  <si>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</si>
  <si>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</si>
  <si>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</si>
  <si>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</si>
  <si>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</si>
  <si>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</si>
  <si>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</si>
  <si>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</si>
  <si>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</si>
  <si>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</si>
  <si>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</si>
  <si>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</si>
  <si>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</si>
  <si>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</si>
  <si>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</si>
  <si>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</si>
  <si>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</si>
  <si>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</si>
  <si>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</si>
  <si>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</si>
  <si>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</si>
  <si>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</si>
  <si>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</si>
  <si>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</si>
  <si>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</si>
  <si>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</si>
  <si>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</si>
  <si>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</si>
  <si>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</si>
  <si>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</si>
  <si>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</si>
  <si>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</si>
  <si>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</si>
  <si>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</si>
  <si>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</si>
  <si>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</si>
  <si>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</si>
  <si>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</si>
  <si>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</si>
  <si>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</si>
  <si>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</si>
  <si>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</si>
  <si>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</si>
  <si>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</si>
  <si>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</si>
  <si>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</si>
  <si>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</si>
  <si>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</si>
  <si>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</si>
  <si>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</si>
  <si>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</si>
  <si>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</si>
  <si>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</si>
  <si>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</si>
  <si>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</si>
  <si>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</si>
  <si>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</si>
  <si>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</si>
  <si>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</si>
  <si>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</si>
  <si>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</si>
  <si>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</si>
  <si>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</si>
  <si>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</si>
  <si>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</si>
  <si>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</si>
  <si>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</si>
  <si>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</si>
  <si>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</si>
  <si>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</si>
  <si>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</si>
  <si>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</si>
  <si>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</si>
  <si>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</si>
  <si>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</si>
  <si>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</si>
  <si>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</si>
  <si>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</si>
  <si>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</si>
  <si>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</si>
  <si>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</si>
  <si>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</si>
  <si>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</si>
  <si>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</si>
  <si>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</si>
  <si>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</si>
  <si>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</si>
  <si>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</si>
  <si>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</si>
  <si>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</si>
  <si>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</si>
  <si>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</si>
  <si>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</si>
  <si>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</si>
  <si>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</si>
  <si>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</si>
  <si>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</si>
  <si>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</si>
  <si>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</si>
  <si>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</si>
  <si>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</si>
  <si>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</si>
  <si>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</si>
  <si>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</si>
  <si>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</si>
  <si>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</si>
  <si>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</si>
  <si>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</si>
  <si>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</si>
  <si>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</si>
  <si>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</si>
  <si>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</si>
  <si>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</si>
  <si>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</si>
  <si>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</si>
  <si>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</si>
  <si>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</si>
  <si>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</si>
  <si>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</si>
  <si>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</si>
  <si>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</si>
  <si>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</si>
  <si>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</si>
  <si>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</si>
  <si>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</si>
  <si>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</si>
  <si>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</si>
  <si>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</si>
  <si>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</si>
  <si>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</si>
  <si>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</si>
  <si>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</si>
  <si>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</si>
  <si>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</si>
  <si>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</si>
  <si>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</si>
  <si>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</si>
  <si>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</si>
  <si>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</si>
  <si>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</si>
  <si>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</si>
  <si>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</si>
  <si>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</si>
  <si>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</si>
  <si>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</si>
  <si>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</si>
  <si>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</si>
  <si>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</si>
  <si>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</si>
  <si>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</si>
  <si>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</si>
  <si>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</si>
  <si>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</si>
  <si>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</si>
  <si>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</si>
  <si>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</si>
  <si>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</si>
  <si>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</si>
  <si>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</si>
  <si>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</si>
  <si>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</si>
  <si>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</si>
  <si>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</si>
  <si>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</si>
  <si>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</si>
  <si>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</si>
  <si>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</si>
  <si>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</si>
  <si>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</si>
  <si>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</si>
  <si>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</si>
  <si>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</si>
  <si>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</si>
  <si>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</si>
  <si>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</si>
  <si>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</si>
  <si>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</si>
  <si>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</si>
  <si>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</si>
  <si>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</si>
  <si>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</si>
  <si>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</si>
  <si>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</si>
  <si>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</si>
  <si>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</si>
  <si>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</si>
  <si>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</si>
  <si>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</si>
  <si>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</si>
  <si>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</si>
  <si>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</si>
  <si>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</si>
  <si>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</si>
  <si>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</si>
  <si>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</si>
  <si>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</si>
  <si>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</si>
  <si>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</si>
  <si>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</si>
  <si>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</si>
  <si>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</si>
  <si>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</si>
  <si>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</si>
  <si>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</si>
  <si>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</si>
  <si>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Kizer</t>
  </si>
  <si>
    <t>00-0033899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</si>
  <si>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</si>
  <si>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</si>
  <si>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</si>
  <si>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</si>
  <si>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</si>
  <si>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</si>
  <si>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</si>
  <si>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</si>
  <si>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</si>
  <si>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</si>
  <si>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</si>
  <si>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</si>
  <si>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</si>
  <si>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</si>
  <si>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</si>
  <si>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</si>
  <si>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</si>
  <si>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</si>
  <si>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</si>
  <si>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</si>
  <si>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</si>
  <si>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</si>
  <si>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</si>
  <si>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</si>
  <si>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</si>
  <si>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</si>
  <si>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</si>
  <si>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</si>
  <si>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</si>
  <si>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</si>
  <si>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</si>
  <si>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</si>
  <si>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</si>
  <si>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</si>
  <si>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</si>
  <si>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</si>
  <si>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</si>
  <si>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</si>
  <si>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</si>
  <si>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</si>
  <si>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</si>
  <si>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</si>
  <si>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</si>
  <si>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</si>
  <si>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</si>
  <si>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</si>
  <si>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</si>
  <si>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</si>
  <si>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</si>
  <si>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</si>
  <si>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</si>
  <si>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</si>
  <si>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</si>
  <si>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</si>
  <si>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</si>
  <si>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</si>
  <si>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</si>
  <si>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</si>
  <si>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</si>
  <si>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</si>
  <si>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</si>
  <si>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</si>
  <si>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</si>
  <si>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</si>
  <si>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</si>
  <si>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</si>
  <si>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</si>
  <si>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</si>
  <si>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</si>
  <si>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</si>
  <si>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</si>
  <si>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</si>
  <si>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</si>
  <si>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</si>
  <si>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</si>
  <si>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</si>
  <si>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</si>
  <si>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</si>
  <si>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</si>
  <si>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</si>
  <si>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</si>
  <si>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</si>
  <si>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</si>
  <si>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</si>
  <si>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</si>
  <si>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</si>
  <si>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</si>
  <si>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</si>
  <si>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</si>
  <si>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</si>
  <si>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</si>
  <si>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</si>
  <si>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</si>
  <si>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</si>
  <si>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</si>
  <si>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</si>
  <si>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</si>
  <si>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</si>
  <si>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</si>
  <si>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</si>
  <si>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</si>
  <si>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</si>
  <si>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</si>
  <si>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</si>
  <si>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</si>
  <si>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</si>
  <si>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</si>
  <si>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</si>
  <si>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</si>
  <si>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</si>
  <si>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</si>
  <si>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</si>
  <si>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</si>
  <si>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</si>
  <si>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</si>
  <si>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</si>
  <si>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</si>
  <si>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</si>
  <si>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</si>
  <si>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</si>
  <si>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</si>
  <si>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</si>
  <si>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</si>
  <si>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</si>
  <si>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</si>
  <si>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</si>
  <si>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</si>
  <si>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</si>
  <si>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</si>
  <si>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</si>
  <si>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</si>
  <si>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</si>
  <si>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</si>
  <si>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</si>
  <si>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</si>
  <si>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</si>
  <si>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</si>
  <si>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</si>
  <si>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</si>
  <si>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</si>
  <si>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</si>
  <si>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</si>
  <si>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</si>
  <si>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</si>
  <si>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</si>
  <si>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</si>
  <si>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</si>
  <si>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</si>
  <si>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</si>
  <si>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</si>
  <si>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</si>
  <si>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</si>
  <si>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</si>
  <si>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</si>
  <si>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</si>
  <si>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</si>
  <si>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</si>
  <si>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</si>
  <si>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</si>
  <si>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</si>
  <si>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</si>
  <si>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</si>
  <si>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</si>
  <si>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</si>
  <si>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</si>
  <si>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</si>
  <si>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4940</t>
  </si>
  <si>
    <t>Desean</t>
  </si>
  <si>
    <t>Desean Smith</t>
  </si>
  <si>
    <t>5976</t>
  </si>
  <si>
    <t>Karan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</si>
  <si>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</si>
  <si>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</si>
  <si>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</si>
  <si>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</si>
  <si>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</si>
  <si>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</si>
  <si>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</si>
  <si>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</si>
  <si>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</si>
  <si>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</si>
  <si>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</si>
  <si>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</si>
  <si>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</si>
  <si>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</si>
  <si>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</si>
  <si>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</si>
  <si>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</si>
  <si>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</si>
  <si>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</si>
  <si>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</si>
  <si>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</si>
  <si>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</si>
  <si>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</si>
  <si>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</si>
  <si>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</si>
  <si>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</si>
  <si>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</si>
  <si>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</si>
  <si>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</si>
  <si>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</si>
  <si>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</si>
  <si>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</si>
  <si>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</si>
  <si>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</si>
  <si>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</si>
  <si>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</si>
  <si>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</si>
  <si>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</si>
  <si>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</si>
  <si>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</si>
  <si>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</si>
  <si>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</si>
  <si>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</si>
  <si>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</si>
  <si>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</si>
  <si>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</si>
  <si>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</si>
  <si>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</si>
  <si>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</si>
  <si>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</si>
  <si>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</si>
  <si>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</si>
  <si>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</si>
  <si>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</si>
  <si>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</si>
  <si>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</si>
  <si>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</si>
  <si>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</si>
  <si>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</si>
  <si>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</si>
  <si>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</si>
  <si>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</si>
  <si>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</si>
  <si>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</si>
  <si>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</si>
  <si>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</si>
  <si>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</si>
  <si>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</si>
  <si>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</si>
  <si>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</si>
  <si>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</si>
  <si>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</si>
  <si>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</si>
  <si>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</si>
  <si>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</si>
  <si>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</si>
  <si>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</si>
  <si>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</si>
  <si>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</si>
  <si>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</si>
  <si>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</si>
  <si>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</si>
  <si>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</si>
  <si>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</si>
  <si>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</si>
  <si>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</si>
  <si>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</si>
  <si>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</si>
  <si>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</si>
  <si>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</si>
  <si>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</si>
  <si>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</si>
  <si>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</si>
  <si>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</si>
  <si>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</si>
  <si>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</si>
  <si>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</si>
  <si>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</si>
  <si>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</si>
  <si>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</si>
  <si>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</si>
  <si>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</si>
  <si>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</si>
  <si>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</si>
  <si>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</si>
  <si>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</si>
  <si>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</si>
  <si>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</si>
  <si>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</si>
  <si>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</si>
  <si>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</si>
  <si>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</si>
  <si>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</si>
  <si>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</si>
  <si>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</si>
  <si>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</si>
  <si>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</si>
  <si>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</si>
  <si>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</si>
  <si>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</si>
  <si>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</si>
  <si>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</si>
  <si>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</si>
  <si>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</si>
  <si>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</si>
  <si>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</si>
  <si>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</si>
  <si>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</si>
  <si>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</si>
  <si>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</si>
  <si>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</si>
  <si>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</si>
  <si>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</si>
  <si>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</si>
  <si>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</si>
  <si>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</si>
  <si>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</si>
  <si>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</si>
  <si>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</si>
  <si>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</si>
  <si>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</si>
  <si>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</si>
  <si>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</si>
  <si>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</si>
  <si>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</si>
  <si>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</si>
  <si>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</si>
  <si>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</si>
  <si>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</si>
  <si>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</si>
  <si>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</si>
  <si>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</si>
  <si>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</si>
  <si>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</si>
  <si>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</si>
  <si>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</si>
  <si>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</si>
  <si>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</si>
  <si>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</si>
  <si>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</si>
  <si>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</si>
  <si>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</si>
  <si>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</si>
  <si>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</si>
  <si>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</si>
  <si>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</si>
  <si>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</si>
  <si>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</si>
  <si>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</si>
  <si>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</si>
  <si>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</si>
  <si>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</si>
  <si>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</si>
  <si>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</si>
  <si>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</si>
  <si>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</si>
  <si>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</si>
  <si>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</si>
  <si>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</si>
  <si>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</si>
  <si>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</si>
  <si>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</si>
  <si>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</si>
  <si>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</si>
  <si>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</si>
  <si>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</si>
  <si>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</si>
  <si>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</si>
  <si>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</si>
  <si>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</si>
  <si>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</si>
  <si>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</si>
  <si>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</si>
  <si>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</si>
  <si>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</si>
  <si>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</si>
  <si>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</si>
  <si>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</si>
  <si>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</si>
  <si>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</si>
  <si>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</si>
  <si>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</si>
  <si>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</si>
  <si>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</si>
  <si>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</si>
  <si>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</si>
  <si>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</si>
  <si>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</si>
  <si>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</si>
  <si>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</si>
  <si>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</si>
  <si>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</si>
  <si>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</si>
  <si>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</si>
  <si>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</si>
  <si>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</si>
  <si>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</si>
  <si>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</si>
  <si>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</si>
  <si>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</si>
  <si>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</si>
  <si>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</si>
  <si>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</si>
  <si>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</si>
  <si>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</si>
  <si>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</si>
  <si>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</si>
  <si>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</si>
  <si>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</si>
  <si>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</si>
  <si>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</si>
  <si>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</si>
  <si>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</si>
  <si>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</si>
  <si>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</si>
  <si>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</si>
  <si>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</si>
  <si>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</si>
  <si>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</si>
  <si>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</si>
  <si>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</si>
  <si>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</si>
  <si>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</si>
  <si>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</si>
  <si>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</si>
  <si>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</si>
  <si>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</si>
  <si>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</si>
  <si>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</si>
  <si>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</si>
  <si>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</si>
  <si>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</si>
  <si>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</si>
  <si>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</si>
  <si>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</si>
  <si>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</si>
  <si>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</si>
  <si>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</si>
  <si>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</si>
  <si>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</si>
  <si>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</si>
  <si>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</si>
  <si>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</si>
  <si>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</si>
  <si>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</si>
  <si>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</si>
  <si>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</si>
  <si>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</si>
  <si>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</si>
  <si>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</si>
  <si>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</si>
  <si>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</si>
  <si>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</si>
  <si>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</si>
  <si>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</si>
  <si>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</si>
  <si>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</si>
  <si>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</si>
  <si>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</si>
  <si>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</si>
  <si>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</si>
  <si>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</si>
  <si>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</si>
  <si>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</si>
  <si>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</si>
  <si>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</si>
  <si>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</si>
  <si>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</si>
  <si>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</si>
  <si>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</si>
  <si>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</si>
  <si>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</si>
  <si>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</si>
  <si>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</si>
  <si>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</si>
  <si>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</si>
  <si>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</si>
  <si>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</si>
  <si>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</si>
  <si>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</si>
  <si>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</si>
  <si>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</si>
  <si>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</si>
  <si>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</si>
  <si>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</si>
  <si>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</si>
  <si>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</si>
  <si>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</si>
  <si>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</si>
  <si>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</si>
  <si>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</si>
  <si>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</si>
  <si>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</si>
  <si>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</si>
  <si>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</si>
  <si>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</si>
  <si>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</si>
  <si>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</si>
  <si>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</si>
  <si>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</si>
  <si>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</si>
  <si>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</si>
  <si>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</si>
  <si>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</si>
  <si>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</si>
  <si>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</si>
  <si>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</si>
  <si>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</si>
  <si>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</si>
  <si>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</si>
  <si>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</si>
  <si>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</si>
  <si>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</si>
  <si>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</si>
  <si>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</si>
  <si>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</si>
  <si>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</si>
  <si>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</si>
  <si>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</si>
  <si>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</si>
  <si>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</si>
  <si>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</si>
  <si>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</si>
  <si>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</si>
  <si>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</si>
  <si>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</si>
  <si>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</si>
  <si>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</si>
  <si>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</si>
  <si>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</si>
  <si>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</si>
  <si>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</si>
  <si>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</si>
  <si>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</si>
  <si>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</si>
  <si>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</si>
  <si>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</si>
  <si>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</si>
  <si>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</si>
  <si>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</si>
  <si>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</si>
  <si>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</si>
  <si>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</si>
  <si>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</si>
  <si>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</si>
  <si>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</si>
  <si>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</si>
  <si>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</si>
  <si>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</si>
  <si>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</si>
  <si>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</si>
  <si>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</si>
  <si>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</si>
  <si>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</si>
  <si>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</si>
  <si>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</si>
  <si>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</si>
  <si>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</si>
  <si>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</si>
  <si>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</si>
  <si>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</si>
  <si>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</si>
  <si>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</si>
  <si>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</si>
  <si>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</si>
  <si>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</si>
  <si>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</si>
  <si>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</si>
  <si>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</si>
  <si>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</si>
  <si>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</si>
  <si>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</si>
  <si>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</si>
  <si>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</si>
  <si>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</si>
  <si>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</si>
  <si>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</si>
  <si>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</si>
  <si>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</si>
  <si>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</si>
  <si>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</si>
  <si>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</si>
  <si>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</si>
  <si>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</si>
  <si>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</si>
  <si>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</si>
  <si>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</si>
  <si>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</si>
  <si>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</si>
  <si>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</si>
  <si>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</si>
  <si>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</si>
  <si>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</si>
  <si>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</si>
  <si>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</si>
  <si>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</si>
  <si>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</si>
  <si>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</si>
  <si>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</si>
  <si>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</si>
  <si>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</si>
  <si>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</si>
  <si>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</si>
  <si>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</si>
  <si>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</si>
  <si>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</si>
  <si>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</si>
  <si>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</si>
  <si>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</si>
  <si>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</si>
  <si>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</si>
  <si>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</si>
  <si>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</si>
  <si>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</si>
  <si>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</si>
  <si>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</si>
  <si>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</si>
  <si>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</si>
  <si>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</si>
  <si>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</si>
  <si>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</si>
  <si>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</si>
  <si>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</si>
  <si>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</si>
  <si>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</si>
  <si>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</si>
  <si>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</si>
  <si>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</si>
  <si>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</si>
  <si>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</si>
  <si>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</si>
  <si>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</si>
  <si>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</si>
  <si>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</si>
  <si>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</si>
  <si>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</si>
  <si>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</si>
  <si>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</si>
  <si>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</si>
  <si>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</si>
  <si>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</si>
  <si>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</si>
  <si>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</si>
  <si>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</si>
  <si>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</si>
  <si>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</si>
  <si>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</si>
  <si>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</si>
  <si>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</si>
  <si>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</si>
  <si>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</si>
  <si>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</si>
  <si>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</si>
  <si>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</si>
  <si>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</si>
  <si>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</si>
  <si>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</si>
  <si>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</si>
  <si>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</si>
  <si>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</si>
  <si>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</si>
  <si>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</si>
  <si>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00-0032341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</si>
  <si>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</si>
  <si>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</si>
  <si>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</si>
  <si>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</si>
  <si>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</si>
  <si>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</si>
  <si>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</si>
  <si>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</si>
  <si>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</si>
  <si>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</si>
  <si>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</si>
  <si>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</si>
  <si>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</si>
  <si>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</si>
  <si>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</si>
  <si>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</si>
  <si>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</si>
  <si>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</si>
  <si>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</si>
  <si>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</si>
  <si>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</si>
  <si>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</si>
  <si>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</si>
  <si>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</si>
  <si>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</si>
  <si>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</si>
  <si>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</si>
  <si>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</si>
  <si>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</si>
  <si>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</si>
  <si>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</si>
  <si>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</si>
  <si>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</si>
  <si>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</si>
  <si>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</si>
  <si>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</si>
  <si>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</si>
  <si>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</si>
  <si>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</si>
  <si>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</si>
  <si>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</si>
  <si>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</si>
  <si>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</si>
  <si>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</si>
  <si>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</si>
  <si>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</si>
  <si>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</si>
  <si>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</si>
  <si>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</si>
  <si>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</si>
  <si>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</si>
  <si>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</si>
  <si>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</si>
  <si>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</si>
  <si>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</si>
  <si>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</si>
  <si>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</si>
  <si>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</si>
  <si>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</si>
  <si>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</si>
  <si>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</si>
  <si>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</si>
  <si>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</si>
  <si>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</si>
  <si>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</si>
  <si>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</si>
  <si>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</si>
  <si>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</si>
  <si>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</si>
  <si>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</si>
  <si>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</si>
  <si>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</si>
  <si>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</si>
  <si>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</si>
  <si>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</si>
  <si>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</si>
  <si>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</si>
  <si>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</si>
  <si>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</si>
  <si>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</si>
  <si>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</si>
  <si>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</si>
  <si>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</si>
  <si>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</si>
  <si>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</si>
  <si>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</si>
  <si>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</si>
  <si>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</si>
  <si>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</si>
  <si>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</si>
  <si>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</si>
  <si>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</si>
  <si>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</si>
  <si>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</si>
  <si>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</si>
  <si>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</si>
  <si>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</si>
  <si>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</si>
  <si>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</si>
  <si>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</si>
  <si>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</si>
  <si>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</si>
  <si>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</si>
  <si>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</si>
  <si>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</si>
  <si>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</si>
  <si>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</si>
  <si>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</si>
  <si>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</si>
  <si>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</si>
  <si>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</si>
  <si>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</si>
  <si>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</si>
  <si>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</si>
  <si>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</si>
  <si>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</si>
  <si>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</si>
  <si>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</si>
  <si>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</si>
  <si>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</si>
  <si>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</si>
  <si>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</si>
  <si>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</si>
  <si>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</si>
  <si>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</si>
  <si>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</si>
  <si>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</si>
  <si>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</si>
  <si>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</si>
  <si>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</si>
  <si>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</si>
  <si>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</si>
  <si>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</si>
  <si>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</si>
  <si>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</si>
  <si>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</si>
  <si>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</si>
  <si>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</si>
  <si>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</si>
  <si>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</si>
  <si>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</si>
  <si>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</si>
  <si>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</si>
  <si>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</si>
  <si>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</si>
  <si>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</si>
  <si>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</si>
  <si>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</si>
  <si>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</si>
  <si>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</si>
  <si>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</si>
  <si>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</si>
  <si>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</si>
  <si>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</si>
  <si>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</si>
  <si>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</si>
  <si>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</si>
  <si>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</si>
  <si>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</si>
  <si>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</si>
  <si>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</si>
  <si>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</si>
  <si>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</si>
  <si>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</si>
  <si>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</si>
  <si>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</si>
  <si>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</si>
  <si>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</si>
  <si>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</si>
  <si>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</si>
  <si>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</si>
  <si>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</si>
  <si>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</si>
  <si>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</si>
  <si>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</si>
  <si>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</si>
  <si>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</si>
  <si>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</si>
  <si>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</si>
  <si>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</si>
  <si>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</si>
  <si>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</si>
  <si>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</si>
  <si>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</si>
  <si>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</si>
  <si>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</si>
  <si>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</si>
  <si>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</si>
  <si>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</si>
  <si>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</si>
  <si>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</si>
  <si>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</si>
  <si>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</si>
  <si>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</si>
  <si>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</si>
  <si>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</si>
  <si>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</si>
  <si>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</si>
  <si>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</si>
  <si>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</si>
  <si>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</si>
  <si>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</si>
  <si>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</si>
  <si>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</si>
  <si>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</si>
  <si>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</si>
  <si>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</si>
  <si>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</si>
  <si>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</si>
  <si>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</si>
  <si>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</si>
  <si>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</si>
  <si>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</si>
  <si>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</si>
  <si>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</si>
  <si>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</si>
  <si>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</si>
  <si>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</si>
  <si>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</si>
  <si>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</si>
  <si>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</si>
  <si>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</si>
  <si>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</si>
  <si>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</si>
  <si>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</si>
  <si>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</si>
  <si>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</si>
  <si>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</si>
  <si>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</si>
  <si>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</si>
  <si>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</si>
  <si>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</si>
  <si>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</si>
  <si>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</si>
  <si>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</si>
  <si>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</si>
  <si>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</si>
  <si>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</si>
  <si>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</si>
  <si>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</si>
  <si>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</si>
  <si>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</si>
  <si>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</si>
  <si>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</si>
  <si>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</si>
  <si>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</si>
  <si>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</si>
  <si>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</si>
  <si>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</si>
  <si>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</si>
  <si>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</si>
  <si>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</si>
  <si>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</si>
  <si>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</si>
  <si>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</si>
  <si>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</si>
  <si>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</si>
  <si>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</si>
  <si>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</si>
  <si>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</si>
  <si>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</si>
  <si>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</si>
  <si>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</si>
  <si>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</si>
  <si>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</si>
  <si>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</si>
  <si>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</si>
  <si>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</si>
  <si>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</si>
  <si>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</si>
  <si>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</si>
  <si>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</si>
  <si>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</si>
  <si>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</si>
  <si>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</si>
  <si>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</si>
  <si>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</si>
  <si>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</si>
  <si>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</si>
  <si>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</si>
  <si>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</si>
  <si>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</si>
  <si>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</si>
  <si>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</si>
  <si>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</si>
  <si>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</si>
  <si>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</si>
  <si>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</si>
  <si>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</si>
  <si>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</si>
  <si>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</si>
  <si>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</si>
  <si>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</si>
  <si>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</si>
  <si>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</si>
  <si>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</si>
  <si>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</si>
  <si>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</si>
  <si>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</si>
  <si>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</si>
  <si>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</si>
  <si>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</si>
  <si>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</si>
  <si>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</si>
  <si>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</si>
  <si>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</si>
  <si>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</si>
  <si>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</si>
  <si>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</si>
  <si>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</si>
  <si>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</si>
  <si>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</si>
  <si>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</si>
  <si>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</si>
  <si>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</si>
  <si>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</si>
  <si>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</si>
  <si>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</si>
  <si>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</si>
  <si>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</si>
  <si>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</si>
  <si>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</si>
  <si>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</si>
  <si>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</si>
  <si>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</si>
  <si>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</si>
  <si>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</si>
  <si>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</si>
  <si>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</si>
  <si>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</si>
  <si>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</si>
  <si>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</si>
  <si>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</si>
  <si>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</si>
  <si>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</si>
  <si>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</si>
  <si>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</si>
  <si>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</si>
  <si>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</si>
  <si>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</si>
  <si>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</si>
  <si>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</si>
  <si>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</si>
  <si>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</si>
  <si>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</si>
  <si>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</si>
  <si>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</si>
  <si>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</si>
  <si>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</si>
  <si>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</si>
  <si>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</si>
  <si>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</si>
  <si>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</si>
  <si>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</si>
  <si>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</si>
  <si>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</si>
  <si>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</si>
  <si>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</si>
  <si>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</si>
  <si>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</si>
  <si>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</si>
  <si>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</si>
  <si>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</si>
  <si>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</si>
  <si>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</si>
  <si>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</si>
  <si>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</si>
  <si>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</si>
  <si>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</si>
  <si>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</si>
  <si>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</si>
  <si>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</si>
  <si>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</si>
  <si>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</si>
  <si>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</si>
  <si>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</si>
  <si>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</si>
  <si>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</si>
  <si>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</si>
  <si>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</si>
  <si>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</si>
  <si>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</si>
  <si>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</si>
  <si>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</si>
  <si>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</si>
  <si>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</si>
  <si>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</si>
  <si>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</si>
  <si>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</si>
  <si>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</si>
  <si>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</si>
  <si>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</si>
  <si>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</si>
  <si>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</si>
  <si>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</si>
  <si>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</si>
  <si>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</si>
  <si>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</si>
  <si>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</si>
  <si>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</si>
  <si>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</si>
  <si>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</si>
  <si>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</si>
  <si>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</si>
  <si>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</si>
  <si>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</si>
  <si>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</si>
  <si>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</si>
  <si>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</si>
  <si>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</si>
  <si>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</si>
  <si>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</si>
  <si>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</si>
  <si>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</si>
  <si>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</si>
  <si>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</si>
  <si>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</si>
  <si>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</si>
  <si>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</si>
  <si>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</si>
  <si>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</si>
  <si>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</si>
  <si>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</si>
  <si>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</si>
  <si>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</si>
  <si>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</si>
  <si>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</si>
  <si>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</si>
  <si>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</si>
  <si>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</si>
  <si>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</si>
  <si>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</si>
  <si>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</si>
  <si>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</si>
  <si>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</si>
  <si>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</si>
  <si>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</si>
  <si>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</si>
  <si>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</si>
  <si>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</si>
  <si>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</si>
  <si>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</si>
  <si>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</si>
  <si>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</si>
  <si>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</si>
  <si>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</si>
  <si>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</si>
  <si>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</si>
  <si>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</si>
  <si>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</si>
  <si>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</si>
  <si>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</si>
  <si>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</si>
  <si>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</si>
  <si>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</si>
  <si>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</si>
  <si>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</si>
  <si>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</si>
  <si>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</si>
  <si>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</si>
  <si>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</si>
  <si>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</si>
  <si>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</si>
  <si>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</si>
  <si>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</si>
  <si>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</si>
  <si>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</si>
  <si>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</si>
  <si>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</si>
  <si>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</si>
  <si>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</si>
  <si>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</si>
  <si>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</si>
  <si>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</si>
  <si>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</si>
  <si>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</si>
  <si>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</si>
  <si>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</si>
  <si>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</si>
  <si>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</si>
  <si>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</si>
  <si>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</si>
  <si>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</si>
  <si>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</si>
  <si>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</si>
  <si>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</si>
  <si>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</si>
  <si>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</si>
  <si>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</si>
  <si>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</si>
  <si>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</si>
  <si>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</si>
  <si>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</si>
  <si>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</si>
  <si>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</si>
  <si>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</si>
  <si>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</si>
  <si>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</si>
  <si>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</si>
  <si>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</si>
  <si>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</si>
  <si>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</si>
  <si>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</si>
  <si>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</si>
  <si>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</si>
  <si>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</si>
  <si>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</si>
  <si>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</si>
  <si>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</si>
  <si>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</si>
  <si>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</si>
  <si>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</si>
  <si>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</si>
  <si>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</si>
  <si>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</si>
  <si>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</si>
  <si>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</si>
  <si>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</si>
  <si>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</si>
  <si>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</si>
  <si>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</si>
  <si>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</si>
  <si>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</si>
  <si>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</si>
  <si>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</si>
  <si>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</si>
  <si>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</si>
  <si>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</si>
  <si>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</si>
  <si>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</si>
  <si>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</si>
  <si>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</si>
  <si>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</si>
  <si>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</si>
  <si>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</si>
  <si>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</si>
  <si>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</si>
  <si>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</si>
  <si>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</si>
  <si>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</si>
  <si>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</si>
  <si>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</si>
  <si>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</si>
  <si>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</si>
  <si>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</si>
  <si>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</si>
  <si>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</si>
  <si>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</si>
  <si>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</si>
  <si>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</si>
  <si>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</si>
  <si>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</si>
  <si>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</si>
  <si>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</si>
  <si>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</si>
  <si>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</si>
  <si>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</si>
  <si>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</si>
  <si>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</si>
  <si>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</si>
  <si>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</si>
  <si>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</si>
  <si>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</si>
  <si>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</si>
  <si>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</si>
  <si>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</si>
  <si>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</si>
  <si>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</si>
  <si>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</si>
  <si>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</si>
  <si>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</si>
  <si>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</si>
  <si>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</si>
  <si>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</si>
  <si>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</si>
  <si>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</si>
  <si>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</si>
  <si>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</si>
  <si>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</si>
  <si>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</si>
  <si>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</si>
  <si>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</si>
  <si>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</si>
  <si>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</si>
  <si>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</si>
  <si>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</si>
  <si>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</si>
  <si>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</si>
  <si>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</si>
  <si>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</si>
  <si>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</si>
  <si>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</si>
  <si>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</si>
  <si>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</si>
  <si>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</si>
  <si>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</si>
  <si>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</si>
  <si>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</si>
  <si>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</si>
  <si>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</si>
  <si>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</si>
  <si>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</si>
  <si>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</si>
  <si>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</si>
  <si>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</si>
  <si>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</si>
  <si>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</si>
  <si>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</si>
  <si>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</si>
  <si>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</si>
  <si>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</si>
  <si>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</si>
  <si>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</si>
  <si>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</si>
  <si>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</si>
  <si>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</si>
  <si>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</si>
  <si>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</si>
  <si>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</si>
  <si>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</si>
  <si>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</si>
  <si>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</si>
  <si>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</si>
  <si>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</si>
  <si>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00-0033757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</si>
  <si>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</si>
  <si>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</si>
  <si>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</si>
  <si>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</si>
  <si>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</si>
  <si>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</si>
  <si>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</si>
  <si>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</si>
  <si>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</si>
  <si>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</si>
  <si>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</si>
  <si>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</si>
  <si>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</si>
  <si>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</si>
  <si>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</si>
  <si>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</si>
  <si>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</si>
  <si>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</si>
  <si>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</si>
  <si>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</si>
  <si>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</si>
  <si>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</si>
  <si>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</si>
  <si>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</si>
  <si>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</si>
  <si>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</si>
  <si>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</si>
  <si>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</si>
  <si>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</si>
  <si>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</si>
  <si>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</si>
  <si>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</si>
  <si>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</si>
  <si>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</si>
  <si>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</si>
  <si>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</si>
  <si>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</si>
  <si>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</si>
  <si>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</si>
  <si>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</si>
  <si>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</si>
  <si>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</si>
  <si>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</si>
  <si>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</si>
  <si>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</si>
  <si>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</si>
  <si>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</si>
  <si>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</si>
  <si>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</si>
  <si>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</si>
  <si>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</si>
  <si>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</si>
  <si>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</si>
  <si>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</si>
  <si>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</si>
  <si>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</si>
  <si>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</si>
  <si>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</si>
  <si>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</si>
  <si>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</si>
  <si>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</si>
  <si>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</si>
  <si>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</si>
  <si>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</si>
  <si>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</si>
  <si>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</si>
  <si>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</si>
  <si>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</si>
  <si>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</si>
  <si>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</si>
  <si>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</si>
  <si>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</si>
  <si>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</si>
  <si>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</si>
  <si>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</si>
  <si>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</si>
  <si>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</si>
  <si>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</si>
  <si>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</si>
  <si>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</si>
  <si>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</si>
  <si>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</si>
  <si>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</si>
  <si>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</si>
  <si>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</si>
  <si>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</si>
  <si>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</si>
  <si>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</si>
  <si>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</si>
  <si>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</si>
  <si>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</si>
  <si>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</si>
  <si>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</si>
  <si>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</si>
  <si>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</si>
  <si>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</si>
  <si>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</si>
  <si>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</si>
  <si>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</si>
  <si>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</si>
  <si>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</si>
  <si>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</si>
  <si>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</si>
  <si>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</si>
  <si>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</si>
  <si>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</si>
  <si>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</si>
  <si>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</si>
  <si>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</si>
  <si>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</si>
  <si>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</si>
  <si>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</si>
  <si>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</si>
  <si>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</si>
  <si>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</si>
  <si>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</si>
  <si>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</si>
  <si>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</si>
  <si>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</si>
  <si>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</si>
  <si>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</si>
  <si>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</si>
  <si>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</si>
  <si>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</si>
  <si>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</si>
  <si>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</si>
  <si>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</si>
  <si>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</si>
  <si>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</si>
  <si>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</si>
  <si>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</si>
  <si>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</si>
  <si>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</si>
  <si>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</si>
  <si>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</si>
  <si>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</si>
  <si>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</si>
  <si>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</si>
  <si>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</si>
  <si>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</si>
  <si>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</si>
  <si>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</si>
  <si>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</si>
  <si>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</si>
  <si>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</si>
  <si>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</si>
  <si>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</si>
  <si>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</si>
  <si>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</si>
  <si>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</si>
  <si>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</si>
  <si>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</si>
  <si>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</si>
  <si>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</si>
  <si>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</si>
  <si>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</si>
  <si>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</si>
  <si>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</si>
  <si>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</si>
  <si>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</si>
  <si>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</si>
  <si>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</si>
  <si>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</si>
  <si>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</si>
  <si>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</si>
  <si>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</si>
  <si>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</si>
  <si>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</si>
  <si>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</si>
  <si>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</si>
  <si>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</si>
  <si>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</si>
  <si>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</si>
  <si>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</si>
  <si>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</si>
  <si>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</si>
  <si>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</si>
  <si>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</si>
  <si>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</si>
  <si>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</si>
  <si>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</si>
  <si>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</si>
  <si>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</si>
  <si>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</si>
  <si>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1997-02-10</t>
  </si>
  <si>
    <t>874</t>
  </si>
  <si>
    <t>00-0028067</t>
  </si>
  <si>
    <t>Julius Thomas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</si>
  <si>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</si>
  <si>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</si>
  <si>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</si>
  <si>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</si>
  <si>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</si>
  <si>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</si>
  <si>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</si>
  <si>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</si>
  <si>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</si>
  <si>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</si>
  <si>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</si>
  <si>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</si>
  <si>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</si>
  <si>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</si>
  <si>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</si>
  <si>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</si>
  <si>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</si>
  <si>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</si>
  <si>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</si>
  <si>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</si>
  <si>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</si>
  <si>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</si>
  <si>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</si>
  <si>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</si>
  <si>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</si>
  <si>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</si>
  <si>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</si>
  <si>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</si>
  <si>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</si>
  <si>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</si>
  <si>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</si>
  <si>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</si>
  <si>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</si>
  <si>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</si>
  <si>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</si>
  <si>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</si>
  <si>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</si>
  <si>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</si>
  <si>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</si>
  <si>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</si>
  <si>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</si>
  <si>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</si>
  <si>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</si>
  <si>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</si>
  <si>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</si>
  <si>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</si>
  <si>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</si>
  <si>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</si>
  <si>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</si>
  <si>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</si>
  <si>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</si>
  <si>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</si>
  <si>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</si>
  <si>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</si>
  <si>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</si>
  <si>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</si>
  <si>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</si>
  <si>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</si>
  <si>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</si>
  <si>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</si>
  <si>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</si>
  <si>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</si>
  <si>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</si>
  <si>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</si>
  <si>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</si>
  <si>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</si>
  <si>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</si>
  <si>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</si>
  <si>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</si>
  <si>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</si>
  <si>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</si>
  <si>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</si>
  <si>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</si>
  <si>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</si>
  <si>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</si>
  <si>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</si>
  <si>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</si>
  <si>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</si>
  <si>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</si>
  <si>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</si>
  <si>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</si>
  <si>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</si>
  <si>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</si>
  <si>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</si>
  <si>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</si>
  <si>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</si>
  <si>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</si>
  <si>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</si>
  <si>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</si>
  <si>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</si>
  <si>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</si>
  <si>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</si>
  <si>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</si>
  <si>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</si>
  <si>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</si>
  <si>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</si>
  <si>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</si>
  <si>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</si>
  <si>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</si>
  <si>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</si>
  <si>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</si>
  <si>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</si>
  <si>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</si>
  <si>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</si>
  <si>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</si>
  <si>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</si>
  <si>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</si>
  <si>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</si>
  <si>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</si>
  <si>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</si>
  <si>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</si>
  <si>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</si>
  <si>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</si>
  <si>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</si>
  <si>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</si>
  <si>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</si>
  <si>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</si>
  <si>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</si>
  <si>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</si>
  <si>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</si>
  <si>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</si>
  <si>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</si>
  <si>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</si>
  <si>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</si>
  <si>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</si>
  <si>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</si>
  <si>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</si>
  <si>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</si>
  <si>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</si>
  <si>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</si>
  <si>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</si>
  <si>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</si>
  <si>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</si>
  <si>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</si>
  <si>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</si>
  <si>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</si>
  <si>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</si>
  <si>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</si>
  <si>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</si>
  <si>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</si>
  <si>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</si>
  <si>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</si>
  <si>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</si>
  <si>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</si>
  <si>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</si>
  <si>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</si>
  <si>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</si>
  <si>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</si>
  <si>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</si>
  <si>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</si>
  <si>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</si>
  <si>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</si>
  <si>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</si>
  <si>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</si>
  <si>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</si>
  <si>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</si>
  <si>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</si>
  <si>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</si>
  <si>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</si>
  <si>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</si>
  <si>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</si>
  <si>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</si>
  <si>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</si>
  <si>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</si>
  <si>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</si>
  <si>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</si>
  <si>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</si>
  <si>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</si>
  <si>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</si>
  <si>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</si>
  <si>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</si>
  <si>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</si>
  <si>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</si>
  <si>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</si>
  <si>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</si>
  <si>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</si>
  <si>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</si>
  <si>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</si>
  <si>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</si>
  <si>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</si>
  <si>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</si>
  <si>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</si>
  <si>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</si>
  <si>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</si>
  <si>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</si>
  <si>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</si>
  <si>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</si>
  <si>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</si>
  <si>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</si>
  <si>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</si>
  <si>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</si>
  <si>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</si>
  <si>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</si>
  <si>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</si>
  <si>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</si>
  <si>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</si>
  <si>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</si>
  <si>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</si>
  <si>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</si>
  <si>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</si>
  <si>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</si>
  <si>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</si>
  <si>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</si>
  <si>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</si>
  <si>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</si>
  <si>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</si>
  <si>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</si>
  <si>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</si>
  <si>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</si>
  <si>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</si>
  <si>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</si>
  <si>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</si>
  <si>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</si>
  <si>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</si>
  <si>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</si>
  <si>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</si>
  <si>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</si>
  <si>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</si>
  <si>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</si>
  <si>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</si>
  <si>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</si>
  <si>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</si>
  <si>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</si>
  <si>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</si>
  <si>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</si>
  <si>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</si>
  <si>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</si>
  <si>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</si>
  <si>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</si>
  <si>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</si>
  <si>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</si>
  <si>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</si>
  <si>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</si>
  <si>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</si>
  <si>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</si>
  <si>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</si>
  <si>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</si>
  <si>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</si>
  <si>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</si>
  <si>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</si>
  <si>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</si>
  <si>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</si>
  <si>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</si>
  <si>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</si>
  <si>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</si>
  <si>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</si>
  <si>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</si>
  <si>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</si>
  <si>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</si>
  <si>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</si>
  <si>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</si>
  <si>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</si>
  <si>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</si>
  <si>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</si>
  <si>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</si>
  <si>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</si>
  <si>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</si>
  <si>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</si>
  <si>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</si>
  <si>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</si>
  <si>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</si>
  <si>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</si>
  <si>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</si>
  <si>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</si>
  <si>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</si>
  <si>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</si>
  <si>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</si>
  <si>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</si>
  <si>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</si>
  <si>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</si>
  <si>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</si>
  <si>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</si>
  <si>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</si>
  <si>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</si>
  <si>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</si>
  <si>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</si>
  <si>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</si>
  <si>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</si>
  <si>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</si>
  <si>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</si>
  <si>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</si>
  <si>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</si>
  <si>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</si>
  <si>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</si>
  <si>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</si>
  <si>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</si>
  <si>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</si>
  <si>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</si>
  <si>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</si>
  <si>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</si>
  <si>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</si>
  <si>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</si>
  <si>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</si>
  <si>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</si>
  <si>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</si>
  <si>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</si>
  <si>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</si>
  <si>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</si>
  <si>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</si>
  <si>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</si>
  <si>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</si>
  <si>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</si>
  <si>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</si>
  <si>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</si>
  <si>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</si>
  <si>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</si>
  <si>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</si>
  <si>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</si>
  <si>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</si>
  <si>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</si>
  <si>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</si>
  <si>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</si>
  <si>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</si>
  <si>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</si>
  <si>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</si>
  <si>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</si>
  <si>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</si>
  <si>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</si>
  <si>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</si>
  <si>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</si>
  <si>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</si>
  <si>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</si>
  <si>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</si>
  <si>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</si>
  <si>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</si>
  <si>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</si>
  <si>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</si>
  <si>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</si>
  <si>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</si>
  <si>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</si>
  <si>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</si>
  <si>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</si>
  <si>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</si>
  <si>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</si>
  <si>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</si>
  <si>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</si>
  <si>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</si>
  <si>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</si>
  <si>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</si>
  <si>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</si>
  <si>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</si>
  <si>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</si>
  <si>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</si>
  <si>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</si>
  <si>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</si>
  <si>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</si>
  <si>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</si>
  <si>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</si>
  <si>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</si>
  <si>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</si>
  <si>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</si>
  <si>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</si>
  <si>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</si>
  <si>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</si>
  <si>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</si>
  <si>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</si>
  <si>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</si>
  <si>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</si>
  <si>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</si>
  <si>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</si>
  <si>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</si>
  <si>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</si>
  <si>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</si>
  <si>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</si>
  <si>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</si>
  <si>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</si>
  <si>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</si>
  <si>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</si>
  <si>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</si>
  <si>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</si>
  <si>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</si>
  <si>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</si>
  <si>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</si>
  <si>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</si>
  <si>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</si>
  <si>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</si>
  <si>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</si>
  <si>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</si>
  <si>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</si>
  <si>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</si>
  <si>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</si>
  <si>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</si>
  <si>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</si>
  <si>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</si>
  <si>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</si>
  <si>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</si>
  <si>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</si>
  <si>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</si>
  <si>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</si>
  <si>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</si>
  <si>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</si>
  <si>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</si>
  <si>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</si>
  <si>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</si>
  <si>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</si>
  <si>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</si>
  <si>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</si>
  <si>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</si>
  <si>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</si>
  <si>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</si>
  <si>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</si>
  <si>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</si>
  <si>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</si>
  <si>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</si>
  <si>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</si>
  <si>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</si>
  <si>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</si>
  <si>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</si>
  <si>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</si>
  <si>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</si>
  <si>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</si>
  <si>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</si>
  <si>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</si>
  <si>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</si>
  <si>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</si>
  <si>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</si>
  <si>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</si>
  <si>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</si>
  <si>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</si>
  <si>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</si>
  <si>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</si>
  <si>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</si>
  <si>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</si>
  <si>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</si>
  <si>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</si>
  <si>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</si>
  <si>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</si>
  <si>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</si>
  <si>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</si>
  <si>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</si>
  <si>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</si>
  <si>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</si>
  <si>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</si>
  <si>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</si>
  <si>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</si>
  <si>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</si>
  <si>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</si>
  <si>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</si>
  <si>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</si>
  <si>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</si>
  <si>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</si>
  <si>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</si>
  <si>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</si>
  <si>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</si>
  <si>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</si>
  <si>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</si>
  <si>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</si>
  <si>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</si>
  <si>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</si>
  <si>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</si>
  <si>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</si>
  <si>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</si>
  <si>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</si>
  <si>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</si>
  <si>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</si>
  <si>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</si>
  <si>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</si>
  <si>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</si>
  <si>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</si>
  <si>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</si>
  <si>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</si>
  <si>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</si>
  <si>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</si>
  <si>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</si>
  <si>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</si>
  <si>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</si>
  <si>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</si>
  <si>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</si>
  <si>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</si>
  <si>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</si>
  <si>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</si>
  <si>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</si>
  <si>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</si>
  <si>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</si>
  <si>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</si>
  <si>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</si>
  <si>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</si>
  <si>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</si>
  <si>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</si>
  <si>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</si>
  <si>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</si>
  <si>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</si>
  <si>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</si>
  <si>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</si>
  <si>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</si>
  <si>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</si>
  <si>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</si>
  <si>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</si>
  <si>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</si>
  <si>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</si>
  <si>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</si>
  <si>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</si>
  <si>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</si>
  <si>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</si>
  <si>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</si>
  <si>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</si>
  <si>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</si>
  <si>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</si>
  <si>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</si>
  <si>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</si>
  <si>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</si>
  <si>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</si>
  <si>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</si>
  <si>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</si>
  <si>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</si>
  <si>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</si>
  <si>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</si>
  <si>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</si>
  <si>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</si>
  <si>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</si>
  <si>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</si>
  <si>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</si>
  <si>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</si>
  <si>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</si>
  <si>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</si>
  <si>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</si>
  <si>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</si>
  <si>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</si>
  <si>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</si>
  <si>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</si>
  <si>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</si>
  <si>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</si>
  <si>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</si>
  <si>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</si>
  <si>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</si>
  <si>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</si>
  <si>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</si>
  <si>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</si>
  <si>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</si>
  <si>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</si>
  <si>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</si>
  <si>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</si>
  <si>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</si>
  <si>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</si>
  <si>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</si>
  <si>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</si>
  <si>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</si>
  <si>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</si>
  <si>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</si>
  <si>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</si>
  <si>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</si>
  <si>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</si>
  <si>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</si>
  <si>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</si>
  <si>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</si>
  <si>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</si>
  <si>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</si>
  <si>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</si>
  <si>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</si>
  <si>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</si>
  <si>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</si>
  <si>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</si>
  <si>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</si>
  <si>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</si>
  <si>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</si>
  <si>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</si>
  <si>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</si>
  <si>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</si>
  <si>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</si>
  <si>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</si>
  <si>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</si>
  <si>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</si>
  <si>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</si>
  <si>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</si>
  <si>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</si>
  <si>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</si>
  <si>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</si>
  <si>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</si>
  <si>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</si>
  <si>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</si>
  <si>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</si>
  <si>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</si>
  <si>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</si>
  <si>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</si>
  <si>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</si>
  <si>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</si>
  <si>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</si>
  <si>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</si>
  <si>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</si>
  <si>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</si>
  <si>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</si>
  <si>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</si>
  <si>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</si>
  <si>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</si>
  <si>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</si>
  <si>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</si>
  <si>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</si>
  <si>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</si>
  <si>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</si>
  <si>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</si>
  <si>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</si>
  <si>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</si>
  <si>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</si>
  <si>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</si>
  <si>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</si>
  <si>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</si>
  <si>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</si>
  <si>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</si>
  <si>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</si>
  <si>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</si>
  <si>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</si>
  <si>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</si>
  <si>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</si>
  <si>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</si>
  <si>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</si>
  <si>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</si>
  <si>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</si>
  <si>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</si>
  <si>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</si>
  <si>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</si>
  <si>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</si>
  <si>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</si>
  <si>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</si>
  <si>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</si>
  <si>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</si>
  <si>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</si>
  <si>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</si>
  <si>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</si>
  <si>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</si>
  <si>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</si>
  <si>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</si>
  <si>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</si>
  <si>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</si>
  <si>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</si>
  <si>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</si>
  <si>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</si>
  <si>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</si>
  <si>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</si>
  <si>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</si>
  <si>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</si>
  <si>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</si>
  <si>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</si>
  <si>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</si>
  <si>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</si>
  <si>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</si>
  <si>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</si>
  <si>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</si>
  <si>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</si>
  <si>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</si>
  <si>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</si>
  <si>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</si>
  <si>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</si>
  <si>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</si>
  <si>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</si>
  <si>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</si>
  <si>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</si>
  <si>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</si>
  <si>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</si>
  <si>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</si>
  <si>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</si>
  <si>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</si>
  <si>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</si>
  <si>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</si>
  <si>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</si>
  <si>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</si>
  <si>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</si>
  <si>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</si>
  <si>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</si>
  <si>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</si>
  <si>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</si>
  <si>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</si>
  <si>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</si>
  <si>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</si>
  <si>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</si>
  <si>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</si>
  <si>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</si>
  <si>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</si>
  <si>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</si>
  <si>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</si>
  <si>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</si>
  <si>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</si>
  <si>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</si>
  <si>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</si>
  <si>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</si>
  <si>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</si>
  <si>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</si>
  <si>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</si>
  <si>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</si>
  <si>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</si>
  <si>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</si>
  <si>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</si>
  <si>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</si>
  <si>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</si>
  <si>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</si>
  <si>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</si>
  <si>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</si>
  <si>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</si>
  <si>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</si>
  <si>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</si>
  <si>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</si>
  <si>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</si>
  <si>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</si>
  <si>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</si>
  <si>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</si>
  <si>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</si>
  <si>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</si>
  <si>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</si>
  <si>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</si>
  <si>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</si>
  <si>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</si>
  <si>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</si>
  <si>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</si>
  <si>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</si>
  <si>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</si>
  <si>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</si>
  <si>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</si>
  <si>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</si>
  <si>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</si>
  <si>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</si>
  <si>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</si>
  <si>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</si>
  <si>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</si>
  <si>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</si>
  <si>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</si>
  <si>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</si>
  <si>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</si>
  <si>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</si>
  <si>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</si>
  <si>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</si>
  <si>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</si>
  <si>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</si>
  <si>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</si>
  <si>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</si>
  <si>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</si>
  <si>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</si>
  <si>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</si>
  <si>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</si>
  <si>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</si>
  <si>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</si>
  <si>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</si>
  <si>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</si>
  <si>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</si>
  <si>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</si>
  <si>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</si>
  <si>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</si>
  <si>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</si>
  <si>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</si>
  <si>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</si>
  <si>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</si>
  <si>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</si>
  <si>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</si>
  <si>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</si>
  <si>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</si>
  <si>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</si>
  <si>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</si>
  <si>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</si>
  <si>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</si>
  <si>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</si>
  <si>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</si>
  <si>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</si>
  <si>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</si>
  <si>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</si>
  <si>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</si>
  <si>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</si>
  <si>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</si>
  <si>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</si>
  <si>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</si>
  <si>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</si>
  <si>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</si>
  <si>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</si>
  <si>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</si>
  <si>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</si>
  <si>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</si>
  <si>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</si>
  <si>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</si>
  <si>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</si>
  <si>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</si>
  <si>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</si>
  <si>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</si>
  <si>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</si>
  <si>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</si>
  <si>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</si>
  <si>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</si>
  <si>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</si>
  <si>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</si>
  <si>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</si>
  <si>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</si>
  <si>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</si>
  <si>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</si>
  <si>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</si>
  <si>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</si>
  <si>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</si>
  <si>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</si>
  <si>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</si>
  <si>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</si>
  <si>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</si>
  <si>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</si>
  <si>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</si>
  <si>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</si>
  <si>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</si>
  <si>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</si>
  <si>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</si>
  <si>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</si>
  <si>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</si>
  <si>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</si>
  <si>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</si>
  <si>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</si>
  <si>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</si>
  <si>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</si>
  <si>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</si>
  <si>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</si>
  <si>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</si>
  <si>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</si>
  <si>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</si>
  <si>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</si>
  <si>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</si>
  <si>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</si>
  <si>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</si>
  <si>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</si>
  <si>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</si>
  <si>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</si>
  <si>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</si>
  <si>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</si>
  <si>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</si>
  <si>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</si>
  <si>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</si>
  <si>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</si>
  <si>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</si>
  <si>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</si>
  <si>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</si>
  <si>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</si>
  <si>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</si>
  <si>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</si>
  <si>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</si>
  <si>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</si>
  <si>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</si>
  <si>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</si>
  <si>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</si>
  <si>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</si>
  <si>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</si>
  <si>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</si>
  <si>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</si>
  <si>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</si>
  <si>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</si>
  <si>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</si>
  <si>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</si>
  <si>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</si>
  <si>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</si>
  <si>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</si>
  <si>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</si>
  <si>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</si>
  <si>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</si>
  <si>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</si>
  <si>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</si>
  <si>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</si>
  <si>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</si>
  <si>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</si>
  <si>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</si>
  <si>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</si>
  <si>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</si>
  <si>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</si>
  <si>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</si>
  <si>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</si>
  <si>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</si>
  <si>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</si>
  <si>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</si>
  <si>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</si>
  <si>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</si>
  <si>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</si>
  <si>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</si>
  <si>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</si>
  <si>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</si>
  <si>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</si>
  <si>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</si>
  <si>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</si>
  <si>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</si>
  <si>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</si>
  <si>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</si>
  <si>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</si>
  <si>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</si>
  <si>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</si>
  <si>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</si>
  <si>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</si>
  <si>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</si>
  <si>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</si>
  <si>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</si>
  <si>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</si>
  <si>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</si>
  <si>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</si>
  <si>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</si>
  <si>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</si>
  <si>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</si>
  <si>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</si>
  <si>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</si>
  <si>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</si>
  <si>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</si>
  <si>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</si>
  <si>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</si>
  <si>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</si>
  <si>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</si>
  <si>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</si>
  <si>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</si>
  <si>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</si>
  <si>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</si>
  <si>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</si>
  <si>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</si>
  <si>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</si>
  <si>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</si>
  <si>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</si>
  <si>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</si>
  <si>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</si>
  <si>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</si>
  <si>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</si>
  <si>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</si>
  <si>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</si>
  <si>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</si>
  <si>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</si>
  <si>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</si>
  <si>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</si>
  <si>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</si>
  <si>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</si>
  <si>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</si>
  <si>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</si>
  <si>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</si>
  <si>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</si>
  <si>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</si>
  <si>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</si>
  <si>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</si>
  <si>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</si>
  <si>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</si>
  <si>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</si>
  <si>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</si>
  <si>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</si>
  <si>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</si>
  <si>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</si>
  <si>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</si>
  <si>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</si>
  <si>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</si>
  <si>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</si>
  <si>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</si>
  <si>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</si>
  <si>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</si>
  <si>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</si>
  <si>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</si>
  <si>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</si>
  <si>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</si>
  <si>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</si>
  <si>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</si>
  <si>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</si>
  <si>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</si>
  <si>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</si>
  <si>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</si>
  <si>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</si>
  <si>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</si>
  <si>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</si>
  <si>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</si>
  <si>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</si>
  <si>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</si>
  <si>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</si>
  <si>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</si>
  <si>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</si>
  <si>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</si>
  <si>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</si>
  <si>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</si>
  <si>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</si>
  <si>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</si>
  <si>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</si>
  <si>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</si>
  <si>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</si>
  <si>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</si>
  <si>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</si>
  <si>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</si>
  <si>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</si>
  <si>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</si>
  <si>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</si>
  <si>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</si>
  <si>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</si>
  <si>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</si>
  <si>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</si>
  <si>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</si>
  <si>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</si>
  <si>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</si>
  <si>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</si>
  <si>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</si>
  <si>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</si>
  <si>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</si>
  <si>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</si>
  <si>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</si>
  <si>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</si>
  <si>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</si>
  <si>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</si>
  <si>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</si>
  <si>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</si>
  <si>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</si>
  <si>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</si>
  <si>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</si>
  <si>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</si>
  <si>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</si>
  <si>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</si>
  <si>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</si>
  <si>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</si>
  <si>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</si>
  <si>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</si>
  <si>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</si>
  <si>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</si>
  <si>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</si>
  <si>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</si>
  <si>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</si>
  <si>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</si>
  <si>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</si>
  <si>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</si>
  <si>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</si>
  <si>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</si>
  <si>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</si>
  <si>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</si>
  <si>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</si>
  <si>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</si>
  <si>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</si>
  <si>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</si>
  <si>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</si>
  <si>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</si>
  <si>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</si>
  <si>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</si>
  <si>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</si>
  <si>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</si>
  <si>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</si>
  <si>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</si>
  <si>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</si>
  <si>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</si>
  <si>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</si>
  <si>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</si>
  <si>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</si>
  <si>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</si>
  <si>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</si>
  <si>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</si>
  <si>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</si>
  <si>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</si>
  <si>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</si>
  <si>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</si>
  <si>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</si>
  <si>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</si>
  <si>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</si>
  <si>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</si>
  <si>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</si>
  <si>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</si>
  <si>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</si>
  <si>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</si>
  <si>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</si>
  <si>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</si>
  <si>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</si>
  <si>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</si>
  <si>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</si>
  <si>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</si>
  <si>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</si>
  <si>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</si>
  <si>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</si>
  <si>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</si>
  <si>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</si>
  <si>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</si>
  <si>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</si>
  <si>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</si>
  <si>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00-0030807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</si>
  <si>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</si>
  <si>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</si>
  <si>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</si>
  <si>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</si>
  <si>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</si>
  <si>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</si>
  <si>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</si>
  <si>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</si>
  <si>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</si>
  <si>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</si>
  <si>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</si>
  <si>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</si>
  <si>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</si>
  <si>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</si>
  <si>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</si>
  <si>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</si>
  <si>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</si>
  <si>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</si>
  <si>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</si>
  <si>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</si>
  <si>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</si>
  <si>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</si>
  <si>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</si>
  <si>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</si>
  <si>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</si>
  <si>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</si>
  <si>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</si>
  <si>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</si>
  <si>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</si>
  <si>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</si>
  <si>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</si>
  <si>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</si>
  <si>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</si>
  <si>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</si>
  <si>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</si>
  <si>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</si>
  <si>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</si>
  <si>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</si>
  <si>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</si>
  <si>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</si>
  <si>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</si>
  <si>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</si>
  <si>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</si>
  <si>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</si>
  <si>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</si>
  <si>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</si>
  <si>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</si>
  <si>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</si>
  <si>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</si>
  <si>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</si>
  <si>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</si>
  <si>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</si>
  <si>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</si>
  <si>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</si>
  <si>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</si>
  <si>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</si>
  <si>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</si>
  <si>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</si>
  <si>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</si>
  <si>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</si>
  <si>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</si>
  <si>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</si>
  <si>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</si>
  <si>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</si>
  <si>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</si>
  <si>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</si>
  <si>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</si>
  <si>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</si>
  <si>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</si>
  <si>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</si>
  <si>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</si>
  <si>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</si>
  <si>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</si>
  <si>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</si>
  <si>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</si>
  <si>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</si>
  <si>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</si>
  <si>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</si>
  <si>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</si>
  <si>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</si>
  <si>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</si>
  <si>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</si>
  <si>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</si>
  <si>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</si>
  <si>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</si>
  <si>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</si>
  <si>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</si>
  <si>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</si>
  <si>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</si>
  <si>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</si>
  <si>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</si>
  <si>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</si>
  <si>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</si>
  <si>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</si>
  <si>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</si>
  <si>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</si>
  <si>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</si>
  <si>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</si>
  <si>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</si>
  <si>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</si>
  <si>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</si>
  <si>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</si>
  <si>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</si>
  <si>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</si>
  <si>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</si>
  <si>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</si>
  <si>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</si>
  <si>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</si>
  <si>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</si>
  <si>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</si>
  <si>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</si>
  <si>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</si>
  <si>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</si>
  <si>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</si>
  <si>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</si>
  <si>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</si>
  <si>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</si>
  <si>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</si>
  <si>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</si>
  <si>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</si>
  <si>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</si>
  <si>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</si>
  <si>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</si>
  <si>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</si>
  <si>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</si>
  <si>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</si>
  <si>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</si>
  <si>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</si>
  <si>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</si>
  <si>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</si>
  <si>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</si>
  <si>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</si>
  <si>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</si>
  <si>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</si>
  <si>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</si>
  <si>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</si>
  <si>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</si>
  <si>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</si>
  <si>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</si>
  <si>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</si>
  <si>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</si>
  <si>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</si>
  <si>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</si>
  <si>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</si>
  <si>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</si>
  <si>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</si>
  <si>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</si>
  <si>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</si>
  <si>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</si>
  <si>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</si>
  <si>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</si>
  <si>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</si>
  <si>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</si>
  <si>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</si>
  <si>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</si>
  <si>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</si>
  <si>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</si>
  <si>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</si>
  <si>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</si>
  <si>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</si>
  <si>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</si>
  <si>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</si>
  <si>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</si>
  <si>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</si>
  <si>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</si>
  <si>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</si>
  <si>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</si>
  <si>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</si>
  <si>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</si>
  <si>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</si>
  <si>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</si>
  <si>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</si>
  <si>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</si>
  <si>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</si>
  <si>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</si>
  <si>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</si>
  <si>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</si>
  <si>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</si>
  <si>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</si>
  <si>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</si>
  <si>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</si>
  <si>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</si>
  <si>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</si>
  <si>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</si>
  <si>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</si>
  <si>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</si>
  <si>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</si>
  <si>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</si>
  <si>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</si>
  <si>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</si>
  <si>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</si>
  <si>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</si>
  <si>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</si>
  <si>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</si>
  <si>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</si>
  <si>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</si>
  <si>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</si>
  <si>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</si>
  <si>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</si>
  <si>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</si>
  <si>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</si>
  <si>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</si>
  <si>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</si>
  <si>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</si>
  <si>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</si>
  <si>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</si>
  <si>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</si>
  <si>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</si>
  <si>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</si>
  <si>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</si>
  <si>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</si>
  <si>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</si>
  <si>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</si>
  <si>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</si>
  <si>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</si>
  <si>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</si>
  <si>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</si>
  <si>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</si>
  <si>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</si>
  <si>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</si>
  <si>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</si>
  <si>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</si>
  <si>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</si>
  <si>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</si>
  <si>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</si>
  <si>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</si>
  <si>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</si>
  <si>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</si>
  <si>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</si>
  <si>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</si>
  <si>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</si>
  <si>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</si>
  <si>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</si>
  <si>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</si>
  <si>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</si>
  <si>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</si>
  <si>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</si>
  <si>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</si>
  <si>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</si>
  <si>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</si>
  <si>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</si>
  <si>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</si>
  <si>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</si>
  <si>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</si>
  <si>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</si>
  <si>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</si>
  <si>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</si>
  <si>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</si>
  <si>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</si>
  <si>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</si>
  <si>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</si>
  <si>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</si>
  <si>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</si>
  <si>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</si>
  <si>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</si>
  <si>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</si>
  <si>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</si>
  <si>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</si>
  <si>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</si>
  <si>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</si>
  <si>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</si>
  <si>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</si>
  <si>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</si>
  <si>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</si>
  <si>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</si>
  <si>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</si>
  <si>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</si>
  <si>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</si>
  <si>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</si>
  <si>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</si>
  <si>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</si>
  <si>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</si>
  <si>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</si>
  <si>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</si>
  <si>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</si>
  <si>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</si>
  <si>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</si>
  <si>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</si>
  <si>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</si>
  <si>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</si>
  <si>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</si>
  <si>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</si>
  <si>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</si>
  <si>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</si>
  <si>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</si>
  <si>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</si>
  <si>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</si>
  <si>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</si>
  <si>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</si>
  <si>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</si>
  <si>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</si>
  <si>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</si>
  <si>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</si>
  <si>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</si>
  <si>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</si>
  <si>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</si>
  <si>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</si>
  <si>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</si>
  <si>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</si>
  <si>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</si>
  <si>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</si>
  <si>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</si>
  <si>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</si>
  <si>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</si>
  <si>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</si>
  <si>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</si>
  <si>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</si>
  <si>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</si>
  <si>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</si>
  <si>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</si>
  <si>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</si>
  <si>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</si>
  <si>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</si>
  <si>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</si>
  <si>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</si>
  <si>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</si>
  <si>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</si>
  <si>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</si>
  <si>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</si>
  <si>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</si>
  <si>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</si>
  <si>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</si>
  <si>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</si>
  <si>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</si>
  <si>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</si>
  <si>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</si>
  <si>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</si>
  <si>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</si>
  <si>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</si>
  <si>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</si>
  <si>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</si>
  <si>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</si>
  <si>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</si>
  <si>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</si>
  <si>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</si>
  <si>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</si>
  <si>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</si>
  <si>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</si>
  <si>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</si>
  <si>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</si>
  <si>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</si>
  <si>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</si>
  <si>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</si>
  <si>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</si>
  <si>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</si>
  <si>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</si>
  <si>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</si>
  <si>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</si>
  <si>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</si>
  <si>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</si>
  <si>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</si>
  <si>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</si>
  <si>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</si>
  <si>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</si>
  <si>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</si>
  <si>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</si>
  <si>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</si>
  <si>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</si>
  <si>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</si>
  <si>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</si>
  <si>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</si>
  <si>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</si>
  <si>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</si>
  <si>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</si>
  <si>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</si>
  <si>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</si>
  <si>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</si>
  <si>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</si>
  <si>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</si>
  <si>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</si>
  <si>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</si>
  <si>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</si>
  <si>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</si>
  <si>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</si>
  <si>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</si>
  <si>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</si>
  <si>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</si>
  <si>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</si>
  <si>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</si>
  <si>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</si>
  <si>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</si>
  <si>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</si>
  <si>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</si>
  <si>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</si>
  <si>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</si>
  <si>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</si>
  <si>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</si>
  <si>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</si>
  <si>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</si>
  <si>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</si>
  <si>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</si>
  <si>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</si>
  <si>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</si>
  <si>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</si>
  <si>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</si>
  <si>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</si>
  <si>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</si>
  <si>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</si>
  <si>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</si>
  <si>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</si>
  <si>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</si>
  <si>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</si>
  <si>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</si>
  <si>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</si>
  <si>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</si>
  <si>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</si>
  <si>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</si>
  <si>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</si>
  <si>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</si>
  <si>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</si>
  <si>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</si>
  <si>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</si>
  <si>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</si>
  <si>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</si>
  <si>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</si>
  <si>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</si>
  <si>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</si>
  <si>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</si>
  <si>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</si>
  <si>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</si>
  <si>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</si>
  <si>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</si>
  <si>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</si>
  <si>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</si>
  <si>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</si>
  <si>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</si>
  <si>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</si>
  <si>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</si>
  <si>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</si>
  <si>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</si>
  <si>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</si>
  <si>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</si>
  <si>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</si>
  <si>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</si>
  <si>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</si>
  <si>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</si>
  <si>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</si>
  <si>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</si>
  <si>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</si>
  <si>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</si>
  <si>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</si>
  <si>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</si>
  <si>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</si>
  <si>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</si>
  <si>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</si>
  <si>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</si>
  <si>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</si>
  <si>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</si>
  <si>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</si>
  <si>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</si>
  <si>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</si>
  <si>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</si>
  <si>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</si>
  <si>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</si>
  <si>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</si>
  <si>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</si>
  <si>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</si>
  <si>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</si>
  <si>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</si>
  <si>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</si>
  <si>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</si>
  <si>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</si>
  <si>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</si>
  <si>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</si>
  <si>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</si>
  <si>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</si>
  <si>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</si>
  <si>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</si>
  <si>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</si>
  <si>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</si>
  <si>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</si>
  <si>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</si>
  <si>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</si>
  <si>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</si>
  <si>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</si>
  <si>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</si>
  <si>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</si>
  <si>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</si>
  <si>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</si>
  <si>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</si>
  <si>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</si>
  <si>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</si>
  <si>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</si>
  <si>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</si>
  <si>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</si>
  <si>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</si>
  <si>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</si>
  <si>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</si>
  <si>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</si>
  <si>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</si>
  <si>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</si>
  <si>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</si>
  <si>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</si>
  <si>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</si>
  <si>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</si>
  <si>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</si>
  <si>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</si>
  <si>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</si>
  <si>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</si>
  <si>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</si>
  <si>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</si>
  <si>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</si>
  <si>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</si>
  <si>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</si>
  <si>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</si>
  <si>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</si>
  <si>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</si>
  <si>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</si>
  <si>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</si>
  <si>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</si>
  <si>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</si>
  <si>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</si>
  <si>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</si>
  <si>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</si>
  <si>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</si>
  <si>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</si>
  <si>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</si>
  <si>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</si>
  <si>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</si>
  <si>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</si>
  <si>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</si>
  <si>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</si>
  <si>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</si>
  <si>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</si>
  <si>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</si>
  <si>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</si>
  <si>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</si>
  <si>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</si>
  <si>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</si>
  <si>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</si>
  <si>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</si>
  <si>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</si>
  <si>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</si>
  <si>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</si>
  <si>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</si>
  <si>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</si>
  <si>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</si>
  <si>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</si>
  <si>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</si>
  <si>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</si>
  <si>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</si>
  <si>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</si>
  <si>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</si>
  <si>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</si>
  <si>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</si>
  <si>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</si>
  <si>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</si>
  <si>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</si>
  <si>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</si>
  <si>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</si>
  <si>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</si>
  <si>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</si>
  <si>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</si>
  <si>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</si>
  <si>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</si>
  <si>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</si>
  <si>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</si>
  <si>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</si>
  <si>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</si>
  <si>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</si>
  <si>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</si>
  <si>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</si>
  <si>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</si>
  <si>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</si>
  <si>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</si>
  <si>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</si>
  <si>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</si>
  <si>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</si>
  <si>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</si>
  <si>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</si>
  <si>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</si>
  <si>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</si>
  <si>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</si>
  <si>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</si>
  <si>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</si>
  <si>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</si>
  <si>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</si>
  <si>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</si>
  <si>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</si>
  <si>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</si>
  <si>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</si>
  <si>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</si>
  <si>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</si>
  <si>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</si>
  <si>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</si>
  <si>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</si>
  <si>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</si>
  <si>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</si>
  <si>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</si>
  <si>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</si>
  <si>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</si>
  <si>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</si>
  <si>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</si>
  <si>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</si>
  <si>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</si>
  <si>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</si>
  <si>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</si>
  <si>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</si>
  <si>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</si>
  <si>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</si>
  <si>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</si>
  <si>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</si>
  <si>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</si>
  <si>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</si>
  <si>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</si>
  <si>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</si>
  <si>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</si>
  <si>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</si>
  <si>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</si>
  <si>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</si>
  <si>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</si>
  <si>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</si>
  <si>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</si>
  <si>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</si>
  <si>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</si>
  <si>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</si>
  <si>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</si>
  <si>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</si>
  <si>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</si>
  <si>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</si>
  <si>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</si>
  <si>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</si>
  <si>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</si>
  <si>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</si>
  <si>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</si>
  <si>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</si>
  <si>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</si>
  <si>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</si>
  <si>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</si>
  <si>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</si>
  <si>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</si>
  <si>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</si>
  <si>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</si>
  <si>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</si>
  <si>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</si>
  <si>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</si>
  <si>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</si>
  <si>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</si>
  <si>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</si>
  <si>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</si>
  <si>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</si>
  <si>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</si>
  <si>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</si>
  <si>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</si>
  <si>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</si>
  <si>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</si>
  <si>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</si>
  <si>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</si>
  <si>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</si>
  <si>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</si>
  <si>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</si>
  <si>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</si>
  <si>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</si>
  <si>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</si>
  <si>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</si>
  <si>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</si>
  <si>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</si>
  <si>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</si>
  <si>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</si>
  <si>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</si>
  <si>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</si>
  <si>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</si>
  <si>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</si>
  <si>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</si>
  <si>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</si>
  <si>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</si>
  <si>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</si>
  <si>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</si>
  <si>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</si>
  <si>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</si>
  <si>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</si>
  <si>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</si>
  <si>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</si>
  <si>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</si>
  <si>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</si>
  <si>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</si>
  <si>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</si>
  <si>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</si>
  <si>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</si>
  <si>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</si>
  <si>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</si>
  <si>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</si>
  <si>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</si>
  <si>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</si>
  <si>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</si>
  <si>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</si>
  <si>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</si>
  <si>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</si>
  <si>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</si>
  <si>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</si>
  <si>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</si>
  <si>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</si>
  <si>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</si>
  <si>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</si>
  <si>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</si>
  <si>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</si>
  <si>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</si>
  <si>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</si>
  <si>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</si>
  <si>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</si>
  <si>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</si>
  <si>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</si>
  <si>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</si>
  <si>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</si>
  <si>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</si>
  <si>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</si>
  <si>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</si>
  <si>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</si>
  <si>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</si>
  <si>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</si>
  <si>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</si>
  <si>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</si>
  <si>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</si>
  <si>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</si>
  <si>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</si>
  <si>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</si>
  <si>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</si>
  <si>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</si>
  <si>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</si>
  <si>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</si>
  <si>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</si>
  <si>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</si>
  <si>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</si>
  <si>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</si>
  <si>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</si>
  <si>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</si>
  <si>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</si>
  <si>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</si>
  <si>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</si>
  <si>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</si>
  <si>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</si>
  <si>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</si>
  <si>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</si>
  <si>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</si>
  <si>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</si>
  <si>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</si>
  <si>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</si>
  <si>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</si>
  <si>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</si>
  <si>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</si>
  <si>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</si>
  <si>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</si>
  <si>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</si>
  <si>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</si>
  <si>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</si>
  <si>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</si>
  <si>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</si>
  <si>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</si>
  <si>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</si>
  <si>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</si>
  <si>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</si>
  <si>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</si>
  <si>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</si>
  <si>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</si>
  <si>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</si>
  <si>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</si>
  <si>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</si>
  <si>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</si>
  <si>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</si>
  <si>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</si>
  <si>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</si>
  <si>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</si>
  <si>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</si>
  <si>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</si>
  <si>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</si>
  <si>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</si>
  <si>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</si>
  <si>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</si>
  <si>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</si>
  <si>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</si>
  <si>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</si>
  <si>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</si>
  <si>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</si>
  <si>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</si>
  <si>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</si>
  <si>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</si>
  <si>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</si>
  <si>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</si>
  <si>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</si>
  <si>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</si>
  <si>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</si>
  <si>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</si>
  <si>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</si>
  <si>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</si>
  <si>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</si>
  <si>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</si>
  <si>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</si>
  <si>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</si>
  <si>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</si>
  <si>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</si>
  <si>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</si>
  <si>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</si>
  <si>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</si>
  <si>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</si>
  <si>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</si>
  <si>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</si>
  <si>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</si>
  <si>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</si>
  <si>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</si>
  <si>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</si>
  <si>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</si>
  <si>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</si>
  <si>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</si>
  <si>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</si>
  <si>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</si>
  <si>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</si>
  <si>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</si>
  <si>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</si>
  <si>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</si>
  <si>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</si>
  <si>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</si>
  <si>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</si>
  <si>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</si>
  <si>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</si>
  <si>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</si>
  <si>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</si>
  <si>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</si>
  <si>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</si>
  <si>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</si>
  <si>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</si>
  <si>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</si>
  <si>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</si>
  <si>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</si>
  <si>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</si>
  <si>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</si>
  <si>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</si>
  <si>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</si>
  <si>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</si>
  <si>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</si>
  <si>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</si>
  <si>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</si>
  <si>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</si>
  <si>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</si>
  <si>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</si>
  <si>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</si>
  <si>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</si>
  <si>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</si>
  <si>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</si>
  <si>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</si>
  <si>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</si>
  <si>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</si>
  <si>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</si>
  <si>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</si>
  <si>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</si>
  <si>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</si>
  <si>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</si>
  <si>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</si>
  <si>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</si>
  <si>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</si>
  <si>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</si>
  <si>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</si>
  <si>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</si>
  <si>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</si>
  <si>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</si>
  <si>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</si>
  <si>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</si>
  <si>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</si>
  <si>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</si>
  <si>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</si>
  <si>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</si>
  <si>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</si>
  <si>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</si>
  <si>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</si>
  <si>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</si>
  <si>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</si>
  <si>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</si>
  <si>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</si>
  <si>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</si>
  <si>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</si>
  <si>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</si>
  <si>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</si>
  <si>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</si>
  <si>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</si>
  <si>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</si>
  <si>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</si>
  <si>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</si>
  <si>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</si>
  <si>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</si>
  <si>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</si>
  <si>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</si>
  <si>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</si>
  <si>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</si>
  <si>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</si>
  <si>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</si>
  <si>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</si>
  <si>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</si>
  <si>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</si>
  <si>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</si>
  <si>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</si>
  <si>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</si>
  <si>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</si>
  <si>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</si>
  <si>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</si>
  <si>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</si>
  <si>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</si>
  <si>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</si>
  <si>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</si>
  <si>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</si>
  <si>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</si>
  <si>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</si>
  <si>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</si>
  <si>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</si>
  <si>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</si>
  <si>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</si>
  <si>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</si>
  <si>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</si>
  <si>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</si>
  <si>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</si>
  <si>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</si>
  <si>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</si>
  <si>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</si>
  <si>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</si>
  <si>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</si>
  <si>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</si>
  <si>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</si>
  <si>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</si>
  <si>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</si>
  <si>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</si>
  <si>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</si>
  <si>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</si>
  <si>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</si>
  <si>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</si>
  <si>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</si>
  <si>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</si>
  <si>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</si>
  <si>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</si>
  <si>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</si>
  <si>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</si>
  <si>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</si>
  <si>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</si>
  <si>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</si>
  <si>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</si>
  <si>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</si>
  <si>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</si>
  <si>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</si>
  <si>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</si>
  <si>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</si>
  <si>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</si>
  <si>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</si>
  <si>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</si>
  <si>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</si>
  <si>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</si>
  <si>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</si>
  <si>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</si>
  <si>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</si>
  <si>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</si>
  <si>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</si>
  <si>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</si>
  <si>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</si>
  <si>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</si>
  <si>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</si>
  <si>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</si>
  <si>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</si>
  <si>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</si>
  <si>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</si>
  <si>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</si>
  <si>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</si>
  <si>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</si>
  <si>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</si>
  <si>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</si>
  <si>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</si>
  <si>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</si>
  <si>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</si>
  <si>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</si>
  <si>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</si>
  <si>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</si>
  <si>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</si>
  <si>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</si>
  <si>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</si>
  <si>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</si>
  <si>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</si>
  <si>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</si>
  <si>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</si>
  <si>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</si>
  <si>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</si>
  <si>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</si>
  <si>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</si>
  <si>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</si>
  <si>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</si>
  <si>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</si>
  <si>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</si>
  <si>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</si>
  <si>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</si>
  <si>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</si>
  <si>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</si>
  <si>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</si>
  <si>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</si>
  <si>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</si>
  <si>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</si>
  <si>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</si>
  <si>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</si>
  <si>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</si>
  <si>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</si>
  <si>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</si>
  <si>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</si>
  <si>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</si>
  <si>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</si>
  <si>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</si>
  <si>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</si>
  <si>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</si>
  <si>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</si>
  <si>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</si>
  <si>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</si>
  <si>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</si>
  <si>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</si>
  <si>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</si>
  <si>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</si>
  <si>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</si>
  <si>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</si>
  <si>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</si>
  <si>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</si>
  <si>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</si>
  <si>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</si>
  <si>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</si>
  <si>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</si>
  <si>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</si>
  <si>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</si>
  <si>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</si>
  <si>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</si>
  <si>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</si>
  <si>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</si>
  <si>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</si>
  <si>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</si>
  <si>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</si>
  <si>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</si>
  <si>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</si>
  <si>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</si>
  <si>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</si>
  <si>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</si>
  <si>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</si>
  <si>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</si>
  <si>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</si>
  <si>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</si>
  <si>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</si>
  <si>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</si>
  <si>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</si>
  <si>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</si>
  <si>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</si>
  <si>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</si>
  <si>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</si>
  <si>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</si>
  <si>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</si>
  <si>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</si>
  <si>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</si>
  <si>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</si>
  <si>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</si>
  <si>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</si>
  <si>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</si>
  <si>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</si>
  <si>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</si>
  <si>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</si>
  <si>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</si>
  <si>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</si>
  <si>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</si>
  <si>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</si>
  <si>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</si>
  <si>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</si>
  <si>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</si>
  <si>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</si>
  <si>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</si>
  <si>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</si>
  <si>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</si>
  <si>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</si>
  <si>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</si>
  <si>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</si>
  <si>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</si>
  <si>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</si>
  <si>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</si>
  <si>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</si>
  <si>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</si>
  <si>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</si>
  <si>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</si>
  <si>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</si>
  <si>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</si>
  <si>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</si>
  <si>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</si>
  <si>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</si>
  <si>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</si>
  <si>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</si>
  <si>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</si>
  <si>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</si>
  <si>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</si>
  <si>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</si>
  <si>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</si>
  <si>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</si>
  <si>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</si>
  <si>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</si>
  <si>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</si>
  <si>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</si>
  <si>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</si>
  <si>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</si>
  <si>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</si>
  <si>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</si>
  <si>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</si>
  <si>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</si>
  <si>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</si>
  <si>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</si>
  <si>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</si>
  <si>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</si>
  <si>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</si>
  <si>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</si>
  <si>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</si>
  <si>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</si>
  <si>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</si>
  <si>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</si>
  <si>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</si>
  <si>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</si>
  <si>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</si>
  <si>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</si>
  <si>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</si>
  <si>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</si>
  <si>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</si>
  <si>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</si>
  <si>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</si>
  <si>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</si>
  <si>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</si>
  <si>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</si>
  <si>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</si>
  <si>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</si>
  <si>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</si>
  <si>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</si>
  <si>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</si>
  <si>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</si>
  <si>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</si>
  <si>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</si>
  <si>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</si>
  <si>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</si>
  <si>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</si>
  <si>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</si>
  <si>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</si>
  <si>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</si>
  <si>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</si>
  <si>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</si>
  <si>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</si>
  <si>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</si>
  <si>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</si>
  <si>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</si>
  <si>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</si>
  <si>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</si>
  <si>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</si>
  <si>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</si>
  <si>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</si>
  <si>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</si>
  <si>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</si>
  <si>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</si>
  <si>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</si>
  <si>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</si>
  <si>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</si>
  <si>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</si>
  <si>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</si>
  <si>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</si>
  <si>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</si>
  <si>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</si>
  <si>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</si>
  <si>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</si>
  <si>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</si>
  <si>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</si>
  <si>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</si>
  <si>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</si>
  <si>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</si>
  <si>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</si>
  <si>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</si>
  <si>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</si>
  <si>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</si>
  <si>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</si>
  <si>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</si>
  <si>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</si>
  <si>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</si>
  <si>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</si>
  <si>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</si>
  <si>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</si>
  <si>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</si>
  <si>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</si>
  <si>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</si>
  <si>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</si>
  <si>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</si>
  <si>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</si>
  <si>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</si>
  <si>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</si>
  <si>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</si>
  <si>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</si>
  <si>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</si>
  <si>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</si>
  <si>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</si>
  <si>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</si>
  <si>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</si>
  <si>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</si>
  <si>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</si>
  <si>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</si>
  <si>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</si>
  <si>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</si>
  <si>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</si>
  <si>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</si>
  <si>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</si>
  <si>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</si>
  <si>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</si>
  <si>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</si>
  <si>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</si>
  <si>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</si>
  <si>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</si>
  <si>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</si>
  <si>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</si>
  <si>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</si>
  <si>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</si>
  <si>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</si>
  <si>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</si>
  <si>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</si>
  <si>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</si>
  <si>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</si>
  <si>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</si>
  <si>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</si>
  <si>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</si>
  <si>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</si>
  <si>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</si>
  <si>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</si>
  <si>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</si>
  <si>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</si>
  <si>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</si>
  <si>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</si>
  <si>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</si>
  <si>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</si>
  <si>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</si>
  <si>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</si>
  <si>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</si>
  <si>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</si>
  <si>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</si>
  <si>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</si>
  <si>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</si>
  <si>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</si>
  <si>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</si>
  <si>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</si>
  <si>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</si>
  <si>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</si>
  <si>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</si>
  <si>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</si>
  <si>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</si>
  <si>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</si>
  <si>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</si>
  <si>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</si>
  <si>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</si>
  <si>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</si>
  <si>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</si>
  <si>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</si>
  <si>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</si>
  <si>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</si>
  <si>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</si>
  <si>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</si>
  <si>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</si>
  <si>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</si>
  <si>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</si>
  <si>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</si>
  <si>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</si>
  <si>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</si>
  <si>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</si>
  <si>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</si>
  <si>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</si>
  <si>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</si>
  <si>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</si>
  <si>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</si>
  <si>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</si>
  <si>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</si>
  <si>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</si>
  <si>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</si>
  <si>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</si>
  <si>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</si>
  <si>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</si>
  <si>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</si>
  <si>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</si>
  <si>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</si>
  <si>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</si>
  <si>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</si>
  <si>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</si>
  <si>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</si>
  <si>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</si>
  <si>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</si>
  <si>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</si>
  <si>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</si>
  <si>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</si>
  <si>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</si>
  <si>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</si>
  <si>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</si>
  <si>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</si>
  <si>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</si>
  <si>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</si>
  <si>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</si>
  <si>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</si>
  <si>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</si>
  <si>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</si>
  <si>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</si>
  <si>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</si>
  <si>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</si>
  <si>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</si>
  <si>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</si>
  <si>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</si>
  <si>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</si>
  <si>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</si>
  <si>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</si>
  <si>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</si>
  <si>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</si>
  <si>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</si>
  <si>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</si>
  <si>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</si>
  <si>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</si>
  <si>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</si>
  <si>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</si>
  <si>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</si>
  <si>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</si>
  <si>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</si>
  <si>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</si>
  <si>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</si>
  <si>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</si>
  <si>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</si>
  <si>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</si>
  <si>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</si>
  <si>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</si>
  <si>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</si>
  <si>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</si>
  <si>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</si>
  <si>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</si>
  <si>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</si>
  <si>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</si>
  <si>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</si>
  <si>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</si>
  <si>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</si>
  <si>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</si>
  <si>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</si>
  <si>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</si>
  <si>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</si>
  <si>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</si>
  <si>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</si>
  <si>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</si>
  <si>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</si>
  <si>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</si>
  <si>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</si>
  <si>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</si>
  <si>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</si>
  <si>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</si>
  <si>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</si>
  <si>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</si>
  <si>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</si>
  <si>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</si>
  <si>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</si>
  <si>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</si>
  <si>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</si>
  <si>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</si>
  <si>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</si>
  <si>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</si>
  <si>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</si>
  <si>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</si>
  <si>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</si>
  <si>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</si>
  <si>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</si>
  <si>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</si>
  <si>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</si>
  <si>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</si>
  <si>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</si>
  <si>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</si>
  <si>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</si>
  <si>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</si>
  <si>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</si>
  <si>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</si>
  <si>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</si>
  <si>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</si>
  <si>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</si>
  <si>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</si>
  <si>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</si>
  <si>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</si>
  <si>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davanteadams</t>
  </si>
  <si>
    <t>devinlucien</t>
  </si>
  <si>
    <t>larryclark</t>
  </si>
  <si>
    <t>brandonbostick</t>
  </si>
  <si>
    <t>nicjacobs</t>
  </si>
  <si>
    <t>travariscadet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</si>
  <si>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</si>
  <si>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</si>
  <si>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</si>
  <si>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</si>
  <si>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</si>
  <si>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</si>
  <si>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</si>
  <si>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</si>
  <si>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</si>
  <si>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</si>
  <si>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</si>
  <si>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</si>
  <si>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</si>
  <si>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</si>
  <si>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</si>
  <si>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</si>
  <si>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</si>
  <si>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</si>
  <si>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</si>
  <si>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</si>
  <si>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</si>
  <si>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</si>
  <si>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</si>
  <si>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</si>
  <si>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</si>
  <si>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</si>
  <si>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</si>
  <si>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</si>
  <si>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</si>
  <si>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</si>
  <si>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</si>
  <si>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</si>
  <si>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</si>
  <si>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</si>
  <si>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</si>
  <si>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</si>
  <si>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</si>
  <si>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</si>
  <si>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</si>
  <si>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</si>
  <si>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</si>
  <si>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</si>
  <si>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</si>
  <si>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</si>
  <si>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</si>
  <si>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</si>
  <si>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</si>
  <si>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</si>
  <si>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</si>
  <si>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</si>
  <si>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</si>
  <si>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</si>
  <si>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</si>
  <si>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</si>
  <si>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</si>
  <si>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</si>
  <si>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</si>
  <si>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</si>
  <si>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</si>
  <si>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</si>
  <si>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</si>
  <si>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</si>
  <si>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</si>
  <si>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</si>
  <si>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</si>
  <si>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</si>
  <si>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</si>
  <si>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</si>
  <si>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</si>
  <si>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</si>
  <si>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</si>
  <si>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</si>
  <si>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</si>
  <si>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</si>
  <si>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</si>
  <si>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</si>
  <si>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</si>
  <si>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</si>
  <si>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</si>
  <si>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</si>
  <si>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</si>
  <si>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</si>
  <si>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</si>
  <si>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</si>
  <si>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</si>
  <si>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</si>
  <si>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</si>
  <si>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</si>
  <si>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</si>
  <si>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</si>
  <si>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</si>
  <si>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</si>
  <si>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</si>
  <si>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</si>
  <si>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</si>
  <si>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</si>
  <si>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</si>
  <si>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</si>
  <si>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</si>
  <si>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</si>
  <si>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</si>
  <si>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</si>
  <si>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armonbinns</t>
  </si>
  <si>
    <t>jerelladams</t>
  </si>
  <si>
    <t>benjarvusgreenellis</t>
  </si>
  <si>
    <t>pierrethomas</t>
  </si>
  <si>
    <t>jordanmatthews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</si>
  <si>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</si>
  <si>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</si>
  <si>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</si>
  <si>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</si>
  <si>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</si>
  <si>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</si>
  <si>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</si>
  <si>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</si>
  <si>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</si>
  <si>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</si>
  <si>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</si>
  <si>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</si>
  <si>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</si>
  <si>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</si>
  <si>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</si>
  <si>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</si>
  <si>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</si>
  <si>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</si>
  <si>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</si>
  <si>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</si>
  <si>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</si>
  <si>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</si>
  <si>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</si>
  <si>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</si>
  <si>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</si>
  <si>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</si>
  <si>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</si>
  <si>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</si>
  <si>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</si>
  <si>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</si>
  <si>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</si>
  <si>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</si>
  <si>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</si>
  <si>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</si>
  <si>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</si>
  <si>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</si>
  <si>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</si>
  <si>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</si>
  <si>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</si>
  <si>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</si>
  <si>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</si>
  <si>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</si>
  <si>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</si>
  <si>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</si>
  <si>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</si>
  <si>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</si>
  <si>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</si>
  <si>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</si>
  <si>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</si>
  <si>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</si>
  <si>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</si>
  <si>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</si>
  <si>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</si>
  <si>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</si>
  <si>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</si>
  <si>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</si>
  <si>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</si>
  <si>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</si>
  <si>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</si>
  <si>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</si>
  <si>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</si>
  <si>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</si>
  <si>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</si>
  <si>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</si>
  <si>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</si>
  <si>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</si>
  <si>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</si>
  <si>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</si>
  <si>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</si>
  <si>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</si>
  <si>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</si>
  <si>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</si>
  <si>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</si>
  <si>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</si>
  <si>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</si>
  <si>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</si>
  <si>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</si>
  <si>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</si>
  <si>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</si>
  <si>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</si>
  <si>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</si>
  <si>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</si>
  <si>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</si>
  <si>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</si>
  <si>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</si>
  <si>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</si>
  <si>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</si>
  <si>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</si>
  <si>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</si>
  <si>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</si>
  <si>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</si>
  <si>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</si>
  <si>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</si>
  <si>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</si>
  <si>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</si>
  <si>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</si>
  <si>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</si>
  <si>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</si>
  <si>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</si>
  <si>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</si>
  <si>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</si>
  <si>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</si>
  <si>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</si>
  <si>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</si>
  <si>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</si>
  <si>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</si>
  <si>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</si>
  <si>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</si>
  <si>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</si>
  <si>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</si>
  <si>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</si>
  <si>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</si>
  <si>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</si>
  <si>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</si>
  <si>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</si>
  <si>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</si>
  <si>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</si>
  <si>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</si>
  <si>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</si>
  <si>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</si>
  <si>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</si>
  <si>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</si>
  <si>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</si>
  <si>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</si>
  <si>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</si>
  <si>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</si>
  <si>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</si>
  <si>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</si>
  <si>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</si>
  <si>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</si>
  <si>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</si>
  <si>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</si>
  <si>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</si>
  <si>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</si>
  <si>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</si>
  <si>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</si>
  <si>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</si>
  <si>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</si>
  <si>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</si>
  <si>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</si>
  <si>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</si>
  <si>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</si>
  <si>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</si>
  <si>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</si>
  <si>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</si>
  <si>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</si>
  <si>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</si>
  <si>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</si>
  <si>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</si>
  <si>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</si>
  <si>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</si>
  <si>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</si>
  <si>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</si>
  <si>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</si>
  <si>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</si>
  <si>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</si>
  <si>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</si>
  <si>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</si>
  <si>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</si>
  <si>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</si>
  <si>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</si>
  <si>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</si>
  <si>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</si>
  <si>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</si>
  <si>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</si>
  <si>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</si>
  <si>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</si>
  <si>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</si>
  <si>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</si>
  <si>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</si>
  <si>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</si>
  <si>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vickballard</t>
  </si>
  <si>
    <t>bryanwalters</t>
  </si>
  <si>
    <t>samcotton</t>
  </si>
  <si>
    <t>deebosamuel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</si>
  <si>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</si>
  <si>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</si>
  <si>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</si>
  <si>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</si>
  <si>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</si>
  <si>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</si>
  <si>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</si>
  <si>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</si>
  <si>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</si>
  <si>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</si>
  <si>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</si>
  <si>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</si>
  <si>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</si>
  <si>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</si>
  <si>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</si>
  <si>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</si>
  <si>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</si>
  <si>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</si>
  <si>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</si>
  <si>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</si>
  <si>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</si>
  <si>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</si>
  <si>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</si>
  <si>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</si>
  <si>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</si>
  <si>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</si>
  <si>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</si>
  <si>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</si>
  <si>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</si>
  <si>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</si>
  <si>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</si>
  <si>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</si>
  <si>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</si>
  <si>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</si>
  <si>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</si>
  <si>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</si>
  <si>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</si>
  <si>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</si>
  <si>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</si>
  <si>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</si>
  <si>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</si>
  <si>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</si>
  <si>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</si>
  <si>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</si>
  <si>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</si>
  <si>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</si>
  <si>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</si>
  <si>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</si>
  <si>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</si>
  <si>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</si>
  <si>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</si>
  <si>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</si>
  <si>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</si>
  <si>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</si>
  <si>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</si>
  <si>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</si>
  <si>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</si>
  <si>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</si>
  <si>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</si>
  <si>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</si>
  <si>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</si>
  <si>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</si>
  <si>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</si>
  <si>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</si>
  <si>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</si>
  <si>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</si>
  <si>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</si>
  <si>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</si>
  <si>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</si>
  <si>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</si>
  <si>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</si>
  <si>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</si>
  <si>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</si>
  <si>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</si>
  <si>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</si>
  <si>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</si>
  <si>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</si>
  <si>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</si>
  <si>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</si>
  <si>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</si>
  <si>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</si>
  <si>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</si>
  <si>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</si>
  <si>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</si>
  <si>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</si>
  <si>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</si>
  <si>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</si>
  <si>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</si>
  <si>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</si>
  <si>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</si>
  <si>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</si>
  <si>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</si>
  <si>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</si>
  <si>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</si>
  <si>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</si>
  <si>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</si>
  <si>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</si>
  <si>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</si>
  <si>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</si>
  <si>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</si>
  <si>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</si>
  <si>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</si>
  <si>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</si>
  <si>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</si>
  <si>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</si>
  <si>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</si>
  <si>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</si>
  <si>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</si>
  <si>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</si>
  <si>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</si>
  <si>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</si>
  <si>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</si>
  <si>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</si>
  <si>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</si>
  <si>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</si>
  <si>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</si>
  <si>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</si>
  <si>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</si>
  <si>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</si>
  <si>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</si>
  <si>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</si>
  <si>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</si>
  <si>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</si>
  <si>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</si>
  <si>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</si>
  <si>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</si>
  <si>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</si>
  <si>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</si>
  <si>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</si>
  <si>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</si>
  <si>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</si>
  <si>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</si>
  <si>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</si>
  <si>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</si>
  <si>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</si>
  <si>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</si>
  <si>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</si>
  <si>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</si>
  <si>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</si>
  <si>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</si>
  <si>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</si>
  <si>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</si>
  <si>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</si>
  <si>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</si>
  <si>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</si>
  <si>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</si>
  <si>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</si>
  <si>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</si>
  <si>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</si>
  <si>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</si>
  <si>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</si>
  <si>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</si>
  <si>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</si>
  <si>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</si>
  <si>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</si>
  <si>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</si>
  <si>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</si>
  <si>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</si>
  <si>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</si>
  <si>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</si>
  <si>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</si>
  <si>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</si>
  <si>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</si>
  <si>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</si>
  <si>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</si>
  <si>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</si>
  <si>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</si>
  <si>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</si>
  <si>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</si>
  <si>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</si>
  <si>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</si>
  <si>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</si>
  <si>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</si>
  <si>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</si>
  <si>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</si>
  <si>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</si>
  <si>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</si>
  <si>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</si>
  <si>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</si>
  <si>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</si>
  <si>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</si>
  <si>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</si>
  <si>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</si>
  <si>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</si>
  <si>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</si>
  <si>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</si>
  <si>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</si>
  <si>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</si>
  <si>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</si>
  <si>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</si>
  <si>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</si>
  <si>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</si>
  <si>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</si>
  <si>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</si>
  <si>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</si>
  <si>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</si>
  <si>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</si>
  <si>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</si>
  <si>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</si>
  <si>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</si>
  <si>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</si>
  <si>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</si>
  <si>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</si>
  <si>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</si>
  <si>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</si>
  <si>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</si>
  <si>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</si>
  <si>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</si>
  <si>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</si>
  <si>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</si>
  <si>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</si>
  <si>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</si>
  <si>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</si>
  <si>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</si>
  <si>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</si>
  <si>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</si>
  <si>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</si>
  <si>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</si>
  <si>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</si>
  <si>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</si>
  <si>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</si>
  <si>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</si>
  <si>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</si>
  <si>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</si>
  <si>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</si>
  <si>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</si>
  <si>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</si>
  <si>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</si>
  <si>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</si>
  <si>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</si>
  <si>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</si>
  <si>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</si>
  <si>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</si>
  <si>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</si>
  <si>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</si>
  <si>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</si>
  <si>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</si>
  <si>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</si>
  <si>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</si>
  <si>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</si>
  <si>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</si>
  <si>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</si>
  <si>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</si>
  <si>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</si>
  <si>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</si>
  <si>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</si>
  <si>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</si>
  <si>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</si>
  <si>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</si>
  <si>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</si>
  <si>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</si>
  <si>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</si>
  <si>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</si>
  <si>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</si>
  <si>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</si>
  <si>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</si>
  <si>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</si>
  <si>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</si>
  <si>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</si>
  <si>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</si>
  <si>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</si>
  <si>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</si>
  <si>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</si>
  <si>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</si>
  <si>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</si>
  <si>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</si>
  <si>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</si>
  <si>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</si>
  <si>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</si>
  <si>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</si>
  <si>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</si>
  <si>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</si>
  <si>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</si>
  <si>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</si>
  <si>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</si>
  <si>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</si>
  <si>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</si>
  <si>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</si>
  <si>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</si>
  <si>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</si>
  <si>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</si>
  <si>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</si>
  <si>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</si>
  <si>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</si>
  <si>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</si>
  <si>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</si>
  <si>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</si>
  <si>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</si>
  <si>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</si>
  <si>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</si>
  <si>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</si>
  <si>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</si>
  <si>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</si>
  <si>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</si>
  <si>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</si>
  <si>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</si>
  <si>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</si>
  <si>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</si>
  <si>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</si>
  <si>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</si>
  <si>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</si>
  <si>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</si>
  <si>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</si>
  <si>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</si>
  <si>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</si>
  <si>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</si>
  <si>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</si>
  <si>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</si>
  <si>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</si>
  <si>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</si>
  <si>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</si>
  <si>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</si>
  <si>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</si>
  <si>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</si>
  <si>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</si>
  <si>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</si>
  <si>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</si>
  <si>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</si>
  <si>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</si>
  <si>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</si>
  <si>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</si>
  <si>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</si>
  <si>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</si>
  <si>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</si>
  <si>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</si>
  <si>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</si>
  <si>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</si>
  <si>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</si>
  <si>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</si>
  <si>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</si>
  <si>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</si>
  <si>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</si>
  <si>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</si>
  <si>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</si>
  <si>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</si>
  <si>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</si>
  <si>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</si>
  <si>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</si>
  <si>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</si>
  <si>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</si>
  <si>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</si>
  <si>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</si>
  <si>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</si>
  <si>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</si>
  <si>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</si>
  <si>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</si>
  <si>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</si>
  <si>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</si>
  <si>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</si>
  <si>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</si>
  <si>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</si>
  <si>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</si>
  <si>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</si>
  <si>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</si>
  <si>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</si>
  <si>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</si>
  <si>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</si>
  <si>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</si>
  <si>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</si>
  <si>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</si>
  <si>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</si>
  <si>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</si>
  <si>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</si>
  <si>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</si>
  <si>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</si>
  <si>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</si>
  <si>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</si>
  <si>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</si>
  <si>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</si>
  <si>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</si>
  <si>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</si>
  <si>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</si>
  <si>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</si>
  <si>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</si>
  <si>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</si>
  <si>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</si>
  <si>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</si>
  <si>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</si>
  <si>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</si>
  <si>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</si>
  <si>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</si>
  <si>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</si>
  <si>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</si>
  <si>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</si>
  <si>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</si>
  <si>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</si>
  <si>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</si>
  <si>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</si>
  <si>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</si>
  <si>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</si>
  <si>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</si>
  <si>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</si>
  <si>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</si>
  <si>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</si>
  <si>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</si>
  <si>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</si>
  <si>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</si>
  <si>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</si>
  <si>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</si>
  <si>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</si>
  <si>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</si>
  <si>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</si>
  <si>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</si>
  <si>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</si>
  <si>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</si>
  <si>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</si>
  <si>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</si>
  <si>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</si>
  <si>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</si>
  <si>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</si>
  <si>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</si>
  <si>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</si>
  <si>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</si>
  <si>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</si>
  <si>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</si>
  <si>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</si>
  <si>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</si>
  <si>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</si>
  <si>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</si>
  <si>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</si>
  <si>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</si>
  <si>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</si>
  <si>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</si>
  <si>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</si>
  <si>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</si>
  <si>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</si>
  <si>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</si>
  <si>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</si>
  <si>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</si>
  <si>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</si>
  <si>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</si>
  <si>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</si>
  <si>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</si>
  <si>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</si>
  <si>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</si>
  <si>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</si>
  <si>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</si>
  <si>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</si>
  <si>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</si>
  <si>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</si>
  <si>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</si>
  <si>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</si>
  <si>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</si>
  <si>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</si>
  <si>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</si>
  <si>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</si>
  <si>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</si>
  <si>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</si>
  <si>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</si>
  <si>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</si>
  <si>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</si>
  <si>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</si>
  <si>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</si>
  <si>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</si>
  <si>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</si>
  <si>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</si>
  <si>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</si>
  <si>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</si>
  <si>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</si>
  <si>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</si>
  <si>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</si>
  <si>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</si>
  <si>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</si>
  <si>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</si>
  <si>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</si>
  <si>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</si>
  <si>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</si>
  <si>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</si>
  <si>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</si>
  <si>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</si>
  <si>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</si>
  <si>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</si>
  <si>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</si>
  <si>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</si>
  <si>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</si>
  <si>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</si>
  <si>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</si>
  <si>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</si>
  <si>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</si>
  <si>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</si>
  <si>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</si>
  <si>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</si>
  <si>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</si>
  <si>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</si>
  <si>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</si>
  <si>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</si>
  <si>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</si>
  <si>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</si>
  <si>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</si>
  <si>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</si>
  <si>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</si>
  <si>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</si>
  <si>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</si>
  <si>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</si>
  <si>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</si>
  <si>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</si>
  <si>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</si>
  <si>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</si>
  <si>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</si>
  <si>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</si>
  <si>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</si>
  <si>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</si>
  <si>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</si>
  <si>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</si>
  <si>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</si>
  <si>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</si>
  <si>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</si>
  <si>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</si>
  <si>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</si>
  <si>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</si>
  <si>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</si>
  <si>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</si>
  <si>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</si>
  <si>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</si>
  <si>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</si>
  <si>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</si>
  <si>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</si>
  <si>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</si>
  <si>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</si>
  <si>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</si>
  <si>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</si>
  <si>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</si>
  <si>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</si>
  <si>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</si>
  <si>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</si>
  <si>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</si>
  <si>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</si>
  <si>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</si>
  <si>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</si>
  <si>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</si>
  <si>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</si>
  <si>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</si>
  <si>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</si>
  <si>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</si>
  <si>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</si>
  <si>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</si>
  <si>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</si>
  <si>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</si>
  <si>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</si>
  <si>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</si>
  <si>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</si>
  <si>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</si>
  <si>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</si>
  <si>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</si>
  <si>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</si>
  <si>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</si>
  <si>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</si>
  <si>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</si>
  <si>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</si>
  <si>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</si>
  <si>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</si>
  <si>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</si>
  <si>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</si>
  <si>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</si>
  <si>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</si>
  <si>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</si>
  <si>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</si>
  <si>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</si>
  <si>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</si>
  <si>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</si>
  <si>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</si>
  <si>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</si>
  <si>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</si>
  <si>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</si>
  <si>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</si>
  <si>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</si>
  <si>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</si>
  <si>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</si>
  <si>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</si>
  <si>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</si>
  <si>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</si>
  <si>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</si>
  <si>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</si>
  <si>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</si>
  <si>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</si>
  <si>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</si>
  <si>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</si>
  <si>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</si>
  <si>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</si>
  <si>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</si>
  <si>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</si>
  <si>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</si>
  <si>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</si>
  <si>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</si>
  <si>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</si>
  <si>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</si>
  <si>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</si>
  <si>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</si>
  <si>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</si>
  <si>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</si>
  <si>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</si>
  <si>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</si>
  <si>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</si>
  <si>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</si>
  <si>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</si>
  <si>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</si>
  <si>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</si>
  <si>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</si>
  <si>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</si>
  <si>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</si>
  <si>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</si>
  <si>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</si>
  <si>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</si>
  <si>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</si>
  <si>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</si>
  <si>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</si>
  <si>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</si>
  <si>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</si>
  <si>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</si>
  <si>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</si>
  <si>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</si>
  <si>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</si>
  <si>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</si>
  <si>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</si>
  <si>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</si>
  <si>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</si>
  <si>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</si>
  <si>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</si>
  <si>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</si>
  <si>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</si>
  <si>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</si>
  <si>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</si>
  <si>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</si>
  <si>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</si>
  <si>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</si>
  <si>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</si>
  <si>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</si>
  <si>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</si>
  <si>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</si>
  <si>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marcustucker</t>
  </si>
  <si>
    <t>petecarroll</t>
  </si>
  <si>
    <t>levinorwood</t>
  </si>
  <si>
    <t>audentate</t>
  </si>
  <si>
    <t>acacedricware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</si>
  <si>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</si>
  <si>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</si>
  <si>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</si>
  <si>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</si>
  <si>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</si>
  <si>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</si>
  <si>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</si>
  <si>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</si>
  <si>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</si>
  <si>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</si>
  <si>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</si>
  <si>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</si>
  <si>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</si>
  <si>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</si>
  <si>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</si>
  <si>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</si>
  <si>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</si>
  <si>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</si>
  <si>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</si>
  <si>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</si>
  <si>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</si>
  <si>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</si>
  <si>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</si>
  <si>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</si>
  <si>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</si>
  <si>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</si>
  <si>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</si>
  <si>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</si>
  <si>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</si>
  <si>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</si>
  <si>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</si>
  <si>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</si>
  <si>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</si>
  <si>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</si>
  <si>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</si>
  <si>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</si>
  <si>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</si>
  <si>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</si>
  <si>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</si>
  <si>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</si>
  <si>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</si>
  <si>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</si>
  <si>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</si>
  <si>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</si>
  <si>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</si>
  <si>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</si>
  <si>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</si>
  <si>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</si>
  <si>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</si>
  <si>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</si>
  <si>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</si>
  <si>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</si>
  <si>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</si>
  <si>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</si>
  <si>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</si>
  <si>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</si>
  <si>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</si>
  <si>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</si>
  <si>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</si>
  <si>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</si>
  <si>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</si>
  <si>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</si>
  <si>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</si>
  <si>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</si>
  <si>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</si>
  <si>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</si>
  <si>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</si>
  <si>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</si>
  <si>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</si>
  <si>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</si>
  <si>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</si>
  <si>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</si>
  <si>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</si>
  <si>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</si>
  <si>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</si>
  <si>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</si>
  <si>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</si>
  <si>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</si>
  <si>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</si>
  <si>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</si>
  <si>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</si>
  <si>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</si>
  <si>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</si>
  <si>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</si>
  <si>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</si>
  <si>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</si>
  <si>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</si>
  <si>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</si>
  <si>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</si>
  <si>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</si>
  <si>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</si>
  <si>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</si>
  <si>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</si>
  <si>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</si>
  <si>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</si>
  <si>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</si>
  <si>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</si>
  <si>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</si>
  <si>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</si>
  <si>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</si>
  <si>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</si>
  <si>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</si>
  <si>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</si>
  <si>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</si>
  <si>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</si>
  <si>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</si>
  <si>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</si>
  <si>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</si>
  <si>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</si>
  <si>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</si>
  <si>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</si>
  <si>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</si>
  <si>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</si>
  <si>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</si>
  <si>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</si>
  <si>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</si>
  <si>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</si>
  <si>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</si>
  <si>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</si>
  <si>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</si>
  <si>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</si>
  <si>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</si>
  <si>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</si>
  <si>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</si>
  <si>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</si>
  <si>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</si>
  <si>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</si>
  <si>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</si>
  <si>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</si>
  <si>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</si>
  <si>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</si>
  <si>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</si>
  <si>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</si>
  <si>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</si>
  <si>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</si>
  <si>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</si>
  <si>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</si>
  <si>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</si>
  <si>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</si>
  <si>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</si>
  <si>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</si>
  <si>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</si>
  <si>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</si>
  <si>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</si>
  <si>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</si>
  <si>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</si>
  <si>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</si>
  <si>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</si>
  <si>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</si>
  <si>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</si>
  <si>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</si>
  <si>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</si>
  <si>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</si>
  <si>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</si>
  <si>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</si>
  <si>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</si>
  <si>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</si>
  <si>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</si>
  <si>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</si>
  <si>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</si>
  <si>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</si>
  <si>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</si>
  <si>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</si>
  <si>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</si>
  <si>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</si>
  <si>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</si>
  <si>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</si>
  <si>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</si>
  <si>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</si>
  <si>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</si>
  <si>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</si>
  <si>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</si>
  <si>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</si>
  <si>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</si>
  <si>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</si>
  <si>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</si>
  <si>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</si>
  <si>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</si>
  <si>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</si>
  <si>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</si>
  <si>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briangaine</t>
  </si>
  <si>
    <t>lamichaeljames</t>
  </si>
  <si>
    <t>joehorn</t>
  </si>
  <si>
    <t>quincymcduffie</t>
  </si>
  <si>
    <t>diandrecampbell</t>
  </si>
  <si>
    <t>treygriffey</t>
  </si>
  <si>
    <t>georgeaston</t>
  </si>
  <si>
    <t>nickbawden</t>
  </si>
  <si>
    <t>dorianbaker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</si>
  <si>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</si>
  <si>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</si>
  <si>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</si>
  <si>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</si>
  <si>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</si>
  <si>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</si>
  <si>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</si>
  <si>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</si>
  <si>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</si>
  <si>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</si>
  <si>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</si>
  <si>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</si>
  <si>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</si>
  <si>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</si>
  <si>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</si>
  <si>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</si>
  <si>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</si>
  <si>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</si>
  <si>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</si>
  <si>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</si>
  <si>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</si>
  <si>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</si>
  <si>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</si>
  <si>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</si>
  <si>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</si>
  <si>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</si>
  <si>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</si>
  <si>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</si>
  <si>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</si>
  <si>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</si>
  <si>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</si>
  <si>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</si>
  <si>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</si>
  <si>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</si>
  <si>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</si>
  <si>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</si>
  <si>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</si>
  <si>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</si>
  <si>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</si>
  <si>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</si>
  <si>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</si>
  <si>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</si>
  <si>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</si>
  <si>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</si>
  <si>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</si>
  <si>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</si>
  <si>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</si>
  <si>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</si>
  <si>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</si>
  <si>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</si>
  <si>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</si>
  <si>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</si>
  <si>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</si>
  <si>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</si>
  <si>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</si>
  <si>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</si>
  <si>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</si>
  <si>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</si>
  <si>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</si>
  <si>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</si>
  <si>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</si>
  <si>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</si>
  <si>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</si>
  <si>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</si>
  <si>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</si>
  <si>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</si>
  <si>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</si>
  <si>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</si>
  <si>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</si>
  <si>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</si>
  <si>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</si>
  <si>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</si>
  <si>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</si>
  <si>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</si>
  <si>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</si>
  <si>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</si>
  <si>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</si>
  <si>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</si>
  <si>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</si>
  <si>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</si>
  <si>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</si>
  <si>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</si>
  <si>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</si>
  <si>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</si>
  <si>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</si>
  <si>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</si>
  <si>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</si>
  <si>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</si>
  <si>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</si>
  <si>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</si>
  <si>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</si>
  <si>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</si>
  <si>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</si>
  <si>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</si>
  <si>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</si>
  <si>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</si>
  <si>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</si>
  <si>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</si>
  <si>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</si>
  <si>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</si>
  <si>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</si>
  <si>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</si>
  <si>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</si>
  <si>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</si>
  <si>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</si>
  <si>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</si>
  <si>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</si>
  <si>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</si>
  <si>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</si>
  <si>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</si>
  <si>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</si>
  <si>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</si>
  <si>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</si>
  <si>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</si>
  <si>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</si>
  <si>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</si>
  <si>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</si>
  <si>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</si>
  <si>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</si>
  <si>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</si>
  <si>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</si>
  <si>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</si>
  <si>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</si>
  <si>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justinsumpter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</si>
  <si>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</si>
  <si>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</si>
  <si>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</si>
  <si>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</si>
  <si>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</si>
  <si>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</si>
  <si>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</si>
  <si>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</si>
  <si>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</si>
  <si>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</si>
  <si>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</si>
  <si>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</si>
  <si>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</si>
  <si>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</si>
  <si>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</si>
  <si>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</si>
  <si>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</si>
  <si>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</si>
  <si>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</si>
  <si>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</si>
  <si>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</si>
  <si>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</si>
  <si>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</si>
  <si>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</si>
  <si>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</si>
  <si>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</si>
  <si>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</si>
  <si>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</si>
  <si>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</si>
  <si>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</si>
  <si>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</si>
  <si>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</si>
  <si>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</si>
  <si>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</si>
  <si>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</si>
  <si>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</si>
  <si>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</si>
  <si>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</si>
  <si>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</si>
  <si>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</si>
  <si>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</si>
  <si>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</si>
  <si>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</si>
  <si>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</si>
  <si>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</si>
  <si>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</si>
  <si>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</si>
  <si>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</si>
  <si>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</si>
  <si>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</si>
  <si>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</si>
  <si>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</si>
  <si>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</si>
  <si>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</si>
  <si>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</si>
  <si>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</si>
  <si>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</si>
  <si>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</si>
  <si>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</si>
  <si>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</si>
  <si>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</si>
  <si>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</si>
  <si>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</si>
  <si>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</si>
  <si>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</si>
  <si>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</si>
  <si>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</si>
  <si>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</si>
  <si>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</si>
  <si>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</si>
  <si>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</si>
  <si>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</si>
  <si>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</si>
  <si>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</si>
  <si>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</si>
  <si>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</si>
  <si>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</si>
  <si>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</si>
  <si>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</si>
  <si>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</si>
  <si>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</si>
  <si>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</si>
  <si>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</si>
  <si>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</si>
  <si>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</si>
  <si>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</si>
  <si>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</si>
  <si>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</si>
  <si>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</si>
  <si>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</si>
  <si>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</si>
  <si>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</si>
  <si>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</si>
  <si>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</si>
  <si>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</si>
  <si>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</si>
  <si>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</si>
  <si>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</si>
  <si>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</si>
  <si>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</si>
  <si>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</si>
  <si>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</si>
  <si>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</si>
  <si>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</si>
  <si>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</si>
  <si>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</si>
  <si>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</si>
  <si>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</si>
  <si>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</si>
  <si>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</si>
  <si>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</si>
  <si>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</si>
  <si>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</si>
  <si>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</si>
  <si>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</si>
  <si>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</si>
  <si>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</si>
  <si>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</si>
  <si>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</si>
  <si>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</si>
  <si>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</si>
  <si>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</si>
  <si>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</si>
  <si>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</si>
  <si>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</si>
  <si>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</si>
  <si>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</si>
  <si>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</si>
  <si>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</si>
  <si>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</si>
  <si>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</si>
  <si>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</si>
  <si>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</si>
  <si>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</si>
  <si>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</si>
  <si>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</si>
  <si>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</si>
  <si>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</si>
  <si>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</si>
  <si>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</si>
  <si>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</si>
  <si>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</si>
  <si>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</si>
  <si>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</si>
  <si>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</si>
  <si>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</si>
  <si>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</si>
  <si>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</si>
  <si>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</si>
  <si>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</si>
  <si>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</si>
  <si>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</si>
  <si>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</si>
  <si>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</si>
  <si>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</si>
  <si>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</si>
  <si>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</si>
  <si>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</si>
  <si>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</si>
  <si>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</si>
  <si>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</si>
  <si>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</si>
  <si>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</si>
  <si>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</si>
  <si>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</si>
  <si>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</si>
  <si>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</si>
  <si>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</si>
  <si>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</si>
  <si>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</si>
  <si>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</si>
  <si>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</si>
  <si>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</si>
  <si>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</si>
  <si>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</si>
  <si>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</si>
  <si>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</si>
  <si>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</si>
  <si>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</si>
  <si>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</si>
  <si>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</si>
  <si>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</si>
  <si>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</si>
  <si>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</si>
  <si>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</si>
  <si>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</si>
  <si>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</si>
  <si>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</si>
  <si>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</si>
  <si>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</si>
  <si>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</si>
  <si>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</si>
  <si>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</si>
  <si>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</si>
  <si>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</si>
  <si>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</si>
  <si>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</si>
  <si>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</si>
  <si>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</si>
  <si>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</si>
  <si>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</si>
  <si>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</si>
  <si>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</si>
  <si>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</si>
  <si>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</si>
  <si>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</si>
  <si>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</si>
  <si>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</si>
  <si>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</si>
  <si>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</si>
  <si>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</si>
  <si>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</si>
  <si>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</si>
  <si>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</si>
  <si>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</si>
  <si>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</si>
  <si>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</si>
  <si>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</si>
  <si>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</si>
  <si>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</si>
  <si>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</si>
  <si>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</si>
  <si>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</si>
  <si>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</si>
  <si>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</si>
  <si>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</si>
  <si>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</si>
  <si>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</si>
  <si>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</si>
  <si>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</si>
  <si>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</si>
  <si>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</si>
  <si>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</si>
  <si>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</si>
  <si>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</si>
  <si>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</si>
  <si>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</si>
  <si>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</si>
  <si>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</si>
  <si>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</si>
  <si>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</si>
  <si>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</si>
  <si>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</si>
  <si>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</si>
  <si>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</si>
  <si>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</si>
  <si>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</si>
  <si>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</si>
  <si>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</si>
  <si>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kellendavis</t>
  </si>
  <si>
    <t>artavisscott</t>
  </si>
  <si>
    <t>dresanderson</t>
  </si>
  <si>
    <t>vernonjohnson</t>
  </si>
  <si>
    <t>keavonmilton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</si>
  <si>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</si>
  <si>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</si>
  <si>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</si>
  <si>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</si>
  <si>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</si>
  <si>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</si>
  <si>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</si>
  <si>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</si>
  <si>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</si>
  <si>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</si>
  <si>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</si>
  <si>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</si>
  <si>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</si>
  <si>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</si>
  <si>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</si>
  <si>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</si>
  <si>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</si>
  <si>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</si>
  <si>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</si>
  <si>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</si>
  <si>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</si>
  <si>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</si>
  <si>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</si>
  <si>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</si>
  <si>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</si>
  <si>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</si>
  <si>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</si>
  <si>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</si>
  <si>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</si>
  <si>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</si>
  <si>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</si>
  <si>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</si>
  <si>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</si>
  <si>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</si>
  <si>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</si>
  <si>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</si>
  <si>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</si>
  <si>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</si>
  <si>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</si>
  <si>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</si>
  <si>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</si>
  <si>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</si>
  <si>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</si>
  <si>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</si>
  <si>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</si>
  <si>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</si>
  <si>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</si>
  <si>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</si>
  <si>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</si>
  <si>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</si>
  <si>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</si>
  <si>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</si>
  <si>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</si>
  <si>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</si>
  <si>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</si>
  <si>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</si>
  <si>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</si>
  <si>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</si>
  <si>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</si>
  <si>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colehunt</t>
  </si>
  <si>
    <t>levinetoilolo</t>
  </si>
  <si>
    <t>aaronripkowski</t>
  </si>
  <si>
    <t>taysomhill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</si>
  <si>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</si>
  <si>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</si>
  <si>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</si>
  <si>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</si>
  <si>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</si>
  <si>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</si>
  <si>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</si>
  <si>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</si>
  <si>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</si>
  <si>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</si>
  <si>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</si>
  <si>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</si>
  <si>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</si>
  <si>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</si>
  <si>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</si>
  <si>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</si>
  <si>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</si>
  <si>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</si>
  <si>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</si>
  <si>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</si>
  <si>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</si>
  <si>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</si>
  <si>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</si>
  <si>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</si>
  <si>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</si>
  <si>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</si>
  <si>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</si>
  <si>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</si>
  <si>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</si>
  <si>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</si>
  <si>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</si>
  <si>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</si>
  <si>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</si>
  <si>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</si>
  <si>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</si>
  <si>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</si>
  <si>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</si>
  <si>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</si>
  <si>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</si>
  <si>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</si>
  <si>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</si>
  <si>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</si>
  <si>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</si>
  <si>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</si>
  <si>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</si>
  <si>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</si>
  <si>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</si>
  <si>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</si>
  <si>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</si>
  <si>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</si>
  <si>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</si>
  <si>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</si>
  <si>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</si>
  <si>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</si>
  <si>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</si>
  <si>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</si>
  <si>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</si>
  <si>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</si>
  <si>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santonioholmes</t>
  </si>
  <si>
    <t>shaqhill</t>
  </si>
  <si>
    <t>michaelbennett</t>
  </si>
  <si>
    <t>jeromesimpson</t>
  </si>
  <si>
    <t>mikemccarthy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</si>
  <si>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</si>
  <si>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</si>
  <si>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</si>
  <si>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</si>
  <si>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</si>
  <si>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</si>
  <si>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</si>
  <si>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</si>
  <si>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</si>
  <si>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</si>
  <si>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</si>
  <si>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</si>
  <si>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</si>
  <si>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</si>
  <si>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</si>
  <si>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</si>
  <si>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</si>
  <si>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</si>
  <si>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</si>
  <si>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</si>
  <si>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</si>
  <si>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</si>
  <si>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</si>
  <si>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</si>
  <si>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</si>
  <si>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</si>
  <si>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</si>
  <si>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</si>
  <si>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</si>
  <si>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</si>
  <si>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</si>
  <si>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</si>
  <si>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</si>
  <si>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</si>
  <si>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</si>
  <si>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</si>
  <si>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</si>
  <si>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</si>
  <si>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</si>
  <si>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</si>
  <si>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</si>
  <si>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</si>
  <si>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</si>
  <si>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</si>
  <si>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</si>
  <si>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</si>
  <si>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</si>
  <si>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</si>
  <si>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</si>
  <si>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</si>
  <si>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</si>
  <si>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</si>
  <si>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</si>
  <si>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</si>
  <si>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</si>
  <si>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</si>
  <si>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</si>
  <si>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</si>
  <si>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</si>
  <si>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</si>
  <si>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</si>
  <si>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</si>
  <si>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</si>
  <si>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</si>
  <si>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</si>
  <si>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</si>
  <si>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</si>
  <si>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</si>
  <si>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</si>
  <si>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</si>
  <si>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</si>
  <si>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</si>
  <si>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</si>
  <si>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</si>
  <si>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</si>
  <si>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</si>
  <si>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</si>
  <si>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</si>
  <si>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</si>
  <si>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</si>
  <si>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</si>
  <si>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</si>
  <si>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</si>
  <si>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</si>
  <si>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</si>
  <si>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</si>
  <si>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</si>
  <si>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</si>
  <si>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</si>
  <si>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</si>
  <si>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</si>
  <si>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</si>
  <si>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</si>
  <si>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</si>
  <si>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</si>
  <si>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</si>
  <si>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</si>
  <si>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</si>
  <si>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</si>
  <si>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</si>
  <si>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</si>
  <si>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</si>
  <si>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</si>
  <si>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</si>
  <si>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</si>
  <si>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</si>
  <si>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</si>
  <si>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</si>
  <si>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</si>
  <si>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</si>
  <si>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</si>
  <si>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</si>
  <si>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</si>
  <si>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</si>
  <si>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</si>
  <si>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</si>
  <si>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</si>
  <si>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</si>
  <si>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</si>
  <si>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</si>
  <si>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</si>
  <si>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</si>
  <si>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</si>
  <si>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</si>
  <si>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</si>
  <si>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</si>
  <si>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</si>
  <si>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</si>
  <si>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</si>
  <si>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</si>
  <si>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</si>
  <si>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</si>
  <si>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</si>
  <si>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</si>
  <si>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</si>
  <si>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</si>
  <si>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</si>
  <si>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</si>
  <si>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</si>
  <si>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</si>
  <si>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</si>
  <si>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</si>
  <si>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</si>
  <si>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</si>
  <si>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</si>
  <si>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</si>
  <si>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</si>
  <si>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</si>
  <si>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</si>
  <si>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</si>
  <si>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</si>
  <si>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</si>
  <si>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</si>
  <si>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</si>
  <si>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</si>
  <si>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</si>
  <si>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</si>
  <si>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</si>
  <si>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</si>
  <si>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</si>
  <si>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</si>
  <si>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</si>
  <si>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</si>
  <si>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</si>
  <si>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</si>
  <si>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</si>
  <si>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</si>
  <si>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</si>
  <si>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</si>
  <si>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</si>
  <si>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</si>
  <si>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</si>
  <si>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</si>
  <si>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</si>
  <si>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</si>
  <si>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</si>
  <si>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</si>
  <si>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</si>
  <si>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</si>
  <si>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</si>
  <si>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</si>
  <si>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</si>
  <si>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</si>
  <si>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</si>
  <si>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</si>
  <si>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</si>
  <si>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</si>
  <si>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</si>
  <si>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</si>
  <si>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</si>
  <si>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</si>
  <si>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</si>
  <si>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</si>
  <si>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</si>
  <si>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</si>
  <si>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</si>
  <si>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</si>
  <si>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</si>
  <si>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</si>
  <si>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</si>
  <si>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</si>
  <si>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</si>
  <si>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</si>
  <si>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</si>
  <si>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</si>
  <si>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</si>
  <si>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</si>
  <si>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</si>
  <si>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</si>
  <si>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</si>
  <si>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</si>
  <si>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</si>
  <si>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</si>
  <si>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</si>
  <si>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</si>
  <si>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</si>
  <si>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</si>
  <si>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</si>
  <si>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</si>
  <si>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jarveonwilliams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</si>
  <si>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</si>
  <si>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</si>
  <si>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</si>
  <si>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</si>
  <si>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</si>
  <si>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</si>
  <si>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</si>
  <si>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</si>
  <si>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</si>
  <si>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</si>
  <si>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</si>
  <si>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</si>
  <si>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</si>
  <si>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</si>
  <si>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</si>
  <si>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</si>
  <si>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</si>
  <si>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</si>
  <si>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</si>
  <si>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</si>
  <si>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</si>
  <si>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</si>
  <si>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</si>
  <si>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</si>
  <si>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</si>
  <si>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</si>
  <si>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</si>
  <si>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</si>
  <si>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</si>
  <si>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</si>
  <si>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</si>
  <si>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</si>
  <si>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</si>
  <si>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</si>
  <si>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</si>
  <si>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</si>
  <si>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</si>
  <si>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</si>
  <si>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</si>
  <si>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</si>
  <si>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</si>
  <si>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</si>
  <si>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</si>
  <si>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</si>
  <si>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</si>
  <si>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</si>
  <si>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</si>
  <si>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</si>
  <si>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</si>
  <si>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</si>
  <si>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</si>
  <si>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</si>
  <si>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</si>
  <si>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</si>
  <si>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</si>
  <si>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</si>
  <si>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</si>
  <si>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</si>
  <si>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</si>
  <si>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</si>
  <si>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</si>
  <si>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</si>
  <si>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</si>
  <si>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</si>
  <si>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</si>
  <si>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</si>
  <si>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</si>
  <si>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</si>
  <si>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</si>
  <si>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</si>
  <si>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</si>
  <si>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</si>
  <si>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</si>
  <si>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</si>
  <si>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</si>
  <si>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</si>
  <si>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</si>
  <si>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</si>
  <si>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</si>
  <si>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</si>
  <si>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</si>
  <si>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</si>
  <si>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</si>
  <si>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</si>
  <si>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</si>
  <si>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</si>
  <si>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</si>
  <si>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</si>
  <si>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</si>
  <si>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</si>
  <si>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</si>
  <si>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</si>
  <si>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</si>
  <si>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</si>
  <si>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</si>
  <si>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</si>
  <si>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</si>
  <si>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</si>
  <si>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</si>
  <si>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</si>
  <si>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</si>
  <si>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devinsingletary</t>
  </si>
  <si>
    <t>alexwesley</t>
  </si>
  <si>
    <t>justinjackson</t>
  </si>
  <si>
    <t>pharaohbrown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</si>
  <si>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</si>
  <si>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</si>
  <si>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</si>
  <si>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</si>
  <si>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</si>
  <si>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</si>
  <si>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</si>
  <si>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</si>
  <si>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</si>
  <si>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</si>
  <si>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</si>
  <si>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</si>
  <si>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</si>
  <si>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</si>
  <si>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</si>
  <si>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</si>
  <si>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</si>
  <si>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</si>
  <si>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</si>
  <si>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</si>
  <si>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</si>
  <si>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</si>
  <si>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</si>
  <si>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</si>
  <si>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</si>
  <si>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</si>
  <si>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</si>
  <si>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</si>
  <si>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</si>
  <si>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</si>
  <si>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</si>
  <si>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</si>
  <si>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</si>
  <si>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</si>
  <si>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</si>
  <si>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nkealharry</t>
  </si>
  <si>
    <t>darrelyoung</t>
  </si>
  <si>
    <t>rashadgreene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</si>
  <si>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</si>
  <si>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</si>
  <si>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</si>
  <si>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</si>
  <si>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</si>
  <si>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</si>
  <si>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</si>
  <si>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</si>
  <si>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</si>
  <si>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</si>
  <si>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</si>
  <si>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</si>
  <si>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</si>
  <si>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</si>
  <si>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</si>
  <si>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</si>
  <si>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</si>
  <si>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</si>
  <si>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</si>
  <si>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</si>
  <si>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</si>
  <si>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</si>
  <si>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</si>
  <si>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</si>
  <si>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</si>
  <si>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</si>
  <si>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</si>
  <si>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</si>
  <si>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</si>
  <si>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</si>
  <si>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</si>
  <si>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</si>
  <si>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</si>
  <si>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</si>
  <si>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</si>
  <si>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</si>
  <si>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</si>
  <si>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</si>
  <si>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</si>
  <si>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</si>
  <si>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</si>
  <si>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</si>
  <si>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</si>
  <si>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</si>
  <si>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</si>
  <si>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</si>
  <si>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</si>
  <si>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</si>
  <si>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</si>
  <si>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</si>
  <si>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</si>
  <si>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</si>
  <si>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</si>
  <si>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</si>
  <si>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</si>
  <si>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</si>
  <si>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</si>
  <si>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</si>
  <si>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</si>
  <si>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</si>
  <si>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</si>
  <si>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</si>
  <si>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</si>
  <si>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</si>
  <si>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</si>
  <si>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</si>
  <si>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</si>
  <si>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</si>
  <si>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</si>
  <si>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</si>
  <si>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</si>
  <si>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</si>
  <si>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</si>
  <si>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</si>
  <si>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</si>
  <si>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</si>
  <si>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</si>
  <si>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</si>
  <si>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</si>
  <si>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</si>
  <si>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</si>
  <si>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</si>
  <si>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</si>
  <si>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</si>
  <si>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</si>
  <si>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</si>
  <si>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</si>
  <si>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</si>
  <si>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</si>
  <si>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</si>
  <si>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</si>
  <si>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</si>
  <si>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</si>
  <si>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</si>
  <si>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</si>
  <si>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</si>
  <si>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</si>
  <si>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</si>
  <si>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</si>
  <si>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</si>
  <si>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</si>
  <si>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</si>
  <si>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</si>
  <si>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</si>
  <si>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</si>
  <si>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</si>
  <si>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</si>
  <si>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</si>
  <si>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</si>
  <si>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</si>
  <si>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</si>
  <si>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</si>
  <si>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</si>
  <si>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</si>
  <si>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</si>
  <si>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</si>
  <si>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</si>
  <si>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</si>
  <si>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</si>
  <si>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</si>
  <si>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</si>
  <si>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</si>
  <si>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</si>
  <si>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</si>
  <si>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</si>
  <si>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</si>
  <si>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</si>
  <si>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</si>
  <si>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</si>
  <si>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</si>
  <si>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</si>
  <si>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</si>
  <si>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</si>
  <si>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</si>
  <si>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</si>
  <si>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</si>
  <si>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</si>
  <si>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</si>
  <si>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</si>
  <si>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</si>
  <si>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</si>
  <si>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</si>
  <si>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</si>
  <si>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</si>
  <si>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</si>
  <si>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</si>
  <si>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DB</t>
  </si>
  <si>
    <t>Physically Unable to Perform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</si>
  <si>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</si>
  <si>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</si>
  <si>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</si>
  <si>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</si>
  <si>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</si>
  <si>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</si>
  <si>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</si>
  <si>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</si>
  <si>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</si>
  <si>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</si>
  <si>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</si>
  <si>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</si>
  <si>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</si>
  <si>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</si>
  <si>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</si>
  <si>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</si>
  <si>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</si>
  <si>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</si>
  <si>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</si>
  <si>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</si>
  <si>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</si>
  <si>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</si>
  <si>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</si>
  <si>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</si>
  <si>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</si>
  <si>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</si>
  <si>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</si>
  <si>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</si>
  <si>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</si>
  <si>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</si>
  <si>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</si>
  <si>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</si>
  <si>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</si>
  <si>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</si>
  <si>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</si>
  <si>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</si>
  <si>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</si>
  <si>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</si>
  <si>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</si>
  <si>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</si>
  <si>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</si>
  <si>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</si>
  <si>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</si>
  <si>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</si>
  <si>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</si>
  <si>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</si>
  <si>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</si>
  <si>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</si>
  <si>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</si>
  <si>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</si>
  <si>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</si>
  <si>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</si>
  <si>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</si>
  <si>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</si>
  <si>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</si>
  <si>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</si>
  <si>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</si>
  <si>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</si>
  <si>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</si>
  <si>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</si>
  <si>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</si>
  <si>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</si>
  <si>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</si>
  <si>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</si>
  <si>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</si>
  <si>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</si>
  <si>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</si>
  <si>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</si>
  <si>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</si>
  <si>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</si>
  <si>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</si>
  <si>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</si>
  <si>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</si>
  <si>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</si>
  <si>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</si>
  <si>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</si>
  <si>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</si>
  <si>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</si>
  <si>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</si>
  <si>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</si>
  <si>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</si>
  <si>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Rank</t>
  </si>
  <si>
    <t>Name</t>
  </si>
  <si>
    <t>Bye</t>
  </si>
  <si>
    <t>9</t>
  </si>
  <si>
    <t>13</t>
  </si>
  <si>
    <t>Benny Snell</t>
  </si>
  <si>
    <t>TreQuan Smith</t>
  </si>
  <si>
    <t>AJ Brown</t>
  </si>
  <si>
    <t>DJ Chark</t>
  </si>
  <si>
    <t>KeeSean Johnson</t>
  </si>
  <si>
    <t>Gary Jennings</t>
  </si>
  <si>
    <t>BeerName</t>
  </si>
  <si>
    <t>SleeperName</t>
  </si>
  <si>
    <t>Count</t>
  </si>
  <si>
    <t>player_count</t>
  </si>
  <si>
    <t>override</t>
  </si>
  <si>
    <t>Inflated Value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</si>
  <si>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</si>
  <si>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</si>
  <si>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</si>
  <si>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</si>
  <si>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</si>
  <si>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</si>
  <si>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</si>
  <si>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</si>
  <si>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</si>
  <si>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6735</t>
  </si>
  <si>
    <t>Cedric Benson</t>
  </si>
  <si>
    <t>6738</t>
  </si>
  <si>
    <t>1982-12-28</t>
  </si>
  <si>
    <t>cedricbenson</t>
  </si>
  <si>
    <t>Stanford Sailing</t>
  </si>
  <si>
    <t>Baldricks Cunning</t>
  </si>
  <si>
    <t>Skye Burlingame</t>
  </si>
  <si>
    <t>RFA Order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</si>
  <si>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</si>
  <si>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</si>
  <si>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</si>
  <si>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</si>
  <si>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</si>
  <si>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</si>
  <si>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</si>
  <si>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</si>
  <si>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</si>
  <si>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</si>
  <si>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</si>
  <si>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</si>
  <si>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</si>
  <si>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</si>
  <si>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</si>
  <si>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</si>
  <si>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</si>
  <si>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</si>
  <si>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</si>
  <si>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</si>
  <si>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</si>
  <si>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</si>
  <si>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</si>
  <si>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</si>
  <si>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</si>
  <si>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</si>
  <si>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</si>
  <si>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</si>
  <si>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</si>
  <si>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</si>
  <si>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</si>
  <si>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</si>
  <si>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</si>
  <si>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</si>
  <si>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</si>
  <si>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</si>
  <si>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</si>
  <si>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</si>
  <si>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</si>
  <si>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</si>
  <si>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</si>
  <si>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</si>
  <si>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</si>
  <si>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</si>
  <si>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</si>
  <si>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</si>
  <si>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</si>
  <si>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</si>
  <si>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</si>
  <si>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</si>
  <si>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</si>
  <si>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</si>
  <si>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</si>
  <si>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</si>
  <si>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</si>
  <si>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</si>
  <si>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</si>
  <si>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</si>
  <si>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</si>
  <si>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</si>
  <si>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</si>
  <si>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</si>
  <si>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</si>
  <si>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</si>
  <si>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</si>
  <si>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</si>
  <si>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</si>
  <si>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</si>
  <si>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</si>
  <si>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</si>
  <si>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</si>
  <si>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</si>
  <si>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</si>
  <si>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</si>
  <si>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</si>
  <si>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</si>
  <si>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</si>
  <si>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</si>
  <si>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</si>
  <si>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</si>
  <si>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</si>
  <si>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</si>
  <si>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</si>
  <si>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</si>
  <si>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</si>
  <si>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</si>
  <si>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</si>
  <si>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</si>
  <si>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</si>
  <si>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</si>
  <si>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</si>
  <si>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</si>
  <si>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</si>
  <si>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</si>
  <si>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</si>
  <si>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</si>
  <si>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</si>
  <si>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</si>
  <si>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</si>
  <si>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</si>
  <si>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</si>
  <si>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</si>
  <si>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</si>
  <si>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</si>
  <si>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</si>
  <si>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</si>
  <si>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</si>
  <si>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</si>
  <si>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</si>
  <si>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</si>
  <si>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</si>
  <si>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</si>
  <si>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</si>
  <si>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</si>
  <si>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</si>
  <si>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</si>
  <si>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</si>
  <si>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</si>
  <si>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</si>
  <si>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</si>
  <si>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</si>
  <si>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</si>
  <si>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</si>
  <si>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</si>
  <si>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</si>
  <si>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</si>
  <si>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</si>
  <si>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</si>
  <si>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</si>
  <si>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</si>
  <si>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</si>
  <si>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</si>
  <si>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</si>
  <si>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</si>
  <si>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</si>
  <si>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6751</t>
  </si>
  <si>
    <t xml:space="preserve"> 00-0035664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</si>
  <si>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</si>
  <si>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</si>
  <si>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</si>
  <si>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</si>
  <si>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</si>
  <si>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</si>
  <si>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</si>
  <si>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</si>
  <si>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</si>
  <si>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</si>
  <si>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</si>
  <si>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</si>
  <si>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</si>
  <si>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</si>
  <si>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</si>
  <si>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</si>
  <si>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</si>
  <si>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</si>
  <si>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</si>
  <si>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</si>
  <si>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</si>
  <si>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</si>
  <si>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</si>
  <si>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</si>
  <si>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</si>
  <si>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</si>
  <si>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</si>
  <si>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</si>
  <si>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</si>
  <si>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</si>
  <si>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</si>
  <si>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</si>
  <si>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</si>
  <si>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</si>
  <si>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</si>
  <si>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</si>
  <si>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</si>
  <si>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</si>
  <si>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</si>
  <si>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</si>
  <si>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</si>
  <si>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</si>
  <si>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</si>
  <si>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</si>
  <si>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</si>
  <si>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</si>
  <si>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</si>
  <si>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</si>
  <si>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</si>
  <si>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</si>
  <si>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</si>
  <si>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</si>
  <si>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</si>
  <si>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</si>
  <si>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</si>
  <si>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</si>
  <si>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</si>
  <si>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</si>
  <si>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</si>
  <si>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</si>
  <si>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</si>
  <si>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</si>
  <si>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</si>
  <si>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</si>
  <si>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</si>
  <si>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</si>
  <si>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</si>
  <si>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</si>
  <si>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</si>
  <si>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</si>
  <si>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</si>
  <si>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</si>
  <si>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</si>
  <si>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</si>
  <si>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</si>
  <si>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</si>
  <si>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</si>
  <si>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</si>
  <si>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</si>
  <si>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</si>
  <si>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</si>
  <si>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</si>
  <si>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</si>
  <si>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</si>
  <si>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</si>
  <si>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</si>
  <si>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</si>
  <si>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</si>
  <si>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</si>
  <si>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</si>
  <si>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</si>
  <si>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</si>
  <si>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</si>
  <si>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</si>
  <si>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</si>
  <si>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</si>
  <si>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</si>
  <si>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</si>
  <si>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</si>
  <si>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</si>
  <si>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</si>
  <si>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</si>
  <si>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</si>
  <si>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</si>
  <si>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</si>
  <si>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</si>
  <si>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</si>
  <si>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</si>
  <si>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</si>
  <si>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</si>
  <si>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</si>
  <si>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</si>
  <si>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</si>
  <si>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</si>
  <si>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</si>
  <si>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</si>
  <si>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</si>
  <si>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>518286976965267456</t>
  </si>
  <si>
    <t>Anthony Gordon</t>
  </si>
  <si>
    <t>6898</t>
  </si>
  <si>
    <t>anthonygordon</t>
  </si>
  <si>
    <t>6992</t>
  </si>
  <si>
    <t>1998-11-12</t>
  </si>
  <si>
    <t>Warren</t>
  </si>
  <si>
    <t xml:space="preserve"> 00-0035512</t>
  </si>
  <si>
    <t>Jon Hilliman</t>
  </si>
  <si>
    <t>jonhilliman</t>
  </si>
  <si>
    <t>Darrynton Evans</t>
  </si>
  <si>
    <t>7064</t>
  </si>
  <si>
    <t>1998-07-09</t>
  </si>
  <si>
    <t>darryntonevans</t>
  </si>
  <si>
    <t>Darrynton</t>
  </si>
  <si>
    <t>Hasise Dubois</t>
  </si>
  <si>
    <t>7108</t>
  </si>
  <si>
    <t>Dubois</t>
  </si>
  <si>
    <t>hasisedubois</t>
  </si>
  <si>
    <t>Hasise</t>
  </si>
  <si>
    <t>Lirim Hajrullahu</t>
  </si>
  <si>
    <t>7094</t>
  </si>
  <si>
    <t>1990-04-24</t>
  </si>
  <si>
    <t>Hajrullahu</t>
  </si>
  <si>
    <t>lirimhajrullahu</t>
  </si>
  <si>
    <t>Lirim</t>
  </si>
  <si>
    <t>Kirk Merritt</t>
  </si>
  <si>
    <t>7351</t>
  </si>
  <si>
    <t>1997-01-05</t>
  </si>
  <si>
    <t>Merritt</t>
  </si>
  <si>
    <t>kirkmerritt</t>
  </si>
  <si>
    <t>1994-04-21</t>
  </si>
  <si>
    <t>Brandon Polk</t>
  </si>
  <si>
    <t>7340</t>
  </si>
  <si>
    <t>1996-12-10</t>
  </si>
  <si>
    <t>brandonpolk</t>
  </si>
  <si>
    <t>Zack Moss</t>
  </si>
  <si>
    <t>6845</t>
  </si>
  <si>
    <t>1997-12-15</t>
  </si>
  <si>
    <t>zackmoss</t>
  </si>
  <si>
    <t>Zack</t>
  </si>
  <si>
    <t>Cole McDonald</t>
  </si>
  <si>
    <t>6954</t>
  </si>
  <si>
    <t>1998-05-20</t>
  </si>
  <si>
    <t>colemcdonald</t>
  </si>
  <si>
    <t>Earnest Edwards IV</t>
  </si>
  <si>
    <t>7334</t>
  </si>
  <si>
    <t>1998-03-30</t>
  </si>
  <si>
    <t>Edwards IV</t>
  </si>
  <si>
    <t>earnestedwardsiv</t>
  </si>
  <si>
    <t>LV</t>
  </si>
  <si>
    <t>Caleb Repp</t>
  </si>
  <si>
    <t>7176</t>
  </si>
  <si>
    <t>Repp</t>
  </si>
  <si>
    <t>calebrepp</t>
  </si>
  <si>
    <t>Salvon Ahmed</t>
  </si>
  <si>
    <t>6918</t>
  </si>
  <si>
    <t>Ahmed</t>
  </si>
  <si>
    <t>salvonahmed</t>
  </si>
  <si>
    <t>Salvon</t>
  </si>
  <si>
    <t xml:space="preserve"> 00-0035387</t>
  </si>
  <si>
    <t>Antonio Gandy-Golden</t>
  </si>
  <si>
    <t>6906</t>
  </si>
  <si>
    <t>1998-04-11</t>
  </si>
  <si>
    <t>Gandy-Golden</t>
  </si>
  <si>
    <t>antoniogandygolden</t>
  </si>
  <si>
    <t>153</t>
  </si>
  <si>
    <t>JoJo</t>
  </si>
  <si>
    <t>Derrick Dillon</t>
  </si>
  <si>
    <t>7100</t>
  </si>
  <si>
    <t>1995-10-28</t>
  </si>
  <si>
    <t>derrickdillon</t>
  </si>
  <si>
    <t>Shea Patterson</t>
  </si>
  <si>
    <t>7063</t>
  </si>
  <si>
    <t>1997-01-17</t>
  </si>
  <si>
    <t>sheapatterson</t>
  </si>
  <si>
    <t>Shea</t>
  </si>
  <si>
    <t>Ramiz Ahmed</t>
  </si>
  <si>
    <t>7105</t>
  </si>
  <si>
    <t>1995-07-27</t>
  </si>
  <si>
    <t>ramizahmed</t>
  </si>
  <si>
    <t>Ramiz</t>
  </si>
  <si>
    <t>7131</t>
  </si>
  <si>
    <t>1997-04-02</t>
  </si>
  <si>
    <t>Jordan Harris</t>
  </si>
  <si>
    <t>6779</t>
  </si>
  <si>
    <t>jordanharris</t>
  </si>
  <si>
    <t>Josh Hokit</t>
  </si>
  <si>
    <t>7420</t>
  </si>
  <si>
    <t>Hokit</t>
  </si>
  <si>
    <t>joshhokit</t>
  </si>
  <si>
    <t>Brycen Hopkins</t>
  </si>
  <si>
    <t>6926</t>
  </si>
  <si>
    <t>brycenhopkins</t>
  </si>
  <si>
    <t>Brycen</t>
  </si>
  <si>
    <t>Jake Luton</t>
  </si>
  <si>
    <t>7084</t>
  </si>
  <si>
    <t>Luton</t>
  </si>
  <si>
    <t>jakeluton</t>
  </si>
  <si>
    <t>Dezmon Patmon</t>
  </si>
  <si>
    <t>6985</t>
  </si>
  <si>
    <t>1998-08-06</t>
  </si>
  <si>
    <t>Patmon</t>
  </si>
  <si>
    <t>dezmonpatmon</t>
  </si>
  <si>
    <t>Dezmon</t>
  </si>
  <si>
    <t>Urban Meyer</t>
  </si>
  <si>
    <t>6761</t>
  </si>
  <si>
    <t>urbanmeyer</t>
  </si>
  <si>
    <t>Urban</t>
  </si>
  <si>
    <t xml:space="preserve"> 00-0035546</t>
  </si>
  <si>
    <t>Rodrigo Blankenship</t>
  </si>
  <si>
    <t>7062</t>
  </si>
  <si>
    <t>1997-01-29</t>
  </si>
  <si>
    <t>Blankenship</t>
  </si>
  <si>
    <t>rodrigoblankenship</t>
  </si>
  <si>
    <t>Rodrigo</t>
  </si>
  <si>
    <t>John Hurst</t>
  </si>
  <si>
    <t>7455</t>
  </si>
  <si>
    <t>johnhurst</t>
  </si>
  <si>
    <t>DeAndre Carter</t>
  </si>
  <si>
    <t>Nick Vogel</t>
  </si>
  <si>
    <t>7201</t>
  </si>
  <si>
    <t>Vogel</t>
  </si>
  <si>
    <t>nickvogel</t>
  </si>
  <si>
    <t>Dante Scarnecchia</t>
  </si>
  <si>
    <t>6773</t>
  </si>
  <si>
    <t>Scarnecchia</t>
  </si>
  <si>
    <t>dantescarnecchia</t>
  </si>
  <si>
    <t xml:space="preserve"> 00-0034918</t>
  </si>
  <si>
    <t>Dominik Eberle</t>
  </si>
  <si>
    <t>7314</t>
  </si>
  <si>
    <t>Eberle</t>
  </si>
  <si>
    <t>dominikeberle</t>
  </si>
  <si>
    <t>Joe Burrow</t>
  </si>
  <si>
    <t>6770</t>
  </si>
  <si>
    <t>Burrow</t>
  </si>
  <si>
    <t>joeburrow</t>
  </si>
  <si>
    <t>George Campbell</t>
  </si>
  <si>
    <t>7387</t>
  </si>
  <si>
    <t>georgecampbell</t>
  </si>
  <si>
    <t xml:space="preserve"> 00-0035653</t>
  </si>
  <si>
    <t>Maurice Ffrench</t>
  </si>
  <si>
    <t>7234</t>
  </si>
  <si>
    <t>1998-01-01</t>
  </si>
  <si>
    <t>Ffrench</t>
  </si>
  <si>
    <t>mauriceffrench</t>
  </si>
  <si>
    <t xml:space="preserve"> 00-0034915</t>
  </si>
  <si>
    <t>7337</t>
  </si>
  <si>
    <t>Easop</t>
  </si>
  <si>
    <t>Nick Bowers</t>
  </si>
  <si>
    <t>7308</t>
  </si>
  <si>
    <t>1996-05-26</t>
  </si>
  <si>
    <t>Bowers</t>
  </si>
  <si>
    <t>nickbowers</t>
  </si>
  <si>
    <t>Adam Trautman</t>
  </si>
  <si>
    <t>6869</t>
  </si>
  <si>
    <t>1997-02-05</t>
  </si>
  <si>
    <t>Trautman</t>
  </si>
  <si>
    <t>adamtrautman</t>
  </si>
  <si>
    <t xml:space="preserve"> 00-0035034</t>
  </si>
  <si>
    <t>Joshua Kelley</t>
  </si>
  <si>
    <t>7045</t>
  </si>
  <si>
    <t>joshuakelley</t>
  </si>
  <si>
    <t>Justin Rohrwasser</t>
  </si>
  <si>
    <t>7121</t>
  </si>
  <si>
    <t>1996-12-07</t>
  </si>
  <si>
    <t>Rohrwasser</t>
  </si>
  <si>
    <t>justinrohrwasser</t>
  </si>
  <si>
    <t>1989-05-12</t>
  </si>
  <si>
    <t>1994-05-01</t>
  </si>
  <si>
    <t>Chase Harrell</t>
  </si>
  <si>
    <t>7481</t>
  </si>
  <si>
    <t>Harrell</t>
  </si>
  <si>
    <t>chaseharrell</t>
  </si>
  <si>
    <t>1992-04-28</t>
  </si>
  <si>
    <t xml:space="preserve"> 00-0034935</t>
  </si>
  <si>
    <t>Rico Dowdle</t>
  </si>
  <si>
    <t>7021</t>
  </si>
  <si>
    <t>Dowdle</t>
  </si>
  <si>
    <t>ricodowdle</t>
  </si>
  <si>
    <t>Dalton Schoen</t>
  </si>
  <si>
    <t>7320</t>
  </si>
  <si>
    <t>Schoen</t>
  </si>
  <si>
    <t>daltonschoen</t>
  </si>
  <si>
    <t>K.J. Hill</t>
  </si>
  <si>
    <t>6866</t>
  </si>
  <si>
    <t>1997-09-15</t>
  </si>
  <si>
    <t>kjhill</t>
  </si>
  <si>
    <t>K.J.</t>
  </si>
  <si>
    <t>Brian Herrien</t>
  </si>
  <si>
    <t>7001</t>
  </si>
  <si>
    <t>1998-02-07</t>
  </si>
  <si>
    <t>Herrien</t>
  </si>
  <si>
    <t>brianherrien</t>
  </si>
  <si>
    <t>Napoleon Maxwell</t>
  </si>
  <si>
    <t>7475</t>
  </si>
  <si>
    <t>napoleonmaxwell</t>
  </si>
  <si>
    <t>Napoleon</t>
  </si>
  <si>
    <t>D'Andre Swift</t>
  </si>
  <si>
    <t>6790</t>
  </si>
  <si>
    <t>1999-01-14</t>
  </si>
  <si>
    <t>Swift</t>
  </si>
  <si>
    <t>dandreswift</t>
  </si>
  <si>
    <t>D'Andre</t>
  </si>
  <si>
    <t xml:space="preserve"> 00-0035460</t>
  </si>
  <si>
    <t>KeeSean</t>
  </si>
  <si>
    <t>E.J.</t>
  </si>
  <si>
    <t>DeMichael Harris</t>
  </si>
  <si>
    <t>7279</t>
  </si>
  <si>
    <t>1998-07-12</t>
  </si>
  <si>
    <t>demichaelharris</t>
  </si>
  <si>
    <t>DeMichael</t>
  </si>
  <si>
    <t>Jalen McCleskey</t>
  </si>
  <si>
    <t>7173</t>
  </si>
  <si>
    <t>1997-08-06</t>
  </si>
  <si>
    <t>McCleskey</t>
  </si>
  <si>
    <t>jalenmccleskey</t>
  </si>
  <si>
    <t>Parker Houston</t>
  </si>
  <si>
    <t>7397</t>
  </si>
  <si>
    <t>1997-12-06</t>
  </si>
  <si>
    <t>parkerhouston</t>
  </si>
  <si>
    <t xml:space="preserve"> 00-0035587</t>
  </si>
  <si>
    <t>Spencer Nigh</t>
  </si>
  <si>
    <t>7212</t>
  </si>
  <si>
    <t>1997-01-18</t>
  </si>
  <si>
    <t>Nigh</t>
  </si>
  <si>
    <t>spencernigh</t>
  </si>
  <si>
    <t xml:space="preserve"> 00-0035171</t>
  </si>
  <si>
    <t>6789</t>
  </si>
  <si>
    <t>1999-01-24</t>
  </si>
  <si>
    <t>Omar Bayless</t>
  </si>
  <si>
    <t>7080</t>
  </si>
  <si>
    <t>Bayless</t>
  </si>
  <si>
    <t>omarbayless</t>
  </si>
  <si>
    <t>Omar</t>
  </si>
  <si>
    <t>Brian Lewerke</t>
  </si>
  <si>
    <t>7008</t>
  </si>
  <si>
    <t>1996-10-24</t>
  </si>
  <si>
    <t>Lewerke</t>
  </si>
  <si>
    <t>brianlewerke</t>
  </si>
  <si>
    <t>Artavis Pierce</t>
  </si>
  <si>
    <t>7227</t>
  </si>
  <si>
    <t>1996-05-17</t>
  </si>
  <si>
    <t>artavispierce</t>
  </si>
  <si>
    <t>Quartney Davis</t>
  </si>
  <si>
    <t>6879</t>
  </si>
  <si>
    <t>1998-04-07</t>
  </si>
  <si>
    <t>quartneydavis</t>
  </si>
  <si>
    <t>Quartney</t>
  </si>
  <si>
    <t>Harrison Bryant</t>
  </si>
  <si>
    <t>6850</t>
  </si>
  <si>
    <t>1998-04-23</t>
  </si>
  <si>
    <t>harrisonbryant</t>
  </si>
  <si>
    <t>Darius Anderson</t>
  </si>
  <si>
    <t>7038</t>
  </si>
  <si>
    <t>1997-09-10</t>
  </si>
  <si>
    <t>dariusanderson</t>
  </si>
  <si>
    <t>6984</t>
  </si>
  <si>
    <t>1997-11-24</t>
  </si>
  <si>
    <t>Andre Baccellia</t>
  </si>
  <si>
    <t>7233</t>
  </si>
  <si>
    <t>Baccellia</t>
  </si>
  <si>
    <t>andrebaccellia</t>
  </si>
  <si>
    <t>Jake Fromm</t>
  </si>
  <si>
    <t>6822</t>
  </si>
  <si>
    <t>Fromm</t>
  </si>
  <si>
    <t>jakefromm</t>
  </si>
  <si>
    <t>1992-09-28</t>
  </si>
  <si>
    <t xml:space="preserve"> 00-0035610</t>
  </si>
  <si>
    <t xml:space="preserve"> 00-0035601</t>
  </si>
  <si>
    <t>Bryce Sterk</t>
  </si>
  <si>
    <t>7353</t>
  </si>
  <si>
    <t>1996-09-11</t>
  </si>
  <si>
    <t>TE,DL</t>
  </si>
  <si>
    <t>Sterk</t>
  </si>
  <si>
    <t>brycesterk</t>
  </si>
  <si>
    <t>Shane Leatherbury</t>
  </si>
  <si>
    <t>7161</t>
  </si>
  <si>
    <t>Leatherbury</t>
  </si>
  <si>
    <t>shaneleatherbury</t>
  </si>
  <si>
    <t xml:space="preserve"> 00-0035385</t>
  </si>
  <si>
    <t xml:space="preserve"> 00-0035366</t>
  </si>
  <si>
    <t xml:space="preserve"> 00-0035635</t>
  </si>
  <si>
    <t>Sewo Olonilua</t>
  </si>
  <si>
    <t>7055</t>
  </si>
  <si>
    <t>1997-11-27</t>
  </si>
  <si>
    <t>Olonilua</t>
  </si>
  <si>
    <t>sewoolonilua</t>
  </si>
  <si>
    <t>Sewo</t>
  </si>
  <si>
    <t>Patrick Taylor</t>
  </si>
  <si>
    <t>6963</t>
  </si>
  <si>
    <t>1998-04-29</t>
  </si>
  <si>
    <t>patricktaylor</t>
  </si>
  <si>
    <t>Juwan Green</t>
  </si>
  <si>
    <t>7174</t>
  </si>
  <si>
    <t>1998-07-01</t>
  </si>
  <si>
    <t>juwangreen</t>
  </si>
  <si>
    <t>Nathan Cottrell</t>
  </si>
  <si>
    <t>7466</t>
  </si>
  <si>
    <t>Cottrell</t>
  </si>
  <si>
    <t>nathancottrell</t>
  </si>
  <si>
    <t>6959</t>
  </si>
  <si>
    <t>1996-11-28</t>
  </si>
  <si>
    <t>levantebellamy</t>
  </si>
  <si>
    <t>Darion Clark</t>
  </si>
  <si>
    <t>6762</t>
  </si>
  <si>
    <t>1994-04-09</t>
  </si>
  <si>
    <t>darionclark</t>
  </si>
  <si>
    <t xml:space="preserve"> 00-0035569</t>
  </si>
  <si>
    <t>Aaron Fuller</t>
  </si>
  <si>
    <t>6967</t>
  </si>
  <si>
    <t>1997-09-30</t>
  </si>
  <si>
    <t>aaronfuller</t>
  </si>
  <si>
    <t>Joe Brady</t>
  </si>
  <si>
    <t>6767</t>
  </si>
  <si>
    <t>joebrady</t>
  </si>
  <si>
    <t>Malcolm Perry</t>
  </si>
  <si>
    <t>7109</t>
  </si>
  <si>
    <t>1997-04-19</t>
  </si>
  <si>
    <t>WR,QB</t>
  </si>
  <si>
    <t>malcolmperry</t>
  </si>
  <si>
    <t>James Proche</t>
  </si>
  <si>
    <t>6957</t>
  </si>
  <si>
    <t>1996-09-21</t>
  </si>
  <si>
    <t>Proche</t>
  </si>
  <si>
    <t>jamesproche</t>
  </si>
  <si>
    <t>Jerry Jeudy</t>
  </si>
  <si>
    <t>6783</t>
  </si>
  <si>
    <t>1999-04-24</t>
  </si>
  <si>
    <t>Jeudy</t>
  </si>
  <si>
    <t>jerryjeudy</t>
  </si>
  <si>
    <t xml:space="preserve"> 00-0035583</t>
  </si>
  <si>
    <t>Isaiah Zuber</t>
  </si>
  <si>
    <t>7458</t>
  </si>
  <si>
    <t>1997-04-15</t>
  </si>
  <si>
    <t>Zuber</t>
  </si>
  <si>
    <t>isaiahzuber</t>
  </si>
  <si>
    <t>Steven Montez</t>
  </si>
  <si>
    <t>7013</t>
  </si>
  <si>
    <t>Montez</t>
  </si>
  <si>
    <t>stevenmontez</t>
  </si>
  <si>
    <t>Pete Guerriero</t>
  </si>
  <si>
    <t>7079</t>
  </si>
  <si>
    <t>Guerriero</t>
  </si>
  <si>
    <t>peteguerriero</t>
  </si>
  <si>
    <t xml:space="preserve"> 00-0034921</t>
  </si>
  <si>
    <t>Ryan Becker</t>
  </si>
  <si>
    <t>7162</t>
  </si>
  <si>
    <t>1997-12-23</t>
  </si>
  <si>
    <t>ryanbecker</t>
  </si>
  <si>
    <t>7101</t>
  </si>
  <si>
    <t>1996-02-28</t>
  </si>
  <si>
    <t>Bronson Rechsteiner</t>
  </si>
  <si>
    <t>7190</t>
  </si>
  <si>
    <t>1997-10-24</t>
  </si>
  <si>
    <t>Rechsteiner</t>
  </si>
  <si>
    <t>bronsonrechsteiner</t>
  </si>
  <si>
    <t>Reggie Begelton</t>
  </si>
  <si>
    <t>6763</t>
  </si>
  <si>
    <t>1993-08-31</t>
  </si>
  <si>
    <t>Begelton</t>
  </si>
  <si>
    <t>reggiebegelton</t>
  </si>
  <si>
    <t>Jeff Cotton</t>
  </si>
  <si>
    <t>7319</t>
  </si>
  <si>
    <t>1997-04-17</t>
  </si>
  <si>
    <t>jeffcotton</t>
  </si>
  <si>
    <t>Jauan Jennings</t>
  </si>
  <si>
    <t>7049</t>
  </si>
  <si>
    <t>1997-07-10</t>
  </si>
  <si>
    <t>jauanjennings</t>
  </si>
  <si>
    <t>Jauan</t>
  </si>
  <si>
    <t xml:space="preserve"> 00-0032482</t>
  </si>
  <si>
    <t>Khalil Tate</t>
  </si>
  <si>
    <t>7401</t>
  </si>
  <si>
    <t>1998-10-23</t>
  </si>
  <si>
    <t>khaliltate</t>
  </si>
  <si>
    <t>Khalil</t>
  </si>
  <si>
    <t>311</t>
  </si>
  <si>
    <t>Ed Dodds</t>
  </si>
  <si>
    <t>6765</t>
  </si>
  <si>
    <t>Dodds</t>
  </si>
  <si>
    <t>eddodds</t>
  </si>
  <si>
    <t>Mike Lafleur</t>
  </si>
  <si>
    <t>6758</t>
  </si>
  <si>
    <t>mikelafleur</t>
  </si>
  <si>
    <t xml:space="preserve"> 00-0034965</t>
  </si>
  <si>
    <t>Matt Cole</t>
  </si>
  <si>
    <t>7352</t>
  </si>
  <si>
    <t>1996-11-07</t>
  </si>
  <si>
    <t>mattcole</t>
  </si>
  <si>
    <t>Zimari Manning</t>
  </si>
  <si>
    <t>7211</t>
  </si>
  <si>
    <t>zimarimanning</t>
  </si>
  <si>
    <t>Zimari</t>
  </si>
  <si>
    <t>Freddie Swain</t>
  </si>
  <si>
    <t>7135</t>
  </si>
  <si>
    <t>1998-08-04</t>
  </si>
  <si>
    <t>freddieswain</t>
  </si>
  <si>
    <t>Jacob Breeland</t>
  </si>
  <si>
    <t>7015</t>
  </si>
  <si>
    <t>1996-09-20</t>
  </si>
  <si>
    <t>Breeland</t>
  </si>
  <si>
    <t>jacobbreeland</t>
  </si>
  <si>
    <t>6878</t>
  </si>
  <si>
    <t>Thaddeus Moss</t>
  </si>
  <si>
    <t>6919</t>
  </si>
  <si>
    <t>1998-05-14</t>
  </si>
  <si>
    <t>thaddeusmoss</t>
  </si>
  <si>
    <t>Mason Fine</t>
  </si>
  <si>
    <t>7102</t>
  </si>
  <si>
    <t>Fine</t>
  </si>
  <si>
    <t>masonfine</t>
  </si>
  <si>
    <t>Jalen Reagor</t>
  </si>
  <si>
    <t>6798</t>
  </si>
  <si>
    <t>Reagor</t>
  </si>
  <si>
    <t>jalenreagor</t>
  </si>
  <si>
    <t>Cam Akers</t>
  </si>
  <si>
    <t>6938</t>
  </si>
  <si>
    <t>1999-06-22</t>
  </si>
  <si>
    <t>Akers</t>
  </si>
  <si>
    <t>camakers</t>
  </si>
  <si>
    <t>Jake Bentley</t>
  </si>
  <si>
    <t>7073</t>
  </si>
  <si>
    <t>Bentley</t>
  </si>
  <si>
    <t>jakebentley</t>
  </si>
  <si>
    <t>Tom Flacco</t>
  </si>
  <si>
    <t>7099</t>
  </si>
  <si>
    <t>tomflacco</t>
  </si>
  <si>
    <t>Tyler Huntley</t>
  </si>
  <si>
    <t>7083</t>
  </si>
  <si>
    <t>1998-02-03</t>
  </si>
  <si>
    <t>Huntley</t>
  </si>
  <si>
    <t>tylerhuntley</t>
  </si>
  <si>
    <t xml:space="preserve"> 00-0035740</t>
  </si>
  <si>
    <t>J.P. Holtz</t>
  </si>
  <si>
    <t>J.P.</t>
  </si>
  <si>
    <t xml:space="preserve"> 00-0035706</t>
  </si>
  <si>
    <t>Jonathan Taylor</t>
  </si>
  <si>
    <t>6813</t>
  </si>
  <si>
    <t>1999-01-19</t>
  </si>
  <si>
    <t>jonathantaylor</t>
  </si>
  <si>
    <t xml:space="preserve"> 00-0035733</t>
  </si>
  <si>
    <t>Charlie Woerner</t>
  </si>
  <si>
    <t>7075</t>
  </si>
  <si>
    <t>1997-10-16</t>
  </si>
  <si>
    <t>Woerner</t>
  </si>
  <si>
    <t>charliewoerner</t>
  </si>
  <si>
    <t>Da'Mari Scott</t>
  </si>
  <si>
    <t>Da'Mari</t>
  </si>
  <si>
    <t>Chase Claypool</t>
  </si>
  <si>
    <t>6886</t>
  </si>
  <si>
    <t>1998-07-07</t>
  </si>
  <si>
    <t>Claypool</t>
  </si>
  <si>
    <t>chaseclaypool</t>
  </si>
  <si>
    <t>Austin MacGinnis</t>
  </si>
  <si>
    <t>7095</t>
  </si>
  <si>
    <t>1995-05-04</t>
  </si>
  <si>
    <t>MacGinnis</t>
  </si>
  <si>
    <t>austinmacginnis</t>
  </si>
  <si>
    <t>O.J.</t>
  </si>
  <si>
    <t xml:space="preserve"> 00-0035691</t>
  </si>
  <si>
    <t>Denzel Mims</t>
  </si>
  <si>
    <t>6849</t>
  </si>
  <si>
    <t>1997-10-10</t>
  </si>
  <si>
    <t>Mims</t>
  </si>
  <si>
    <t>denzelmims</t>
  </si>
  <si>
    <t>Denzel</t>
  </si>
  <si>
    <t>DaeSean</t>
  </si>
  <si>
    <t>DeAndrew</t>
  </si>
  <si>
    <t>Isaiah Coulter</t>
  </si>
  <si>
    <t>7085</t>
  </si>
  <si>
    <t>1998-09-18</t>
  </si>
  <si>
    <t>Coulter</t>
  </si>
  <si>
    <t>isaiahcoulter</t>
  </si>
  <si>
    <t>Darius Bradwell</t>
  </si>
  <si>
    <t>7316</t>
  </si>
  <si>
    <t>Bradwell</t>
  </si>
  <si>
    <t>dariusbradwell</t>
  </si>
  <si>
    <t>Jared Pinkney</t>
  </si>
  <si>
    <t>6834</t>
  </si>
  <si>
    <t>1997-08-21</t>
  </si>
  <si>
    <t>Pinkney</t>
  </si>
  <si>
    <t>jaredpinkney</t>
  </si>
  <si>
    <t>Ty'Son Williams</t>
  </si>
  <si>
    <t>7098</t>
  </si>
  <si>
    <t>tysonwilliams</t>
  </si>
  <si>
    <t>Ty'Son</t>
  </si>
  <si>
    <t>Josiah Deguara</t>
  </si>
  <si>
    <t>7050</t>
  </si>
  <si>
    <t>1997-02-14</t>
  </si>
  <si>
    <t>Deguara</t>
  </si>
  <si>
    <t>josiahdeguara</t>
  </si>
  <si>
    <t>Broc Rutter</t>
  </si>
  <si>
    <t>7418</t>
  </si>
  <si>
    <t>1997-04-03</t>
  </si>
  <si>
    <t>Rutter</t>
  </si>
  <si>
    <t>brocrutter</t>
  </si>
  <si>
    <t>Broc</t>
  </si>
  <si>
    <t>Josh Pearson</t>
  </si>
  <si>
    <t>7452</t>
  </si>
  <si>
    <t>1997-06-13</t>
  </si>
  <si>
    <t>joshpearson</t>
  </si>
  <si>
    <t>Ben DiNucci</t>
  </si>
  <si>
    <t>7143</t>
  </si>
  <si>
    <t>DiNucci</t>
  </si>
  <si>
    <t>bendinucci</t>
  </si>
  <si>
    <t>Chris Rowland</t>
  </si>
  <si>
    <t>7175</t>
  </si>
  <si>
    <t>Rowland</t>
  </si>
  <si>
    <t>chrisrowland</t>
  </si>
  <si>
    <t>A.J. Dillon</t>
  </si>
  <si>
    <t>6828</t>
  </si>
  <si>
    <t>1998-05-02</t>
  </si>
  <si>
    <t>ajdillon</t>
  </si>
  <si>
    <t>Sirgeo Hoffman</t>
  </si>
  <si>
    <t>7393</t>
  </si>
  <si>
    <t>Hoffman</t>
  </si>
  <si>
    <t>sirgeohoffman</t>
  </si>
  <si>
    <t>Sirgeo</t>
  </si>
  <si>
    <t>James Robinson</t>
  </si>
  <si>
    <t>6955</t>
  </si>
  <si>
    <t>jamesrobinson</t>
  </si>
  <si>
    <t>Rashad Medaris</t>
  </si>
  <si>
    <t>7395</t>
  </si>
  <si>
    <t>Medaris</t>
  </si>
  <si>
    <t>rashadmedaris</t>
  </si>
  <si>
    <t>Alex Van Pelt</t>
  </si>
  <si>
    <t>6776</t>
  </si>
  <si>
    <t>Van Pelt</t>
  </si>
  <si>
    <t>alexvanpelt</t>
  </si>
  <si>
    <t>1995-02-23</t>
  </si>
  <si>
    <t>Sandro Platzgummer</t>
  </si>
  <si>
    <t>7412</t>
  </si>
  <si>
    <t>Platzgummer</t>
  </si>
  <si>
    <t>sandroplatzgummer</t>
  </si>
  <si>
    <t>Sandro</t>
  </si>
  <si>
    <t>Justice Shelton-Mosley</t>
  </si>
  <si>
    <t>7299</t>
  </si>
  <si>
    <t>Shelton-Mosley</t>
  </si>
  <si>
    <t>justicesheltonmosley</t>
  </si>
  <si>
    <t xml:space="preserve"> 00-0035427</t>
  </si>
  <si>
    <t>C.J. Board</t>
  </si>
  <si>
    <t>Tucker McCann</t>
  </si>
  <si>
    <t>7446</t>
  </si>
  <si>
    <t>1997-11-10</t>
  </si>
  <si>
    <t>McCann</t>
  </si>
  <si>
    <t>tuckermccann</t>
  </si>
  <si>
    <t>James Morgan</t>
  </si>
  <si>
    <t>7081</t>
  </si>
  <si>
    <t>1997-02-28</t>
  </si>
  <si>
    <t>jamesmorgan</t>
  </si>
  <si>
    <t>Kerrith Whyte</t>
  </si>
  <si>
    <t>Whyte</t>
  </si>
  <si>
    <t>kerrithwhyte</t>
  </si>
  <si>
    <t>274</t>
  </si>
  <si>
    <t>Lil'Jordan Humphrey</t>
  </si>
  <si>
    <t>Lil'Jordan</t>
  </si>
  <si>
    <t>Jordan Love</t>
  </si>
  <si>
    <t>6804</t>
  </si>
  <si>
    <t>1998-11-02</t>
  </si>
  <si>
    <t>jordanlove</t>
  </si>
  <si>
    <t>Brandon Wright</t>
  </si>
  <si>
    <t>7296</t>
  </si>
  <si>
    <t>1997-02-18</t>
  </si>
  <si>
    <t>brandonwright</t>
  </si>
  <si>
    <t>mitchelltrubisky</t>
  </si>
  <si>
    <t>Austin Mack</t>
  </si>
  <si>
    <t>6873</t>
  </si>
  <si>
    <t>austinmack</t>
  </si>
  <si>
    <t xml:space="preserve"> 00-0035356</t>
  </si>
  <si>
    <t>Jake Bargas</t>
  </si>
  <si>
    <t>7358</t>
  </si>
  <si>
    <t>Bargas</t>
  </si>
  <si>
    <t>jakebargas</t>
  </si>
  <si>
    <t>Brendan Langley</t>
  </si>
  <si>
    <t>4130</t>
  </si>
  <si>
    <t>1994-10-16</t>
  </si>
  <si>
    <t>00-0033552</t>
  </si>
  <si>
    <t>Langley</t>
  </si>
  <si>
    <t>brendanlangley</t>
  </si>
  <si>
    <t>Brendan</t>
  </si>
  <si>
    <t>Javon Leake</t>
  </si>
  <si>
    <t>6966</t>
  </si>
  <si>
    <t>1998-08-01</t>
  </si>
  <si>
    <t>Leake</t>
  </si>
  <si>
    <t>javonleake</t>
  </si>
  <si>
    <t>J'Mar Smith</t>
  </si>
  <si>
    <t>7156</t>
  </si>
  <si>
    <t>1996-09-24</t>
  </si>
  <si>
    <t>jmarsmith</t>
  </si>
  <si>
    <t>J'Mar</t>
  </si>
  <si>
    <t>Dalton Keene</t>
  </si>
  <si>
    <t>7082</t>
  </si>
  <si>
    <t>1999-04-14</t>
  </si>
  <si>
    <t>Keene</t>
  </si>
  <si>
    <t>daltonkeene</t>
  </si>
  <si>
    <t>Albert Okwuegbunam</t>
  </si>
  <si>
    <t>6843</t>
  </si>
  <si>
    <t>1998-04-25</t>
  </si>
  <si>
    <t>Okwuegbunam</t>
  </si>
  <si>
    <t>albertokwuegbunam</t>
  </si>
  <si>
    <t xml:space="preserve"> 00-0035057</t>
  </si>
  <si>
    <t>Darnell Mooney</t>
  </si>
  <si>
    <t>7090</t>
  </si>
  <si>
    <t>1997-10-29</t>
  </si>
  <si>
    <t>darnellmooney</t>
  </si>
  <si>
    <t>Kevin Davidson</t>
  </si>
  <si>
    <t>7243</t>
  </si>
  <si>
    <t>Davidson</t>
  </si>
  <si>
    <t>kevindavidson</t>
  </si>
  <si>
    <t>Tra Barnett</t>
  </si>
  <si>
    <t>7097</t>
  </si>
  <si>
    <t>1997-09-14</t>
  </si>
  <si>
    <t>Barnett</t>
  </si>
  <si>
    <t>trabarnett</t>
  </si>
  <si>
    <t>DeVante</t>
  </si>
  <si>
    <t>1997-11-30</t>
  </si>
  <si>
    <t xml:space="preserve"> 00-0035442</t>
  </si>
  <si>
    <t xml:space="preserve"> 00-0035574</t>
  </si>
  <si>
    <t>Jordan Jones</t>
  </si>
  <si>
    <t>7264</t>
  </si>
  <si>
    <t>jordanjones</t>
  </si>
  <si>
    <t>Sam Sloman</t>
  </si>
  <si>
    <t>7152</t>
  </si>
  <si>
    <t>1997-09-19</t>
  </si>
  <si>
    <t>Sloman</t>
  </si>
  <si>
    <t>samsloman</t>
  </si>
  <si>
    <t>B.J. Johnson</t>
  </si>
  <si>
    <t>B.J.</t>
  </si>
  <si>
    <t>Buddy Howell</t>
  </si>
  <si>
    <t>Howell</t>
  </si>
  <si>
    <t>buddyhowell</t>
  </si>
  <si>
    <t>Buddy</t>
  </si>
  <si>
    <t>Quez Watkins</t>
  </si>
  <si>
    <t>6927</t>
  </si>
  <si>
    <t>1998-06-09</t>
  </si>
  <si>
    <t>quezwatkins</t>
  </si>
  <si>
    <t>Quez</t>
  </si>
  <si>
    <t>Reggie Corbin</t>
  </si>
  <si>
    <t>6978</t>
  </si>
  <si>
    <t>reggiecorbin</t>
  </si>
  <si>
    <t>Cheyenne O'Grady</t>
  </si>
  <si>
    <t>6982</t>
  </si>
  <si>
    <t>O'Grady</t>
  </si>
  <si>
    <t>cheyenneogrady</t>
  </si>
  <si>
    <t>Cheyenne</t>
  </si>
  <si>
    <t>Bobby Holly</t>
  </si>
  <si>
    <t>7315</t>
  </si>
  <si>
    <t>Holly</t>
  </si>
  <si>
    <t>bobbyholly</t>
  </si>
  <si>
    <t>Manasseh Bailey</t>
  </si>
  <si>
    <t>7400</t>
  </si>
  <si>
    <t>1997-06-27</t>
  </si>
  <si>
    <t>manassehbailey</t>
  </si>
  <si>
    <t>Michael Dereus</t>
  </si>
  <si>
    <t>7457</t>
  </si>
  <si>
    <t>Dereus</t>
  </si>
  <si>
    <t>michaeldereus</t>
  </si>
  <si>
    <t>Jeff Thomas</t>
  </si>
  <si>
    <t>7076</t>
  </si>
  <si>
    <t>jeffthomas</t>
  </si>
  <si>
    <t>Lawrence Cager</t>
  </si>
  <si>
    <t>7106</t>
  </si>
  <si>
    <t>1997-08-20</t>
  </si>
  <si>
    <t>Cager</t>
  </si>
  <si>
    <t>lawrencecager</t>
  </si>
  <si>
    <t xml:space="preserve"> 00-0033508</t>
  </si>
  <si>
    <t>Nakia Griffin-Stewart</t>
  </si>
  <si>
    <t>7359</t>
  </si>
  <si>
    <t>Griffin-Stewart</t>
  </si>
  <si>
    <t>nakiagriffinstewart</t>
  </si>
  <si>
    <t>Nakia</t>
  </si>
  <si>
    <t>Stanley Morgan</t>
  </si>
  <si>
    <t>stanleymorgan</t>
  </si>
  <si>
    <t xml:space="preserve"> 00-0035604</t>
  </si>
  <si>
    <t>1992-09-13</t>
  </si>
  <si>
    <t>Ahmad Wagner</t>
  </si>
  <si>
    <t>7228</t>
  </si>
  <si>
    <t>1996-12-21</t>
  </si>
  <si>
    <t>Wagner</t>
  </si>
  <si>
    <t>ahmadwagner</t>
  </si>
  <si>
    <t>1995-09-06</t>
  </si>
  <si>
    <t>1987-10-24</t>
  </si>
  <si>
    <t>K.J. Osborn</t>
  </si>
  <si>
    <t>7066</t>
  </si>
  <si>
    <t>1997-06-10</t>
  </si>
  <si>
    <t>Osborn</t>
  </si>
  <si>
    <t>kjosborn</t>
  </si>
  <si>
    <t>Raymond Calais</t>
  </si>
  <si>
    <t>6988</t>
  </si>
  <si>
    <t>1998-04-02</t>
  </si>
  <si>
    <t>Calais</t>
  </si>
  <si>
    <t>raymondcalais</t>
  </si>
  <si>
    <t xml:space="preserve"> 00-0035405</t>
  </si>
  <si>
    <t>Stephen Sullivan</t>
  </si>
  <si>
    <t>6970</t>
  </si>
  <si>
    <t>stephensullivan</t>
  </si>
  <si>
    <t xml:space="preserve"> 00-0035735</t>
  </si>
  <si>
    <t>Chris Finke</t>
  </si>
  <si>
    <t>7092</t>
  </si>
  <si>
    <t>1996-05-02</t>
  </si>
  <si>
    <t>Finke</t>
  </si>
  <si>
    <t>chrisfinke</t>
  </si>
  <si>
    <t>Ke'Shawn Vaughn</t>
  </si>
  <si>
    <t>6885</t>
  </si>
  <si>
    <t>1997-05-04</t>
  </si>
  <si>
    <t>Vaughn</t>
  </si>
  <si>
    <t>keshawnvaughn</t>
  </si>
  <si>
    <t>Ke'Shawn</t>
  </si>
  <si>
    <t>Riley Neal</t>
  </si>
  <si>
    <t>7158</t>
  </si>
  <si>
    <t>rileyneal</t>
  </si>
  <si>
    <t>Aca'Cedric Ware</t>
  </si>
  <si>
    <t>1997-06-29</t>
  </si>
  <si>
    <t>Aca'Cedric</t>
  </si>
  <si>
    <t>J'Mon</t>
  </si>
  <si>
    <t>Giovanni Ricci</t>
  </si>
  <si>
    <t>7216</t>
  </si>
  <si>
    <t>1996-10-16</t>
  </si>
  <si>
    <t>Ricci</t>
  </si>
  <si>
    <t>giovanniricci</t>
  </si>
  <si>
    <t>Josh Hammond</t>
  </si>
  <si>
    <t>7287</t>
  </si>
  <si>
    <t>1998-07-24</t>
  </si>
  <si>
    <t>joshhammond</t>
  </si>
  <si>
    <t>Xavier Jones</t>
  </si>
  <si>
    <t>7088</t>
  </si>
  <si>
    <t>xavierjones</t>
  </si>
  <si>
    <t>KhaDarel Hodge</t>
  </si>
  <si>
    <t>Tommy Hudson</t>
  </si>
  <si>
    <t>7439</t>
  </si>
  <si>
    <t>1997-02-22</t>
  </si>
  <si>
    <t>tommyhudson</t>
  </si>
  <si>
    <t>Kalija Lipscomb</t>
  </si>
  <si>
    <t>6832</t>
  </si>
  <si>
    <t>1997-10-06</t>
  </si>
  <si>
    <t>Lipscomb</t>
  </si>
  <si>
    <t>kalijalipscomb</t>
  </si>
  <si>
    <t>Kalija</t>
  </si>
  <si>
    <t>DaMarkus Lodge</t>
  </si>
  <si>
    <t>DaMarkus</t>
  </si>
  <si>
    <t>CeeDee Lamb</t>
  </si>
  <si>
    <t>6786</t>
  </si>
  <si>
    <t>1999-04-08</t>
  </si>
  <si>
    <t>Lamb</t>
  </si>
  <si>
    <t>ceedeelamb</t>
  </si>
  <si>
    <t>CeeDee</t>
  </si>
  <si>
    <t>Quintez Cephus</t>
  </si>
  <si>
    <t>6895</t>
  </si>
  <si>
    <t>1998-04-01</t>
  </si>
  <si>
    <t>Cephus</t>
  </si>
  <si>
    <t>quintezcephus</t>
  </si>
  <si>
    <t>Quintez</t>
  </si>
  <si>
    <t>Cole Kmet</t>
  </si>
  <si>
    <t>6826</t>
  </si>
  <si>
    <t>1999-03-10</t>
  </si>
  <si>
    <t>Kmet</t>
  </si>
  <si>
    <t>colekmet</t>
  </si>
  <si>
    <t>Nick Westbrook-Ikhine</t>
  </si>
  <si>
    <t>7496</t>
  </si>
  <si>
    <t>Westbrook-Ikhine</t>
  </si>
  <si>
    <t>nickwestbrookikhine</t>
  </si>
  <si>
    <t>Van Jefferson</t>
  </si>
  <si>
    <t>6853</t>
  </si>
  <si>
    <t>1996-07-26</t>
  </si>
  <si>
    <t>Jefferson</t>
  </si>
  <si>
    <t>vanjefferson</t>
  </si>
  <si>
    <t>Van</t>
  </si>
  <si>
    <t>J.J. Molson</t>
  </si>
  <si>
    <t>7071</t>
  </si>
  <si>
    <t>Molson</t>
  </si>
  <si>
    <t>jjmolson</t>
  </si>
  <si>
    <t>J.J.</t>
  </si>
  <si>
    <t>Tyler Mabry</t>
  </si>
  <si>
    <t>7427</t>
  </si>
  <si>
    <t>Mabry</t>
  </si>
  <si>
    <t>tylermabry</t>
  </si>
  <si>
    <t>Nate Wieting</t>
  </si>
  <si>
    <t>7245</t>
  </si>
  <si>
    <t>1997-02-20</t>
  </si>
  <si>
    <t>Wieting</t>
  </si>
  <si>
    <t>natewieting</t>
  </si>
  <si>
    <t>J.J. Arcega-Whiteside</t>
  </si>
  <si>
    <t>Patrick Carr</t>
  </si>
  <si>
    <t>7425</t>
  </si>
  <si>
    <t>1995-09-22</t>
  </si>
  <si>
    <t>patrickcarr</t>
  </si>
  <si>
    <t xml:space="preserve"> 00-0035182</t>
  </si>
  <si>
    <t>Tony Brown</t>
  </si>
  <si>
    <t>7078</t>
  </si>
  <si>
    <t>1997-08-08</t>
  </si>
  <si>
    <t>tonybrown</t>
  </si>
  <si>
    <t>1988-10-27</t>
  </si>
  <si>
    <t>Reggie Gilliam</t>
  </si>
  <si>
    <t>7204</t>
  </si>
  <si>
    <t>Gilliam</t>
  </si>
  <si>
    <t>reggiegilliam</t>
  </si>
  <si>
    <t xml:space="preserve"> 00-0035552</t>
  </si>
  <si>
    <t>1994-01-20</t>
  </si>
  <si>
    <t>J.K. Dobbins</t>
  </si>
  <si>
    <t>6806</t>
  </si>
  <si>
    <t>1998-12-17</t>
  </si>
  <si>
    <t>Dobbins</t>
  </si>
  <si>
    <t>jkdobbins</t>
  </si>
  <si>
    <t>J.K.</t>
  </si>
  <si>
    <t xml:space="preserve"> 00-0035176</t>
  </si>
  <si>
    <t>Trishton Jackson</t>
  </si>
  <si>
    <t>7009</t>
  </si>
  <si>
    <t>1998-03-09</t>
  </si>
  <si>
    <t>trishtonjackson</t>
  </si>
  <si>
    <t>Trishton</t>
  </si>
  <si>
    <t>Donovan Peoples-Jones</t>
  </si>
  <si>
    <t>6824</t>
  </si>
  <si>
    <t>1999-02-19</t>
  </si>
  <si>
    <t>Peoples-Jones</t>
  </si>
  <si>
    <t>donovanpeoplesjones</t>
  </si>
  <si>
    <t>Donovan</t>
  </si>
  <si>
    <t>Cameron Scarlett</t>
  </si>
  <si>
    <t>7435</t>
  </si>
  <si>
    <t>cameronscarlett</t>
  </si>
  <si>
    <t>Kendall Hinton</t>
  </si>
  <si>
    <t>7210</t>
  </si>
  <si>
    <t>1997-02-19</t>
  </si>
  <si>
    <t>Hinton</t>
  </si>
  <si>
    <t>kendallhinton</t>
  </si>
  <si>
    <t>DK</t>
  </si>
  <si>
    <t>Stephen Guidry</t>
  </si>
  <si>
    <t>7462</t>
  </si>
  <si>
    <t>1997-03-25</t>
  </si>
  <si>
    <t>Guidry</t>
  </si>
  <si>
    <t>stephenguidry</t>
  </si>
  <si>
    <t>6908</t>
  </si>
  <si>
    <t>1998-01-30</t>
  </si>
  <si>
    <t>lamicalperine</t>
  </si>
  <si>
    <t>Shannon Brooks</t>
  </si>
  <si>
    <t>7104</t>
  </si>
  <si>
    <t>shannonbrooks</t>
  </si>
  <si>
    <t>Shannon</t>
  </si>
  <si>
    <t>Victor Bolden</t>
  </si>
  <si>
    <t>victorbolden</t>
  </si>
  <si>
    <t xml:space="preserve"> 00-0035723</t>
  </si>
  <si>
    <t xml:space="preserve"> 00-0034946</t>
  </si>
  <si>
    <t>garyjennings</t>
  </si>
  <si>
    <t xml:space="preserve"> 00-0035038</t>
  </si>
  <si>
    <t xml:space="preserve"> 00-0035194</t>
  </si>
  <si>
    <t>J.J. Koski</t>
  </si>
  <si>
    <t>7339</t>
  </si>
  <si>
    <t>1996-12-27</t>
  </si>
  <si>
    <t>Koski</t>
  </si>
  <si>
    <t>jjkoski</t>
  </si>
  <si>
    <t>1992-01-28</t>
  </si>
  <si>
    <t>Romeo Crennel</t>
  </si>
  <si>
    <t>6775</t>
  </si>
  <si>
    <t>Crennel</t>
  </si>
  <si>
    <t>romeocrennel</t>
  </si>
  <si>
    <t>Romeo</t>
  </si>
  <si>
    <t>Anthony Weaver</t>
  </si>
  <si>
    <t>6772</t>
  </si>
  <si>
    <t>Weaver</t>
  </si>
  <si>
    <t>anthonyweaver</t>
  </si>
  <si>
    <t>7437</t>
  </si>
  <si>
    <t>1998-10-15</t>
  </si>
  <si>
    <t>Hunter Bryant</t>
  </si>
  <si>
    <t>6846</t>
  </si>
  <si>
    <t>1998-08-20</t>
  </si>
  <si>
    <t>hunterbryant</t>
  </si>
  <si>
    <t>Scotty Washington</t>
  </si>
  <si>
    <t>7237</t>
  </si>
  <si>
    <t>scottywashington</t>
  </si>
  <si>
    <t>Scotty</t>
  </si>
  <si>
    <t>JoJo Ward</t>
  </si>
  <si>
    <t>7370</t>
  </si>
  <si>
    <t>jojoward</t>
  </si>
  <si>
    <t>Jaylon Moore</t>
  </si>
  <si>
    <t>7191</t>
  </si>
  <si>
    <t>1997-07-01</t>
  </si>
  <si>
    <t>jaylonmoore</t>
  </si>
  <si>
    <t>Jaylon</t>
  </si>
  <si>
    <t>Jon'Vea Johnson</t>
  </si>
  <si>
    <t>Jon'Vea</t>
  </si>
  <si>
    <t>Tee Higgins</t>
  </si>
  <si>
    <t>6801</t>
  </si>
  <si>
    <t>1999-01-18</t>
  </si>
  <si>
    <t>teehiggins</t>
  </si>
  <si>
    <t>Tee</t>
  </si>
  <si>
    <t>1987-12-25</t>
  </si>
  <si>
    <t>Juwan Johnson</t>
  </si>
  <si>
    <t>7002</t>
  </si>
  <si>
    <t>1996-09-13</t>
  </si>
  <si>
    <t>juwanjohnson</t>
  </si>
  <si>
    <t>7093</t>
  </si>
  <si>
    <t>1998-01-02</t>
  </si>
  <si>
    <t>A.J. Hines</t>
  </si>
  <si>
    <t>7074</t>
  </si>
  <si>
    <t>ajhines</t>
  </si>
  <si>
    <t>DeeJay Dallas</t>
  </si>
  <si>
    <t>6931</t>
  </si>
  <si>
    <t>1998-09-16</t>
  </si>
  <si>
    <t>deejaydallas</t>
  </si>
  <si>
    <t>DeeJay</t>
  </si>
  <si>
    <t>Luke Sellers</t>
  </si>
  <si>
    <t>7258</t>
  </si>
  <si>
    <t>Sellers</t>
  </si>
  <si>
    <t>lukesellers</t>
  </si>
  <si>
    <t>1988-08-03</t>
  </si>
  <si>
    <t>Dylan Stapleton</t>
  </si>
  <si>
    <t>7272</t>
  </si>
  <si>
    <t>1998-05-27</t>
  </si>
  <si>
    <t>Stapleton</t>
  </si>
  <si>
    <t>dylanstapleton</t>
  </si>
  <si>
    <t>DeShone</t>
  </si>
  <si>
    <t>Bryan Edwards</t>
  </si>
  <si>
    <t>6870</t>
  </si>
  <si>
    <t>1998-11-13</t>
  </si>
  <si>
    <t>bryanedwards</t>
  </si>
  <si>
    <t>Tyler Bass</t>
  </si>
  <si>
    <t>7042</t>
  </si>
  <si>
    <t>Bass</t>
  </si>
  <si>
    <t>tylerbass</t>
  </si>
  <si>
    <t>R.J. Shelton</t>
  </si>
  <si>
    <t>R.J.</t>
  </si>
  <si>
    <t>Eno Benjamin</t>
  </si>
  <si>
    <t>6951</t>
  </si>
  <si>
    <t>1999-04-13</t>
  </si>
  <si>
    <t>enobenjamin</t>
  </si>
  <si>
    <t>Eno</t>
  </si>
  <si>
    <t>Nick Tiano</t>
  </si>
  <si>
    <t>7465</t>
  </si>
  <si>
    <t>Tiano</t>
  </si>
  <si>
    <t>nicktiano</t>
  </si>
  <si>
    <t>kalifraymond</t>
  </si>
  <si>
    <t>Case Cookus</t>
  </si>
  <si>
    <t>7376</t>
  </si>
  <si>
    <t>Cookus</t>
  </si>
  <si>
    <t>casecookus</t>
  </si>
  <si>
    <t>Ben Ellefson</t>
  </si>
  <si>
    <t>7288</t>
  </si>
  <si>
    <t>Ellefson</t>
  </si>
  <si>
    <t>benellefson</t>
  </si>
  <si>
    <t>Karan Higdon Jr.</t>
  </si>
  <si>
    <t>Higdon Jr.</t>
  </si>
  <si>
    <t>karanhigdonjr</t>
  </si>
  <si>
    <t>6814</t>
  </si>
  <si>
    <t>1998-10-05</t>
  </si>
  <si>
    <t>Laviska</t>
  </si>
  <si>
    <t>6993</t>
  </si>
  <si>
    <t>1998-02-09</t>
  </si>
  <si>
    <t>Wood-Anderson</t>
  </si>
  <si>
    <t>Dan Chisena</t>
  </si>
  <si>
    <t>7357</t>
  </si>
  <si>
    <t>Chisena</t>
  </si>
  <si>
    <t>danchisena</t>
  </si>
  <si>
    <t>Joe Reed</t>
  </si>
  <si>
    <t>6913</t>
  </si>
  <si>
    <t>1998-01-04</t>
  </si>
  <si>
    <t>joereed</t>
  </si>
  <si>
    <t>6909</t>
  </si>
  <si>
    <t>1997-10-14</t>
  </si>
  <si>
    <t>Joe Judge</t>
  </si>
  <si>
    <t>6759</t>
  </si>
  <si>
    <t>Judge</t>
  </si>
  <si>
    <t>joejudge</t>
  </si>
  <si>
    <t>John Hightower</t>
  </si>
  <si>
    <t>7086</t>
  </si>
  <si>
    <t>1996-05-31</t>
  </si>
  <si>
    <t>johnhightower</t>
  </si>
  <si>
    <t>Connor Slomka</t>
  </si>
  <si>
    <t>7464</t>
  </si>
  <si>
    <t>1997-05-30</t>
  </si>
  <si>
    <t>Slomka</t>
  </si>
  <si>
    <t>connorslomka</t>
  </si>
  <si>
    <t>Tua Tagovailoa</t>
  </si>
  <si>
    <t>6768</t>
  </si>
  <si>
    <t>1998-03-02</t>
  </si>
  <si>
    <t>Tagovailoa</t>
  </si>
  <si>
    <t>tuatagovailoa</t>
  </si>
  <si>
    <t>Tua</t>
  </si>
  <si>
    <t>Jermiah Braswell</t>
  </si>
  <si>
    <t>7394</t>
  </si>
  <si>
    <t>Braswell</t>
  </si>
  <si>
    <t>jermiahbraswell</t>
  </si>
  <si>
    <t>Jermiah</t>
  </si>
  <si>
    <t>Andrew Berry</t>
  </si>
  <si>
    <t>6766</t>
  </si>
  <si>
    <t>andrewberry</t>
  </si>
  <si>
    <t>Cody White</t>
  </si>
  <si>
    <t>7039</t>
  </si>
  <si>
    <t>1998-11-28</t>
  </si>
  <si>
    <t>codywhite</t>
  </si>
  <si>
    <t>Siaosi Mariner</t>
  </si>
  <si>
    <t>7309</t>
  </si>
  <si>
    <t>1997-01-25</t>
  </si>
  <si>
    <t>Mariner</t>
  </si>
  <si>
    <t>siaosimariner</t>
  </si>
  <si>
    <t>Siaosi</t>
  </si>
  <si>
    <t>7048</t>
  </si>
  <si>
    <t>bennylemay</t>
  </si>
  <si>
    <t>Kendrick Rogers</t>
  </si>
  <si>
    <t>7035</t>
  </si>
  <si>
    <t>kendrickrogers</t>
  </si>
  <si>
    <t>Scottie Phillips</t>
  </si>
  <si>
    <t>7005</t>
  </si>
  <si>
    <t>scottiephillips</t>
  </si>
  <si>
    <t>Scottie</t>
  </si>
  <si>
    <t>Sean Riley</t>
  </si>
  <si>
    <t>7368</t>
  </si>
  <si>
    <t>1997-10-31</t>
  </si>
  <si>
    <t>seanriley</t>
  </si>
  <si>
    <t>Eli Wolf</t>
  </si>
  <si>
    <t>7065</t>
  </si>
  <si>
    <t>eliwolf</t>
  </si>
  <si>
    <t>Colby Parkinson</t>
  </si>
  <si>
    <t>6865</t>
  </si>
  <si>
    <t>1999-01-08</t>
  </si>
  <si>
    <t>Parkinson</t>
  </si>
  <si>
    <t>colbyparkinson</t>
  </si>
  <si>
    <t>Chris Streveler</t>
  </si>
  <si>
    <t>6778</t>
  </si>
  <si>
    <t>1995-01-06</t>
  </si>
  <si>
    <t>Streveler</t>
  </si>
  <si>
    <t>chrisstreveler</t>
  </si>
  <si>
    <t>Travis Jonsen</t>
  </si>
  <si>
    <t>7454</t>
  </si>
  <si>
    <t>Jonsen</t>
  </si>
  <si>
    <t>travisjonsen</t>
  </si>
  <si>
    <t>Moritz Böhringer</t>
  </si>
  <si>
    <t>1993-10-16</t>
  </si>
  <si>
    <t>Böhringer</t>
  </si>
  <si>
    <t>moritzböhringer</t>
  </si>
  <si>
    <t>Jalen Hurts</t>
  </si>
  <si>
    <t>6904</t>
  </si>
  <si>
    <t>Hurts</t>
  </si>
  <si>
    <t>jalenhurts</t>
  </si>
  <si>
    <t xml:space="preserve"> 00-0035614</t>
  </si>
  <si>
    <t>Phil Snow</t>
  </si>
  <si>
    <t>6771</t>
  </si>
  <si>
    <t>Snow</t>
  </si>
  <si>
    <t>philsnow</t>
  </si>
  <si>
    <t>Brandon Aiyuk</t>
  </si>
  <si>
    <t>6803</t>
  </si>
  <si>
    <t>1998-03-17</t>
  </si>
  <si>
    <t>Aiyuk</t>
  </si>
  <si>
    <t>brandonaiyuk</t>
  </si>
  <si>
    <t>Devin Asiasi</t>
  </si>
  <si>
    <t>6956</t>
  </si>
  <si>
    <t>1997-08-14</t>
  </si>
  <si>
    <t>Asiasi</t>
  </si>
  <si>
    <t>devinasiasi</t>
  </si>
  <si>
    <t>Nate Stanley</t>
  </si>
  <si>
    <t>6892</t>
  </si>
  <si>
    <t>1997-08-26</t>
  </si>
  <si>
    <t>natestanley</t>
  </si>
  <si>
    <t>Tyler Johnson</t>
  </si>
  <si>
    <t>6960</t>
  </si>
  <si>
    <t>1998-08-25</t>
  </si>
  <si>
    <t>tylerjohnson</t>
  </si>
  <si>
    <t>Aaron Parker</t>
  </si>
  <si>
    <t>7091</t>
  </si>
  <si>
    <t>1998-05-21</t>
  </si>
  <si>
    <t>aaronparker</t>
  </si>
  <si>
    <t>1993-05-15</t>
  </si>
  <si>
    <t>Tyler Simmons</t>
  </si>
  <si>
    <t>7274</t>
  </si>
  <si>
    <t>1997-12-30</t>
  </si>
  <si>
    <t>tylersimmons</t>
  </si>
  <si>
    <t xml:space="preserve"> 00-0035189</t>
  </si>
  <si>
    <t>Marquez Callaway</t>
  </si>
  <si>
    <t>6989</t>
  </si>
  <si>
    <t>1998-03-27</t>
  </si>
  <si>
    <t>marquezcallaway</t>
  </si>
  <si>
    <t>Kristian Wilkerson</t>
  </si>
  <si>
    <t>7438</t>
  </si>
  <si>
    <t>Wilkerson</t>
  </si>
  <si>
    <t>kristianwilkerson</t>
  </si>
  <si>
    <t>Kristian</t>
  </si>
  <si>
    <t>Jared Rice</t>
  </si>
  <si>
    <t>7317</t>
  </si>
  <si>
    <t>1995-12-28</t>
  </si>
  <si>
    <t>jaredrice</t>
  </si>
  <si>
    <t>Johnathon Johnson</t>
  </si>
  <si>
    <t>7414</t>
  </si>
  <si>
    <t>johnathonjohnson</t>
  </si>
  <si>
    <t>Johnathon</t>
  </si>
  <si>
    <t>Isaiah Wright</t>
  </si>
  <si>
    <t>7407</t>
  </si>
  <si>
    <t>isaiahwright</t>
  </si>
  <si>
    <t>Tyrie Cleveland</t>
  </si>
  <si>
    <t>7032</t>
  </si>
  <si>
    <t>1997-09-20</t>
  </si>
  <si>
    <t>tyriecleveland</t>
  </si>
  <si>
    <t>Tyrie</t>
  </si>
  <si>
    <t>K.J. Hamler</t>
  </si>
  <si>
    <t>6805</t>
  </si>
  <si>
    <t>1999-07-08</t>
  </si>
  <si>
    <t>Hamler</t>
  </si>
  <si>
    <t>kjhamler</t>
  </si>
  <si>
    <t>Marvelle Ross</t>
  </si>
  <si>
    <t>7286</t>
  </si>
  <si>
    <t>marvelleross</t>
  </si>
  <si>
    <t>Marvelle</t>
  </si>
  <si>
    <t>Rysen John</t>
  </si>
  <si>
    <t>7379</t>
  </si>
  <si>
    <t>rysenjohn</t>
  </si>
  <si>
    <t>Rysen</t>
  </si>
  <si>
    <t>TreVontae Hights</t>
  </si>
  <si>
    <t>7217</t>
  </si>
  <si>
    <t>Hights</t>
  </si>
  <si>
    <t>trevontaehights</t>
  </si>
  <si>
    <t>TreVontae</t>
  </si>
  <si>
    <t>Aleva Hifo</t>
  </si>
  <si>
    <t>7235</t>
  </si>
  <si>
    <t>Hifo</t>
  </si>
  <si>
    <t>alevahifo</t>
  </si>
  <si>
    <t>Aleva</t>
  </si>
  <si>
    <t>Binjimen Victor</t>
  </si>
  <si>
    <t>6939</t>
  </si>
  <si>
    <t>1997-01-15</t>
  </si>
  <si>
    <t>binjimenvictor</t>
  </si>
  <si>
    <t>Binjimen</t>
  </si>
  <si>
    <t>Mikey Daniel</t>
  </si>
  <si>
    <t>7172</t>
  </si>
  <si>
    <t>1996-11-03</t>
  </si>
  <si>
    <t>mikeydaniel</t>
  </si>
  <si>
    <t>Mikey</t>
  </si>
  <si>
    <t>1991-07-30</t>
  </si>
  <si>
    <t>Noah Togiai</t>
  </si>
  <si>
    <t>7404</t>
  </si>
  <si>
    <t>Togiai</t>
  </si>
  <si>
    <t>noahtogiai</t>
  </si>
  <si>
    <t>Kaleb Barker</t>
  </si>
  <si>
    <t>7096</t>
  </si>
  <si>
    <t>Barker</t>
  </si>
  <si>
    <t>kalebbarker</t>
  </si>
  <si>
    <t>Kaleb</t>
  </si>
  <si>
    <t>Anthony Jones</t>
  </si>
  <si>
    <t>7424</t>
  </si>
  <si>
    <t>anthonyjones</t>
  </si>
  <si>
    <t>1990-01-18</t>
  </si>
  <si>
    <t>Will Hastings</t>
  </si>
  <si>
    <t>7367</t>
  </si>
  <si>
    <t>1996-07-30</t>
  </si>
  <si>
    <t>Hastings</t>
  </si>
  <si>
    <t>willhastings</t>
  </si>
  <si>
    <t xml:space="preserve"> 00-0035606</t>
  </si>
  <si>
    <t>James Gilbert Jr.</t>
  </si>
  <si>
    <t>7336</t>
  </si>
  <si>
    <t>Gilbert Jr.</t>
  </si>
  <si>
    <t>jamesgilbertjr</t>
  </si>
  <si>
    <t>Robert Tonyan</t>
  </si>
  <si>
    <t>Tonyan</t>
  </si>
  <si>
    <t>roberttonyan</t>
  </si>
  <si>
    <t>Jalen Morton</t>
  </si>
  <si>
    <t>7262</t>
  </si>
  <si>
    <t>jalenmorton</t>
  </si>
  <si>
    <t>Jack Easterby</t>
  </si>
  <si>
    <t>6774</t>
  </si>
  <si>
    <t>Easterby</t>
  </si>
  <si>
    <t>jackeasterby</t>
  </si>
  <si>
    <t>1989-04-30</t>
  </si>
  <si>
    <t>Graham Harrell</t>
  </si>
  <si>
    <t>6769</t>
  </si>
  <si>
    <t>1985-05-22</t>
  </si>
  <si>
    <t>grahamharrell</t>
  </si>
  <si>
    <t>Devwah Whaley</t>
  </si>
  <si>
    <t>7236</t>
  </si>
  <si>
    <t>1997-11-03</t>
  </si>
  <si>
    <t>devwahwhaley</t>
  </si>
  <si>
    <t>Devwah</t>
  </si>
  <si>
    <t>Sean McKeon</t>
  </si>
  <si>
    <t>6964</t>
  </si>
  <si>
    <t>1997-12-28</t>
  </si>
  <si>
    <t>McKeon</t>
  </si>
  <si>
    <t>seanmckeon</t>
  </si>
  <si>
    <t>Reid Sinnett</t>
  </si>
  <si>
    <t>7159</t>
  </si>
  <si>
    <t>Sinnett</t>
  </si>
  <si>
    <t>reidsinnett</t>
  </si>
  <si>
    <t>Mitchell Wilcox</t>
  </si>
  <si>
    <t>6894</t>
  </si>
  <si>
    <t>Wilcox</t>
  </si>
  <si>
    <t>mitchellwilcox</t>
  </si>
  <si>
    <t xml:space="preserve"> 00-0035212</t>
  </si>
  <si>
    <t>Seth Dawkins</t>
  </si>
  <si>
    <t>7426</t>
  </si>
  <si>
    <t>1998-08-16</t>
  </si>
  <si>
    <t>sethdawkins</t>
  </si>
  <si>
    <t xml:space="preserve"> 00-0035730</t>
  </si>
  <si>
    <t xml:space="preserve"> 00-0035121</t>
  </si>
  <si>
    <t>Joe Houston</t>
  </si>
  <si>
    <t>6780</t>
  </si>
  <si>
    <t>joehouston</t>
  </si>
  <si>
    <t>Devin Duvernay</t>
  </si>
  <si>
    <t>6847</t>
  </si>
  <si>
    <t>1997-09-12</t>
  </si>
  <si>
    <t>Duvernay</t>
  </si>
  <si>
    <t>devinduvernay</t>
  </si>
  <si>
    <t>Gabe Nabers</t>
  </si>
  <si>
    <t>7318</t>
  </si>
  <si>
    <t>1997-11-05</t>
  </si>
  <si>
    <t>Nabers</t>
  </si>
  <si>
    <t>gabenabers</t>
  </si>
  <si>
    <t>Tommy Stevens</t>
  </si>
  <si>
    <t>7149</t>
  </si>
  <si>
    <t>tommystevens</t>
  </si>
  <si>
    <t xml:space="preserve"> 00-0035524</t>
  </si>
  <si>
    <t>Justin Jefferson</t>
  </si>
  <si>
    <t>6794</t>
  </si>
  <si>
    <t>justinjefferson</t>
  </si>
  <si>
    <t xml:space="preserve"> 00-0035078</t>
  </si>
  <si>
    <t>Tavien Feaster</t>
  </si>
  <si>
    <t>7103</t>
  </si>
  <si>
    <t>1997-12-31</t>
  </si>
  <si>
    <t>Feaster</t>
  </si>
  <si>
    <t>tavienfeaster</t>
  </si>
  <si>
    <t>Tavien</t>
  </si>
  <si>
    <t>Antonio Gibson</t>
  </si>
  <si>
    <t>6945</t>
  </si>
  <si>
    <t>1998-06-23</t>
  </si>
  <si>
    <t>antoniogibson</t>
  </si>
  <si>
    <t>Tavonn Salter</t>
  </si>
  <si>
    <t>6755</t>
  </si>
  <si>
    <t>1996-03-01</t>
  </si>
  <si>
    <t>Salter</t>
  </si>
  <si>
    <t>tavonnsalter</t>
  </si>
  <si>
    <t>Tavonn</t>
  </si>
  <si>
    <t>Charlie Taumoepeau</t>
  </si>
  <si>
    <t>6932</t>
  </si>
  <si>
    <t>1998-03-25</t>
  </si>
  <si>
    <t>Taumoepeau</t>
  </si>
  <si>
    <t>charlietaumoepeau</t>
  </si>
  <si>
    <t>Farrod Green</t>
  </si>
  <si>
    <t>7483</t>
  </si>
  <si>
    <t>farrodgreen</t>
  </si>
  <si>
    <t>Farrod</t>
  </si>
  <si>
    <t xml:space="preserve"> 00-0035083</t>
  </si>
  <si>
    <t xml:space="preserve"> 00-0035170</t>
  </si>
  <si>
    <t>Mason Kinsey</t>
  </si>
  <si>
    <t>7436</t>
  </si>
  <si>
    <t>1998-08-29</t>
  </si>
  <si>
    <t>Kinsey</t>
  </si>
  <si>
    <t>masonkinsey</t>
  </si>
  <si>
    <t>Kyle Markway</t>
  </si>
  <si>
    <t>7378</t>
  </si>
  <si>
    <t>1997-03-04</t>
  </si>
  <si>
    <t>Markway</t>
  </si>
  <si>
    <t>kylemarkway</t>
  </si>
  <si>
    <t>6996</t>
  </si>
  <si>
    <t>Hasty</t>
  </si>
  <si>
    <t>jamycalhasty</t>
  </si>
  <si>
    <t>Jonathan Ward</t>
  </si>
  <si>
    <t>7087</t>
  </si>
  <si>
    <t>jonathanward</t>
  </si>
  <si>
    <t xml:space="preserve"> 00-0035200</t>
  </si>
  <si>
    <t>Jacob Eason</t>
  </si>
  <si>
    <t>6823</t>
  </si>
  <si>
    <t>1997-11-17</t>
  </si>
  <si>
    <t>Eason</t>
  </si>
  <si>
    <t>jacobeason</t>
  </si>
  <si>
    <t>Cam Sutton</t>
  </si>
  <si>
    <t>7218</t>
  </si>
  <si>
    <t>camsutton</t>
  </si>
  <si>
    <t>J.J. Taylor</t>
  </si>
  <si>
    <t>6973</t>
  </si>
  <si>
    <t>jjtaylor</t>
  </si>
  <si>
    <t>Damion Jeanpiere</t>
  </si>
  <si>
    <t xml:space="preserve"> 00-0035443</t>
  </si>
  <si>
    <t>Jeanpiere</t>
  </si>
  <si>
    <t>damionjeanpiere</t>
  </si>
  <si>
    <t>Josh Love</t>
  </si>
  <si>
    <t>7157</t>
  </si>
  <si>
    <t>joshlove</t>
  </si>
  <si>
    <t>1995-11-27</t>
  </si>
  <si>
    <t>7056</t>
  </si>
  <si>
    <t>1996-07-14</t>
  </si>
  <si>
    <t>James Looney</t>
  </si>
  <si>
    <t>5322</t>
  </si>
  <si>
    <t>1995-05-15</t>
  </si>
  <si>
    <t>00-0034284</t>
  </si>
  <si>
    <t>Looney</t>
  </si>
  <si>
    <t>jameslooney</t>
  </si>
  <si>
    <t>Gabriel Davis</t>
  </si>
  <si>
    <t>6943</t>
  </si>
  <si>
    <t>1999-04-01</t>
  </si>
  <si>
    <t>gabrieldavis</t>
  </si>
  <si>
    <t xml:space="preserve"> 00-0035206</t>
  </si>
  <si>
    <t>Clyde Edwards-Helaire</t>
  </si>
  <si>
    <t>6820</t>
  </si>
  <si>
    <t>1999-04-11</t>
  </si>
  <si>
    <t>Edwards-Helaire</t>
  </si>
  <si>
    <t>clydeedwardshelaire</t>
  </si>
  <si>
    <t>Ja'Marcus Bradley</t>
  </si>
  <si>
    <t>7244</t>
  </si>
  <si>
    <t>1996-12-11</t>
  </si>
  <si>
    <t>jamarcusbradley</t>
  </si>
  <si>
    <t>Ja'Marcus</t>
  </si>
  <si>
    <t>Antonio Williams</t>
  </si>
  <si>
    <t>7203</t>
  </si>
  <si>
    <t>antoniowilliams</t>
  </si>
  <si>
    <t>Bryce Perkins</t>
  </si>
  <si>
    <t>7335</t>
  </si>
  <si>
    <t>1996-12-20</t>
  </si>
  <si>
    <t>bryceperkins</t>
  </si>
  <si>
    <t>Devin Phelps</t>
  </si>
  <si>
    <t>7396</t>
  </si>
  <si>
    <t>Phelps</t>
  </si>
  <si>
    <t>devinphelps</t>
  </si>
  <si>
    <t>6819</t>
  </si>
  <si>
    <t>1997-10-05</t>
  </si>
  <si>
    <t>Collin Johnson</t>
  </si>
  <si>
    <t>6857</t>
  </si>
  <si>
    <t>1997-09-23</t>
  </si>
  <si>
    <t>collinjohnson</t>
  </si>
  <si>
    <t xml:space="preserve"> 00-0035037</t>
  </si>
  <si>
    <t>Isaiah Hodgins</t>
  </si>
  <si>
    <t>6920</t>
  </si>
  <si>
    <t>1998-10-21</t>
  </si>
  <si>
    <t>Hodgins</t>
  </si>
  <si>
    <t>isaiahhodgins</t>
  </si>
  <si>
    <t>Felton Davis</t>
  </si>
  <si>
    <t>feltondavis</t>
  </si>
  <si>
    <t xml:space="preserve"> 00-0035361</t>
  </si>
  <si>
    <t>Justin Herbert</t>
  </si>
  <si>
    <t>6797</t>
  </si>
  <si>
    <t>1998-03-10</t>
  </si>
  <si>
    <t>Herbert</t>
  </si>
  <si>
    <t>justinherbert</t>
  </si>
  <si>
    <t>Duplicate Player</t>
  </si>
  <si>
    <t>duplicateplayer</t>
  </si>
  <si>
    <t>Jason Huntley</t>
  </si>
  <si>
    <t>7107</t>
  </si>
  <si>
    <t>1998-04-20</t>
  </si>
  <si>
    <t>jasonhuntley</t>
  </si>
  <si>
    <t>Kelly Bryant</t>
  </si>
  <si>
    <t>7110</t>
  </si>
  <si>
    <t>1996-09-25</t>
  </si>
  <si>
    <t>kellybryant</t>
  </si>
  <si>
    <t>Charles Jones</t>
  </si>
  <si>
    <t>charlesjones</t>
  </si>
  <si>
    <t>Jake Burt</t>
  </si>
  <si>
    <t>7460</t>
  </si>
  <si>
    <t>1996-08-25</t>
  </si>
  <si>
    <t>jakeburt</t>
  </si>
  <si>
    <t>518286976965267457</t>
  </si>
  <si>
    <t>Pick 1.01 (from Tabackerack)</t>
  </si>
  <si>
    <t>Pick 1.03 (from GentlemanBrewer)</t>
  </si>
  <si>
    <t>Pick 1.06</t>
  </si>
  <si>
    <t>Pick 1.08</t>
  </si>
  <si>
    <t>Pick 1.09 (from joe9alt)</t>
  </si>
  <si>
    <t>Pick 2.01</t>
  </si>
  <si>
    <t>Pick 2.02 (from gregdg82)</t>
  </si>
  <si>
    <t>Pick 2.03 (from GentlemanBrewer)</t>
  </si>
  <si>
    <t>Pick 2.05 (from hellj85)</t>
  </si>
  <si>
    <t>Pick 2.06</t>
  </si>
  <si>
    <t>Pick 2.07</t>
  </si>
  <si>
    <t>Pick 2.08 (from demboys26)</t>
  </si>
  <si>
    <t>Pick 2.09</t>
  </si>
  <si>
    <t>Pick 3.01</t>
  </si>
  <si>
    <t>Pick 3.02 (from gregdg82)</t>
  </si>
  <si>
    <t>Pick 3.08 (from demboys26)</t>
  </si>
  <si>
    <t>Pick 3.09 (from joe9alt)</t>
  </si>
  <si>
    <t>Pick 3.10</t>
  </si>
  <si>
    <t>Pick 4.01</t>
  </si>
  <si>
    <t>Pick 4.05</t>
  </si>
  <si>
    <t>Pick 4.08 (from demboys26)</t>
  </si>
  <si>
    <t>Pick 4.10 (from Jonnymaxed)</t>
  </si>
  <si>
    <t>Pick 5.05</t>
  </si>
  <si>
    <t>Pick 5.06</t>
  </si>
  <si>
    <t>Pick 6.09</t>
  </si>
  <si>
    <t>Pick 7.04</t>
  </si>
  <si>
    <t>Pick 7.05</t>
  </si>
  <si>
    <t>Average</t>
  </si>
  <si>
    <t>Stdev</t>
  </si>
  <si>
    <t>Tier</t>
  </si>
  <si>
    <t>ECRAvg</t>
  </si>
  <si>
    <t>25|01</t>
  </si>
  <si>
    <t>10|08</t>
  </si>
  <si>
    <t>19|05</t>
  </si>
  <si>
    <t>5|03</t>
  </si>
  <si>
    <t>26|09</t>
  </si>
  <si>
    <t>10|10</t>
  </si>
  <si>
    <t>4|01</t>
  </si>
  <si>
    <t>13|07</t>
  </si>
  <si>
    <t>25|02</t>
  </si>
  <si>
    <t>2|03</t>
  </si>
  <si>
    <t>29|03</t>
  </si>
  <si>
    <t>7|10</t>
  </si>
  <si>
    <t>10|09</t>
  </si>
  <si>
    <t>25|04</t>
  </si>
  <si>
    <t>8|10</t>
  </si>
  <si>
    <t>4|02</t>
  </si>
  <si>
    <t>11|02</t>
  </si>
  <si>
    <t>3|09</t>
  </si>
  <si>
    <t>2|01</t>
  </si>
  <si>
    <t>30|06</t>
  </si>
  <si>
    <t>5|07</t>
  </si>
  <si>
    <t>1|06</t>
  </si>
  <si>
    <t>1|02</t>
  </si>
  <si>
    <t>22|01</t>
  </si>
  <si>
    <t>30|07</t>
  </si>
  <si>
    <t>8|08</t>
  </si>
  <si>
    <t>21|05</t>
  </si>
  <si>
    <t>9|04</t>
  </si>
  <si>
    <t>6|04</t>
  </si>
  <si>
    <t>19|10</t>
  </si>
  <si>
    <t>11|08</t>
  </si>
  <si>
    <t>13|09</t>
  </si>
  <si>
    <t>6|10</t>
  </si>
  <si>
    <t>DAndre Swift</t>
  </si>
  <si>
    <t>JK Dobbins</t>
  </si>
  <si>
    <t>KeShawn Vaughn</t>
  </si>
  <si>
    <t>AJ Dillon</t>
  </si>
  <si>
    <t>Anthony McFarland</t>
  </si>
  <si>
    <t>Lynn Bowden</t>
  </si>
  <si>
    <t>Eno Ben</t>
  </si>
  <si>
    <t>Jeff Wilson</t>
  </si>
  <si>
    <t>Michael Boone</t>
  </si>
  <si>
    <t>TJ Logan</t>
  </si>
  <si>
    <t>Michael Davis</t>
  </si>
  <si>
    <t>Dan Vitale</t>
  </si>
  <si>
    <t>Michael Gesicki</t>
  </si>
  <si>
    <t>Irv Smith</t>
  </si>
  <si>
    <t>CJ Uzomah</t>
  </si>
  <si>
    <t>James OShaughnessy</t>
  </si>
  <si>
    <t>Jason Vander</t>
  </si>
  <si>
    <t>JP Holtz</t>
  </si>
  <si>
    <t>Michael Evans</t>
  </si>
  <si>
    <t>Henry Ruggs</t>
  </si>
  <si>
    <t>Michael Pittman</t>
  </si>
  <si>
    <t>Steven Sims</t>
  </si>
  <si>
    <t>24|03</t>
  </si>
  <si>
    <t>Laviska Shenault</t>
  </si>
  <si>
    <t>KJ Hamler</t>
  </si>
  <si>
    <t>Scott Miller</t>
  </si>
  <si>
    <t>Khadarel Hodge</t>
  </si>
  <si>
    <t>Travis Ben</t>
  </si>
  <si>
    <t>KJ Osborn</t>
  </si>
  <si>
    <t>DaMari Scott</t>
  </si>
  <si>
    <t>KJ Hill</t>
  </si>
  <si>
    <t>RosterIndex</t>
  </si>
  <si>
    <t>DraftIndex</t>
  </si>
  <si>
    <t>9|10</t>
  </si>
  <si>
    <t>15|02</t>
  </si>
  <si>
    <t>9|06</t>
  </si>
  <si>
    <t>16|04</t>
  </si>
  <si>
    <t>26|08</t>
  </si>
  <si>
    <t>24|07</t>
  </si>
  <si>
    <t>7|07</t>
  </si>
  <si>
    <t>16|08</t>
  </si>
  <si>
    <t>28|03</t>
  </si>
  <si>
    <t>20|07</t>
  </si>
  <si>
    <t>5|02</t>
  </si>
  <si>
    <t>8|09</t>
  </si>
  <si>
    <t>17|01</t>
  </si>
  <si>
    <t>11|05</t>
  </si>
  <si>
    <t>21|03</t>
  </si>
  <si>
    <t>19|03</t>
  </si>
  <si>
    <t>20|02</t>
  </si>
  <si>
    <t>24|09</t>
  </si>
  <si>
    <t>15|01</t>
  </si>
  <si>
    <t>13|04</t>
  </si>
  <si>
    <t>27|07</t>
  </si>
  <si>
    <t>7|09</t>
  </si>
  <si>
    <t>22|03</t>
  </si>
  <si>
    <t>19|02</t>
  </si>
  <si>
    <t>1|01</t>
  </si>
  <si>
    <t>15|05</t>
  </si>
  <si>
    <t>22|02</t>
  </si>
  <si>
    <t>Pick 3.07 (from zombull)</t>
  </si>
  <si>
    <t>Pick 4.07 (from zombull)</t>
  </si>
  <si>
    <t>Blake Gillikin</t>
  </si>
  <si>
    <t>NA</t>
  </si>
  <si>
    <t>Voluntary Opt Out</t>
  </si>
  <si>
    <t>1997-03-10</t>
  </si>
  <si>
    <t>Johnny Townsend</t>
  </si>
  <si>
    <t>5381</t>
  </si>
  <si>
    <t>P</t>
  </si>
  <si>
    <t>00-0034684</t>
  </si>
  <si>
    <t>Townsend</t>
  </si>
  <si>
    <t>johnnytownsend</t>
  </si>
  <si>
    <t>Jacob Schum</t>
  </si>
  <si>
    <t>1399</t>
  </si>
  <si>
    <t>1989-01-11</t>
  </si>
  <si>
    <t>Schum</t>
  </si>
  <si>
    <t>jacobschum</t>
  </si>
  <si>
    <t>Spencer Lanning</t>
  </si>
  <si>
    <t>1707</t>
  </si>
  <si>
    <t>1988-05-21</t>
  </si>
  <si>
    <t>Lanning</t>
  </si>
  <si>
    <t>spencerlanning</t>
  </si>
  <si>
    <t>Steve Weatherford</t>
  </si>
  <si>
    <t>484</t>
  </si>
  <si>
    <t>1982-12-17</t>
  </si>
  <si>
    <t>Weatherford</t>
  </si>
  <si>
    <t>steveweatherford</t>
  </si>
  <si>
    <t>Michael Turk</t>
  </si>
  <si>
    <t>7072</t>
  </si>
  <si>
    <t>Turk</t>
  </si>
  <si>
    <t>michaelturk</t>
  </si>
  <si>
    <t>Brandon Fields</t>
  </si>
  <si>
    <t>1984-05-21</t>
  </si>
  <si>
    <t>brandonfields</t>
  </si>
  <si>
    <t>Drew Kaser</t>
  </si>
  <si>
    <t>3335</t>
  </si>
  <si>
    <t>1993-02-11</t>
  </si>
  <si>
    <t>00-0032896</t>
  </si>
  <si>
    <t>Kaser</t>
  </si>
  <si>
    <t>drewkaser</t>
  </si>
  <si>
    <t>Brock Miller</t>
  </si>
  <si>
    <t>4918</t>
  </si>
  <si>
    <t xml:space="preserve"> 00-0033189</t>
  </si>
  <si>
    <t>brockmiller</t>
  </si>
  <si>
    <t>Ben Turk</t>
  </si>
  <si>
    <t>4890</t>
  </si>
  <si>
    <t>benturk</t>
  </si>
  <si>
    <t>Kenny Allen</t>
  </si>
  <si>
    <t>4343</t>
  </si>
  <si>
    <t>kennyallen</t>
  </si>
  <si>
    <t>Taylor Symmank</t>
  </si>
  <si>
    <t>3984</t>
  </si>
  <si>
    <t>Symmank</t>
  </si>
  <si>
    <t>taylorsymmank</t>
  </si>
  <si>
    <t>Austin Barnard</t>
  </si>
  <si>
    <t>5617</t>
  </si>
  <si>
    <t>00-0034651</t>
  </si>
  <si>
    <t>Barnard</t>
  </si>
  <si>
    <t>austinbarnard</t>
  </si>
  <si>
    <t>Jake Bailey</t>
  </si>
  <si>
    <t>6093</t>
  </si>
  <si>
    <t>1997-06-18</t>
  </si>
  <si>
    <t xml:space="preserve"> 00-0035280</t>
  </si>
  <si>
    <t>jakebailey</t>
  </si>
  <si>
    <t>Pat McAfee</t>
  </si>
  <si>
    <t>378</t>
  </si>
  <si>
    <t>McAfee</t>
  </si>
  <si>
    <t>patmcafee</t>
  </si>
  <si>
    <t>AJ Hughes</t>
  </si>
  <si>
    <t>4912</t>
  </si>
  <si>
    <t>ajhughes</t>
  </si>
  <si>
    <t>Shane Lechler</t>
  </si>
  <si>
    <t>307</t>
  </si>
  <si>
    <t>1976-08-07</t>
  </si>
  <si>
    <t>00-0019714</t>
  </si>
  <si>
    <t>Lechler</t>
  </si>
  <si>
    <t>shanelechler</t>
  </si>
  <si>
    <t>Tress Way</t>
  </si>
  <si>
    <t>1506</t>
  </si>
  <si>
    <t>1990-04-18</t>
  </si>
  <si>
    <t>00-0030140</t>
  </si>
  <si>
    <t>tressway</t>
  </si>
  <si>
    <t>Tress</t>
  </si>
  <si>
    <t>Cameron Nizialek</t>
  </si>
  <si>
    <t>6739</t>
  </si>
  <si>
    <t>Nizialek</t>
  </si>
  <si>
    <t>cameronnizialek</t>
  </si>
  <si>
    <t>Brett Kern</t>
  </si>
  <si>
    <t>497</t>
  </si>
  <si>
    <t>1986-02-17</t>
  </si>
  <si>
    <t>00-0025825</t>
  </si>
  <si>
    <t>Kern</t>
  </si>
  <si>
    <t>brettkern</t>
  </si>
  <si>
    <t>Shane Tripucka</t>
  </si>
  <si>
    <t>5413</t>
  </si>
  <si>
    <t>00-0034576</t>
  </si>
  <si>
    <t>Tripucka</t>
  </si>
  <si>
    <t>shanetripucka</t>
  </si>
  <si>
    <t>Trevor Daniel</t>
  </si>
  <si>
    <t>5206</t>
  </si>
  <si>
    <t>00-0034626</t>
  </si>
  <si>
    <t>trevordaniel</t>
  </si>
  <si>
    <t>Peter Mortell</t>
  </si>
  <si>
    <t>3726</t>
  </si>
  <si>
    <t>1992-12-29</t>
  </si>
  <si>
    <t>Mortell</t>
  </si>
  <si>
    <t>petermortell</t>
  </si>
  <si>
    <t>Brad Wing</t>
  </si>
  <si>
    <t>1337</t>
  </si>
  <si>
    <t>Wing</t>
  </si>
  <si>
    <t>bradwing</t>
  </si>
  <si>
    <t>Austin Rehkow</t>
  </si>
  <si>
    <t>4540</t>
  </si>
  <si>
    <t>Rehkow</t>
  </si>
  <si>
    <t>austinrehkow</t>
  </si>
  <si>
    <t>Ryan Santoso</t>
  </si>
  <si>
    <t>5692</t>
  </si>
  <si>
    <t>1995-08-26</t>
  </si>
  <si>
    <t>00-0034648</t>
  </si>
  <si>
    <t>Santoso</t>
  </si>
  <si>
    <t>ryansantoso</t>
  </si>
  <si>
    <t>6555</t>
  </si>
  <si>
    <t xml:space="preserve"> 00-0035190</t>
  </si>
  <si>
    <t>ajcole</t>
  </si>
  <si>
    <t>Mike Scifres</t>
  </si>
  <si>
    <t>1980-10-08</t>
  </si>
  <si>
    <t>Scifres</t>
  </si>
  <si>
    <t>mikescifres</t>
  </si>
  <si>
    <t>Sam Irwin-Hill</t>
  </si>
  <si>
    <t>4062</t>
  </si>
  <si>
    <t xml:space="preserve"> 00-0033218</t>
  </si>
  <si>
    <t>Irwin-Hill</t>
  </si>
  <si>
    <t>samirwinhill</t>
  </si>
  <si>
    <t>Ryan Winslow</t>
  </si>
  <si>
    <t>5639</t>
  </si>
  <si>
    <t>00-0034606</t>
  </si>
  <si>
    <t>ryanwinslow</t>
  </si>
  <si>
    <t>Sam Koch</t>
  </si>
  <si>
    <t>1982-08-13</t>
  </si>
  <si>
    <t>00-0024417</t>
  </si>
  <si>
    <t>Koch</t>
  </si>
  <si>
    <t>samkoch</t>
  </si>
  <si>
    <t>Bradley Pinion</t>
  </si>
  <si>
    <t>2468</t>
  </si>
  <si>
    <t>00-0032065</t>
  </si>
  <si>
    <t>Pinion</t>
  </si>
  <si>
    <t>bradleypinion</t>
  </si>
  <si>
    <t>Richie Leone</t>
  </si>
  <si>
    <t>1873</t>
  </si>
  <si>
    <t>1992-03-10</t>
  </si>
  <si>
    <t>Leone</t>
  </si>
  <si>
    <t>richieleone</t>
  </si>
  <si>
    <t>Colton Schmidt</t>
  </si>
  <si>
    <t>1713</t>
  </si>
  <si>
    <t>1990-10-27</t>
  </si>
  <si>
    <t>00-0030551</t>
  </si>
  <si>
    <t>Schmidt</t>
  </si>
  <si>
    <t>coltonschmidt</t>
  </si>
  <si>
    <t>Colton</t>
  </si>
  <si>
    <t>2984</t>
  </si>
  <si>
    <t>Lachlan Edwards</t>
  </si>
  <si>
    <t>3390</t>
  </si>
  <si>
    <t>00-0032449</t>
  </si>
  <si>
    <t>lachlanedwards</t>
  </si>
  <si>
    <t>Lachlan</t>
  </si>
  <si>
    <t>Britton Colquitt</t>
  </si>
  <si>
    <t>385</t>
  </si>
  <si>
    <t>1985-03-20</t>
  </si>
  <si>
    <t>00-0026516</t>
  </si>
  <si>
    <t>brittoncolquitt</t>
  </si>
  <si>
    <t>Britton</t>
  </si>
  <si>
    <t>Corey Bojorquez</t>
  </si>
  <si>
    <t>5721</t>
  </si>
  <si>
    <t>00-0034721</t>
  </si>
  <si>
    <t>Bojorquez</t>
  </si>
  <si>
    <t>coreybojorquez</t>
  </si>
  <si>
    <t>Justin Vogel</t>
  </si>
  <si>
    <t>4387</t>
  </si>
  <si>
    <t>1993-10-14</t>
  </si>
  <si>
    <t>00-0033364</t>
  </si>
  <si>
    <t>justinvogel</t>
  </si>
  <si>
    <t>Logan Cooke</t>
  </si>
  <si>
    <t>5314</t>
  </si>
  <si>
    <t>00-0034437</t>
  </si>
  <si>
    <t>Cooke</t>
  </si>
  <si>
    <t>logancooke</t>
  </si>
  <si>
    <t>Sam Martin</t>
  </si>
  <si>
    <t>1516</t>
  </si>
  <si>
    <t>1990-02-27</t>
  </si>
  <si>
    <t>00-0030092</t>
  </si>
  <si>
    <t>sammartin</t>
  </si>
  <si>
    <t>7467</t>
  </si>
  <si>
    <t>1998-01-21</t>
  </si>
  <si>
    <t>Gillikin</t>
  </si>
  <si>
    <t>blakegillikin</t>
  </si>
  <si>
    <t>Brad Nortman</t>
  </si>
  <si>
    <t>1183</t>
  </si>
  <si>
    <t>Nortman</t>
  </si>
  <si>
    <t>bradnortman</t>
  </si>
  <si>
    <t>Donnie Jones</t>
  </si>
  <si>
    <t>1271</t>
  </si>
  <si>
    <t xml:space="preserve"> 00-0022684</t>
  </si>
  <si>
    <t>donniejones</t>
  </si>
  <si>
    <t>Tyler Newsome</t>
  </si>
  <si>
    <t>6563</t>
  </si>
  <si>
    <t xml:space="preserve"> 00-0035433</t>
  </si>
  <si>
    <t>tylernewsome</t>
  </si>
  <si>
    <t>Karl Schmitz</t>
  </si>
  <si>
    <t>3012</t>
  </si>
  <si>
    <t>Schmitz</t>
  </si>
  <si>
    <t>karlschmitz</t>
  </si>
  <si>
    <t>Karl</t>
  </si>
  <si>
    <t>Jon Ryan</t>
  </si>
  <si>
    <t>135</t>
  </si>
  <si>
    <t>1981-11-26</t>
  </si>
  <si>
    <t>00-0023742</t>
  </si>
  <si>
    <t>jonryan</t>
  </si>
  <si>
    <t>Michael Koenen</t>
  </si>
  <si>
    <t>1982-07-13</t>
  </si>
  <si>
    <t>Koenen</t>
  </si>
  <si>
    <t>michaelkoenen</t>
  </si>
  <si>
    <t>2990</t>
  </si>
  <si>
    <t xml:space="preserve"> 00-0031420</t>
  </si>
  <si>
    <t>Redfern</t>
  </si>
  <si>
    <t>kaseyredfern</t>
  </si>
  <si>
    <t>Pat O'Donnell</t>
  </si>
  <si>
    <t>2113</t>
  </si>
  <si>
    <t>00-0031079</t>
  </si>
  <si>
    <t>O'Donnell</t>
  </si>
  <si>
    <t>patodonnell</t>
  </si>
  <si>
    <t>Sterling Hofrichter</t>
  </si>
  <si>
    <t>7141</t>
  </si>
  <si>
    <t>Hofrichter</t>
  </si>
  <si>
    <t>sterlinghofrichter</t>
  </si>
  <si>
    <t>Joseph Charlton</t>
  </si>
  <si>
    <t>6936</t>
  </si>
  <si>
    <t>1997-04-07</t>
  </si>
  <si>
    <t>Charlton</t>
  </si>
  <si>
    <t>josephcharlton</t>
  </si>
  <si>
    <t>5087</t>
  </si>
  <si>
    <t>00-0034162</t>
  </si>
  <si>
    <t>jkscott</t>
  </si>
  <si>
    <t>Cory Carter</t>
  </si>
  <si>
    <t>3980</t>
  </si>
  <si>
    <t>00-0033201</t>
  </si>
  <si>
    <t>corycarter</t>
  </si>
  <si>
    <t>Dustin Colquitt</t>
  </si>
  <si>
    <t>00-0023534</t>
  </si>
  <si>
    <t>dustincolquitt</t>
  </si>
  <si>
    <t>Matt Haack</t>
  </si>
  <si>
    <t>4390</t>
  </si>
  <si>
    <t>00-0033400</t>
  </si>
  <si>
    <t>Haack</t>
  </si>
  <si>
    <t>matthaack</t>
  </si>
  <si>
    <t>Garrett Swanson</t>
  </si>
  <si>
    <t>3611</t>
  </si>
  <si>
    <t>1994-06-24</t>
  </si>
  <si>
    <t>garrettswanson</t>
  </si>
  <si>
    <t>Marquette King</t>
  </si>
  <si>
    <t>1253</t>
  </si>
  <si>
    <t>1988-10-26</t>
  </si>
  <si>
    <t>00-0029123</t>
  </si>
  <si>
    <t>marquetteking</t>
  </si>
  <si>
    <t>Marquette</t>
  </si>
  <si>
    <t>Steven Clark</t>
  </si>
  <si>
    <t>2994</t>
  </si>
  <si>
    <t>1991-07-20</t>
  </si>
  <si>
    <t>stevenclark</t>
  </si>
  <si>
    <t>Toby Baker</t>
  </si>
  <si>
    <t>4729</t>
  </si>
  <si>
    <t>1993-09-18</t>
  </si>
  <si>
    <t>tobybaker</t>
  </si>
  <si>
    <t>Robert Malone</t>
  </si>
  <si>
    <t>746</t>
  </si>
  <si>
    <t>1988-02-04</t>
  </si>
  <si>
    <t>robertmalone</t>
  </si>
  <si>
    <t>Riley Dixon</t>
  </si>
  <si>
    <t>3383</t>
  </si>
  <si>
    <t>00-0032943</t>
  </si>
  <si>
    <t>rileydixon</t>
  </si>
  <si>
    <t>Braden Mann</t>
  </si>
  <si>
    <t>6950</t>
  </si>
  <si>
    <t>Mann</t>
  </si>
  <si>
    <t>bradenmann</t>
  </si>
  <si>
    <t>Braden</t>
  </si>
  <si>
    <t>Cameron Johnston</t>
  </si>
  <si>
    <t>4654</t>
  </si>
  <si>
    <t>1992-02-24</t>
  </si>
  <si>
    <t>00-0033729</t>
  </si>
  <si>
    <t>Johnston</t>
  </si>
  <si>
    <t>cameronjohnston</t>
  </si>
  <si>
    <t>Jamie Gillan</t>
  </si>
  <si>
    <t>6452</t>
  </si>
  <si>
    <t>1997-07-04</t>
  </si>
  <si>
    <t xml:space="preserve"> 00-0035042</t>
  </si>
  <si>
    <t>Gillan</t>
  </si>
  <si>
    <t>jamiegillan</t>
  </si>
  <si>
    <t>Dom Maggio</t>
  </si>
  <si>
    <t>7202</t>
  </si>
  <si>
    <t>Maggio</t>
  </si>
  <si>
    <t>dommaggio</t>
  </si>
  <si>
    <t>Ryan Quigley</t>
  </si>
  <si>
    <t>1151</t>
  </si>
  <si>
    <t>00-0029493</t>
  </si>
  <si>
    <t>Quigley</t>
  </si>
  <si>
    <t>ryanquigley</t>
  </si>
  <si>
    <t>Kip Smith</t>
  </si>
  <si>
    <t>2765</t>
  </si>
  <si>
    <t>1992-06-04</t>
  </si>
  <si>
    <t>kipsmith</t>
  </si>
  <si>
    <t>Kip</t>
  </si>
  <si>
    <t>Tim Masthay</t>
  </si>
  <si>
    <t>598</t>
  </si>
  <si>
    <t>1987-03-16</t>
  </si>
  <si>
    <t>Masthay</t>
  </si>
  <si>
    <t>timmasthay</t>
  </si>
  <si>
    <t>Will Monday</t>
  </si>
  <si>
    <t>3449</t>
  </si>
  <si>
    <t>Monday</t>
  </si>
  <si>
    <t>willmonday</t>
  </si>
  <si>
    <t>Matt Darr</t>
  </si>
  <si>
    <t>2963</t>
  </si>
  <si>
    <t xml:space="preserve"> 00-0031716</t>
  </si>
  <si>
    <t>Darr</t>
  </si>
  <si>
    <t>mattdarr</t>
  </si>
  <si>
    <t>Matt Bosher</t>
  </si>
  <si>
    <t>944</t>
  </si>
  <si>
    <t>1987-10-18</t>
  </si>
  <si>
    <t>00-0028130</t>
  </si>
  <si>
    <t>Bosher</t>
  </si>
  <si>
    <t>mattbosher</t>
  </si>
  <si>
    <t>Tommy Townsend</t>
  </si>
  <si>
    <t>7307</t>
  </si>
  <si>
    <t>tommytownsend</t>
  </si>
  <si>
    <t>Michael Carrizosa</t>
  </si>
  <si>
    <t>5537</t>
  </si>
  <si>
    <t>Carrizosa</t>
  </si>
  <si>
    <t>michaelcarrizosa</t>
  </si>
  <si>
    <t>Hayden Hunt</t>
  </si>
  <si>
    <t>5824</t>
  </si>
  <si>
    <t>1993-06-09</t>
  </si>
  <si>
    <t xml:space="preserve"> 00-0034908</t>
  </si>
  <si>
    <t>haydenhunt</t>
  </si>
  <si>
    <t>Jordan Berry</t>
  </si>
  <si>
    <t>2975</t>
  </si>
  <si>
    <t>1991-03-18</t>
  </si>
  <si>
    <t>00-0031502</t>
  </si>
  <si>
    <t>jordanberry</t>
  </si>
  <si>
    <t>Mitch Wishnowsky</t>
  </si>
  <si>
    <t>6173</t>
  </si>
  <si>
    <t xml:space="preserve"> 00-0034941</t>
  </si>
  <si>
    <t>Wishnowsky</t>
  </si>
  <si>
    <t>mitchwishnowsky</t>
  </si>
  <si>
    <t>Michael Dickson</t>
  </si>
  <si>
    <t>5011</t>
  </si>
  <si>
    <t>00-0034160</t>
  </si>
  <si>
    <t>michaeldickson</t>
  </si>
  <si>
    <t>Rigoberto Sanchez</t>
  </si>
  <si>
    <t>4331</t>
  </si>
  <si>
    <t>00-0033269</t>
  </si>
  <si>
    <t>rigobertosanchez</t>
  </si>
  <si>
    <t>Rigoberto</t>
  </si>
  <si>
    <t>Tom Hornsey</t>
  </si>
  <si>
    <t>2951</t>
  </si>
  <si>
    <t>Hornsey</t>
  </si>
  <si>
    <t>tomhornsey</t>
  </si>
  <si>
    <t>Colby Wadman</t>
  </si>
  <si>
    <t>4954</t>
  </si>
  <si>
    <t xml:space="preserve"> 00-0034064</t>
  </si>
  <si>
    <t>Wadman</t>
  </si>
  <si>
    <t>colbywadman</t>
  </si>
  <si>
    <t>Corliss Waitman</t>
  </si>
  <si>
    <t>7215</t>
  </si>
  <si>
    <t>Waitman</t>
  </si>
  <si>
    <t>corlisswaitman</t>
  </si>
  <si>
    <t>Corliss</t>
  </si>
  <si>
    <t>Jack Fox</t>
  </si>
  <si>
    <t>6523</t>
  </si>
  <si>
    <t>1996-09-01</t>
  </si>
  <si>
    <t xml:space="preserve"> 00-0035156</t>
  </si>
  <si>
    <t>jackfox</t>
  </si>
  <si>
    <t>Kevin Huber</t>
  </si>
  <si>
    <t>353</t>
  </si>
  <si>
    <t>1985-07-16</t>
  </si>
  <si>
    <t>00-0027103</t>
  </si>
  <si>
    <t>Huber</t>
  </si>
  <si>
    <t>kevinhuber</t>
  </si>
  <si>
    <t>Ryan Anderson</t>
  </si>
  <si>
    <t>6504</t>
  </si>
  <si>
    <t>ryananderson</t>
  </si>
  <si>
    <t>Stone Wilson</t>
  </si>
  <si>
    <t>6600</t>
  </si>
  <si>
    <t>stonewilson</t>
  </si>
  <si>
    <t>Stone</t>
  </si>
  <si>
    <t>Chris Jones</t>
  </si>
  <si>
    <t>903</t>
  </si>
  <si>
    <t>1989-07-21</t>
  </si>
  <si>
    <t>00-0028664</t>
  </si>
  <si>
    <t>chrisjones</t>
  </si>
  <si>
    <t>Matt Wile</t>
  </si>
  <si>
    <t>3008</t>
  </si>
  <si>
    <t>1992-06-20</t>
  </si>
  <si>
    <t>00-0031876</t>
  </si>
  <si>
    <t>Wile</t>
  </si>
  <si>
    <t>mattwile</t>
  </si>
  <si>
    <t>Ian Berryman</t>
  </si>
  <si>
    <t>6403</t>
  </si>
  <si>
    <t xml:space="preserve"> 00-0034950</t>
  </si>
  <si>
    <t>Berryman</t>
  </si>
  <si>
    <t>ianberryman</t>
  </si>
  <si>
    <t>Thomas Morstead</t>
  </si>
  <si>
    <t>445</t>
  </si>
  <si>
    <t>1986-03-08</t>
  </si>
  <si>
    <t>00-0027114</t>
  </si>
  <si>
    <t>Morstead</t>
  </si>
  <si>
    <t>thomasmorstead</t>
  </si>
  <si>
    <t>Bryan Anger</t>
  </si>
  <si>
    <t>1113</t>
  </si>
  <si>
    <t>00-0029692</t>
  </si>
  <si>
    <t>Anger</t>
  </si>
  <si>
    <t>bryananger</t>
  </si>
  <si>
    <t>Dave Zastudil</t>
  </si>
  <si>
    <t>158</t>
  </si>
  <si>
    <t>1978-10-26</t>
  </si>
  <si>
    <t>Zastudil</t>
  </si>
  <si>
    <t>davezastudil</t>
  </si>
  <si>
    <t>Arryn Siposs</t>
  </si>
  <si>
    <t>7261</t>
  </si>
  <si>
    <t>1992-11-25</t>
  </si>
  <si>
    <t>Siposs</t>
  </si>
  <si>
    <t>arrynsiposs</t>
  </si>
  <si>
    <t>Arryn</t>
  </si>
  <si>
    <t>Andy Lee</t>
  </si>
  <si>
    <t>112</t>
  </si>
  <si>
    <t>1982-08-11</t>
  </si>
  <si>
    <t>00-0022824</t>
  </si>
  <si>
    <t>andylee</t>
  </si>
  <si>
    <t>Johnny Hekker</t>
  </si>
  <si>
    <t>1202</t>
  </si>
  <si>
    <t>00-0028872</t>
  </si>
  <si>
    <t>Hekker</t>
  </si>
  <si>
    <t>johnnyhekker</t>
  </si>
  <si>
    <t>Drew Butler</t>
  </si>
  <si>
    <t>1089</t>
  </si>
  <si>
    <t>drewbutler</t>
  </si>
  <si>
    <t>Jeff Locke</t>
  </si>
  <si>
    <t>1533</t>
  </si>
  <si>
    <t>1989-09-27</t>
  </si>
  <si>
    <t>00-0030405</t>
  </si>
  <si>
    <t>Locke</t>
  </si>
  <si>
    <t>jefflocke</t>
  </si>
  <si>
    <t>Ryan Allen</t>
  </si>
  <si>
    <t>1694</t>
  </si>
  <si>
    <t>1990-02-28</t>
  </si>
  <si>
    <t>00-0029984</t>
  </si>
  <si>
    <t>ryanallen</t>
  </si>
  <si>
    <t>BobbyBaby</t>
  </si>
  <si>
    <t>12|06</t>
  </si>
  <si>
    <t>3|05</t>
  </si>
  <si>
    <t>11|03</t>
  </si>
  <si>
    <t>13|01</t>
  </si>
  <si>
    <t>12|08</t>
  </si>
  <si>
    <t>11|10</t>
  </si>
  <si>
    <t>21|06</t>
  </si>
  <si>
    <t>24|05</t>
  </si>
  <si>
    <t>21|09</t>
  </si>
  <si>
    <t>2|10</t>
  </si>
  <si>
    <t>23|05</t>
  </si>
  <si>
    <t>4|03</t>
  </si>
  <si>
    <t>16|07</t>
  </si>
  <si>
    <t>2|09</t>
  </si>
  <si>
    <t>1|03</t>
  </si>
  <si>
    <t>18|10</t>
  </si>
  <si>
    <t>15|06</t>
  </si>
  <si>
    <t>17|02</t>
  </si>
  <si>
    <t>7|03</t>
  </si>
  <si>
    <t>17|08</t>
  </si>
  <si>
    <t>9|02</t>
  </si>
  <si>
    <t>31|02</t>
  </si>
  <si>
    <t>9|09</t>
  </si>
  <si>
    <t>1|10</t>
  </si>
  <si>
    <t>14|01</t>
  </si>
  <si>
    <t>3|02</t>
  </si>
  <si>
    <t>12|04</t>
  </si>
  <si>
    <t>10|03</t>
  </si>
  <si>
    <t>5|01</t>
  </si>
  <si>
    <t>27|06</t>
  </si>
  <si>
    <t>25|08</t>
  </si>
  <si>
    <t>27|02</t>
  </si>
  <si>
    <t>34|06</t>
  </si>
  <si>
    <t>8|07</t>
  </si>
  <si>
    <t>21|04</t>
  </si>
  <si>
    <t>21|10</t>
  </si>
  <si>
    <t>11|04</t>
  </si>
  <si>
    <t>28|10</t>
  </si>
  <si>
    <t>9|03</t>
  </si>
  <si>
    <t>1|07</t>
  </si>
  <si>
    <t>29|05</t>
  </si>
  <si>
    <t>14|10</t>
  </si>
  <si>
    <t>16|09</t>
  </si>
  <si>
    <t>22|07</t>
  </si>
  <si>
    <t>31|08</t>
  </si>
  <si>
    <t>Age</t>
  </si>
  <si>
    <t>Actual</t>
  </si>
  <si>
    <t>$</t>
  </si>
  <si>
    <t>Free Agent $ rem</t>
  </si>
  <si>
    <t>Free Agent Drafted</t>
  </si>
  <si>
    <t>Slots Remaining</t>
  </si>
  <si>
    <t>$/VARG</t>
  </si>
  <si>
    <t>Jonny's Team</t>
  </si>
  <si>
    <t>David's Team2</t>
  </si>
  <si>
    <t>Not Opp</t>
  </si>
  <si>
    <t>Adam Pranger's Team</t>
  </si>
  <si>
    <t>Simone's Cunning Pln</t>
  </si>
  <si>
    <t>Joseph N's Team</t>
  </si>
  <si>
    <t>Robert's Team</t>
  </si>
  <si>
    <t>yahoo_id</t>
  </si>
  <si>
    <t>Michael Warren</t>
  </si>
  <si>
    <t>michaelwarren</t>
  </si>
  <si>
    <t>Demetric Felton</t>
  </si>
  <si>
    <t>7609</t>
  </si>
  <si>
    <t>Demetric</t>
  </si>
  <si>
    <t>demetricfelton</t>
  </si>
  <si>
    <t>Sergio Castillo</t>
  </si>
  <si>
    <t>7515</t>
  </si>
  <si>
    <t>Castillo</t>
  </si>
  <si>
    <t>sergiocastillo</t>
  </si>
  <si>
    <t>Kylen Granson</t>
  </si>
  <si>
    <t>7602</t>
  </si>
  <si>
    <t>Kylen</t>
  </si>
  <si>
    <t>Granson</t>
  </si>
  <si>
    <t>kylengranson</t>
  </si>
  <si>
    <t>Chuba Hubbard</t>
  </si>
  <si>
    <t>7594</t>
  </si>
  <si>
    <t>Chuba</t>
  </si>
  <si>
    <t>Hubbard</t>
  </si>
  <si>
    <t>chubahubbard</t>
  </si>
  <si>
    <t>Ted Ginn</t>
  </si>
  <si>
    <t>Ginn</t>
  </si>
  <si>
    <t>tedginn</t>
  </si>
  <si>
    <t>Deon Jackson</t>
  </si>
  <si>
    <t>7551</t>
  </si>
  <si>
    <t>deonjackson</t>
  </si>
  <si>
    <t>Kyle Pitts</t>
  </si>
  <si>
    <t>7553</t>
  </si>
  <si>
    <t>Pitts</t>
  </si>
  <si>
    <t>kylepitts</t>
  </si>
  <si>
    <t>1986-09-28</t>
  </si>
  <si>
    <t>Khalil Herbert</t>
  </si>
  <si>
    <t>7608</t>
  </si>
  <si>
    <t>khalilherbert</t>
  </si>
  <si>
    <t>Ihmir Smith-Marsette</t>
  </si>
  <si>
    <t>7559</t>
  </si>
  <si>
    <t>Ihmir</t>
  </si>
  <si>
    <t>Smith-Marsette</t>
  </si>
  <si>
    <t>ihmirsmithmarsette</t>
  </si>
  <si>
    <t>1997-11-12</t>
  </si>
  <si>
    <t>7505</t>
  </si>
  <si>
    <t>7517</t>
  </si>
  <si>
    <t>7507</t>
  </si>
  <si>
    <t>1993-01-17</t>
  </si>
  <si>
    <t>Tamorrion Terry</t>
  </si>
  <si>
    <t>7604</t>
  </si>
  <si>
    <t>Tamorrion</t>
  </si>
  <si>
    <t>tamorrionterry</t>
  </si>
  <si>
    <t>Matt Ammendola</t>
  </si>
  <si>
    <t>7617</t>
  </si>
  <si>
    <t>Ammendola</t>
  </si>
  <si>
    <t>mattammendola</t>
  </si>
  <si>
    <t>T.J. Jones</t>
  </si>
  <si>
    <t>Brennan Eagles</t>
  </si>
  <si>
    <t>7584</t>
  </si>
  <si>
    <t>Brennan</t>
  </si>
  <si>
    <t>Eagles</t>
  </si>
  <si>
    <t>brennaneagles</t>
  </si>
  <si>
    <t>1996-11-02</t>
  </si>
  <si>
    <t>160</t>
  </si>
  <si>
    <t>1995-11-20</t>
  </si>
  <si>
    <t>1984-09-16</t>
  </si>
  <si>
    <t>Cornell Powell</t>
  </si>
  <si>
    <t>7541</t>
  </si>
  <si>
    <t>Cornell</t>
  </si>
  <si>
    <t>cornellpowell</t>
  </si>
  <si>
    <t>1996-07-04</t>
  </si>
  <si>
    <t>Jamal Agnew</t>
  </si>
  <si>
    <t>4198</t>
  </si>
  <si>
    <t>00-0033572</t>
  </si>
  <si>
    <t>jamalagnew</t>
  </si>
  <si>
    <t>Hunter Niswander</t>
  </si>
  <si>
    <t>7516</t>
  </si>
  <si>
    <t>Niswander</t>
  </si>
  <si>
    <t>hunterniswander</t>
  </si>
  <si>
    <t>1994-11-26</t>
  </si>
  <si>
    <t>Trevor Lawrence</t>
  </si>
  <si>
    <t>7523</t>
  </si>
  <si>
    <t>trevorlawrence</t>
  </si>
  <si>
    <t>Sam Ehlinger</t>
  </si>
  <si>
    <t>7583</t>
  </si>
  <si>
    <t>Ehlinger</t>
  </si>
  <si>
    <t>samehlinger</t>
  </si>
  <si>
    <t>Davis Mills</t>
  </si>
  <si>
    <t>7585</t>
  </si>
  <si>
    <t>Mills</t>
  </si>
  <si>
    <t>davismills</t>
  </si>
  <si>
    <t>Pooka Williams</t>
  </si>
  <si>
    <t>7560</t>
  </si>
  <si>
    <t>Pooka</t>
  </si>
  <si>
    <t>pookawilliams</t>
  </si>
  <si>
    <t>1988-07-17</t>
  </si>
  <si>
    <t>Tajae</t>
  </si>
  <si>
    <t>tajaesharpe</t>
  </si>
  <si>
    <t>Jaylen Waddle</t>
  </si>
  <si>
    <t>7526</t>
  </si>
  <si>
    <t>Waddle</t>
  </si>
  <si>
    <t>jaylenwaddle</t>
  </si>
  <si>
    <t>1998-06-14</t>
  </si>
  <si>
    <t>Amon-Ra St. Brown</t>
  </si>
  <si>
    <t>7547</t>
  </si>
  <si>
    <t>Amon-Ra</t>
  </si>
  <si>
    <t>amonrastbrown</t>
  </si>
  <si>
    <t>Ingram</t>
  </si>
  <si>
    <t>markingram</t>
  </si>
  <si>
    <t>Terrace Marshall</t>
  </si>
  <si>
    <t>7565</t>
  </si>
  <si>
    <t>Terrace</t>
  </si>
  <si>
    <t>terracemarshall</t>
  </si>
  <si>
    <t>CJ Marable</t>
  </si>
  <si>
    <t>7549</t>
  </si>
  <si>
    <t>Marable</t>
  </si>
  <si>
    <t>cjmarable</t>
  </si>
  <si>
    <t>Steven Mitchell</t>
  </si>
  <si>
    <t>stevenmitchell</t>
  </si>
  <si>
    <t>Ruggs</t>
  </si>
  <si>
    <t>henryruggs</t>
  </si>
  <si>
    <t>Joshua Perkins</t>
  </si>
  <si>
    <t>joshuaperkins</t>
  </si>
  <si>
    <t>Whop Philyor</t>
  </si>
  <si>
    <t>7558</t>
  </si>
  <si>
    <t>Whop</t>
  </si>
  <si>
    <t>Philyor</t>
  </si>
  <si>
    <t>whopphilyor</t>
  </si>
  <si>
    <t>Sanu</t>
  </si>
  <si>
    <t>mohamedsanu</t>
  </si>
  <si>
    <t>304</t>
  </si>
  <si>
    <t>Matthew McGloin</t>
  </si>
  <si>
    <t>matthewmcgloin</t>
  </si>
  <si>
    <t>Jamie Newman</t>
  </si>
  <si>
    <t>7555</t>
  </si>
  <si>
    <t>Newman</t>
  </si>
  <si>
    <t>jamienewman</t>
  </si>
  <si>
    <t>Khalil McClain</t>
  </si>
  <si>
    <t>7580</t>
  </si>
  <si>
    <t>khalilmcclain</t>
  </si>
  <si>
    <t>marvinjones</t>
  </si>
  <si>
    <t>DeAndre Thompkins</t>
  </si>
  <si>
    <t>Tre Nixon</t>
  </si>
  <si>
    <t>7546</t>
  </si>
  <si>
    <t>Nixon</t>
  </si>
  <si>
    <t>trenixon</t>
  </si>
  <si>
    <t>bennycunningham</t>
  </si>
  <si>
    <t>Rondale Moore</t>
  </si>
  <si>
    <t>7601</t>
  </si>
  <si>
    <t>Rondale</t>
  </si>
  <si>
    <t>rondalemoore</t>
  </si>
  <si>
    <t>Beckham</t>
  </si>
  <si>
    <t>odellbeckham</t>
  </si>
  <si>
    <t>Rakeem Boyd</t>
  </si>
  <si>
    <t>7532</t>
  </si>
  <si>
    <t>Rakeem</t>
  </si>
  <si>
    <t>rakeemboyd</t>
  </si>
  <si>
    <t>LeVante Bellamy</t>
  </si>
  <si>
    <t>LeVante</t>
  </si>
  <si>
    <t>Christopher Herndon</t>
  </si>
  <si>
    <t>Christopher</t>
  </si>
  <si>
    <t>christopherherndon</t>
  </si>
  <si>
    <t>A.J. Cole</t>
  </si>
  <si>
    <t>7531</t>
  </si>
  <si>
    <t>feleipefranks</t>
  </si>
  <si>
    <t>1991-05-10</t>
  </si>
  <si>
    <t>Practice Squad</t>
  </si>
  <si>
    <t>Pat Freiermuth</t>
  </si>
  <si>
    <t>7600</t>
  </si>
  <si>
    <t>Freiermuth</t>
  </si>
  <si>
    <t>patfreiermuth</t>
  </si>
  <si>
    <t>1998-07-13</t>
  </si>
  <si>
    <t>joewebb</t>
  </si>
  <si>
    <t>1988-07-05</t>
  </si>
  <si>
    <t>Chris Blair</t>
  </si>
  <si>
    <t>7521</t>
  </si>
  <si>
    <t>chrisblair</t>
  </si>
  <si>
    <t>Elijah Mitchell</t>
  </si>
  <si>
    <t>7561</t>
  </si>
  <si>
    <t>elijahmitchell</t>
  </si>
  <si>
    <t>Joe Morgan</t>
  </si>
  <si>
    <t>joemorgan</t>
  </si>
  <si>
    <t>Dominique Dafney</t>
  </si>
  <si>
    <t>7502</t>
  </si>
  <si>
    <t>Dafney</t>
  </si>
  <si>
    <t>dominiquedafney</t>
  </si>
  <si>
    <t>1997-06-03</t>
  </si>
  <si>
    <t>Aaron Smith</t>
  </si>
  <si>
    <t>7512</t>
  </si>
  <si>
    <t>aaronsmith</t>
  </si>
  <si>
    <t>0'0"</t>
  </si>
  <si>
    <t>Shi Smith</t>
  </si>
  <si>
    <t>7603</t>
  </si>
  <si>
    <t>Shi</t>
  </si>
  <si>
    <t>shismith</t>
  </si>
  <si>
    <t>anthonymcfarland</t>
  </si>
  <si>
    <t>1992-06-25</t>
  </si>
  <si>
    <t>Warren Jackson</t>
  </si>
  <si>
    <t>7550</t>
  </si>
  <si>
    <t>warrenjackson</t>
  </si>
  <si>
    <t>7509</t>
  </si>
  <si>
    <t>Travis Etienne</t>
  </si>
  <si>
    <t>7543</t>
  </si>
  <si>
    <t>Etienne</t>
  </si>
  <si>
    <t>travisetienne</t>
  </si>
  <si>
    <t>Alize Mack</t>
  </si>
  <si>
    <t>Alize</t>
  </si>
  <si>
    <t>alizemack</t>
  </si>
  <si>
    <t>Joe Fortson</t>
  </si>
  <si>
    <t>joefortson</t>
  </si>
  <si>
    <t>Tre' McKitty</t>
  </si>
  <si>
    <t>7554</t>
  </si>
  <si>
    <t>Tre'</t>
  </si>
  <si>
    <t>McKitty</t>
  </si>
  <si>
    <t>tremckitty</t>
  </si>
  <si>
    <t>1997-12-19</t>
  </si>
  <si>
    <t>Kadarius Toney</t>
  </si>
  <si>
    <t>7606</t>
  </si>
  <si>
    <t>Kadarius</t>
  </si>
  <si>
    <t>Toney</t>
  </si>
  <si>
    <t>kadariustoney</t>
  </si>
  <si>
    <t>1997-03-01</t>
  </si>
  <si>
    <t>Gurley</t>
  </si>
  <si>
    <t>toddgurley</t>
  </si>
  <si>
    <t>1987-03-10</t>
  </si>
  <si>
    <t>bruceanderson</t>
  </si>
  <si>
    <t>Frank Darby</t>
  </si>
  <si>
    <t>7530</t>
  </si>
  <si>
    <t>Darby</t>
  </si>
  <si>
    <t>frankdarby</t>
  </si>
  <si>
    <t>Snell</t>
  </si>
  <si>
    <t>bennysnell</t>
  </si>
  <si>
    <t>Donald Parham</t>
  </si>
  <si>
    <t>Parham</t>
  </si>
  <si>
    <t>donaldparham</t>
  </si>
  <si>
    <t>Jhamon Ausbon</t>
  </si>
  <si>
    <t>7582</t>
  </si>
  <si>
    <t>Jhamon</t>
  </si>
  <si>
    <t>Ausbon</t>
  </si>
  <si>
    <t>jhamonausbon</t>
  </si>
  <si>
    <t>Marquez Stevenson</t>
  </si>
  <si>
    <t>7556</t>
  </si>
  <si>
    <t>marquezstevenson</t>
  </si>
  <si>
    <t>1989-01-25</t>
  </si>
  <si>
    <t>Quintin Morris</t>
  </si>
  <si>
    <t>7536</t>
  </si>
  <si>
    <t>Quintin</t>
  </si>
  <si>
    <t>quintinmorris</t>
  </si>
  <si>
    <t>Elijah Moore</t>
  </si>
  <si>
    <t>7596</t>
  </si>
  <si>
    <t>elijahmoore</t>
  </si>
  <si>
    <t>Amari Rodgers</t>
  </si>
  <si>
    <t>7540</t>
  </si>
  <si>
    <t>amarirodgers</t>
  </si>
  <si>
    <t>Jeffery Wilson</t>
  </si>
  <si>
    <t>jefferywilson</t>
  </si>
  <si>
    <t>Rhamondre Stevenson</t>
  </si>
  <si>
    <t>7611</t>
  </si>
  <si>
    <t>Rhamondre</t>
  </si>
  <si>
    <t>rhamondrestevenson</t>
  </si>
  <si>
    <t>1990-07-26</t>
  </si>
  <si>
    <t>Kenneth Gainwell</t>
  </si>
  <si>
    <t>7567</t>
  </si>
  <si>
    <t>Gainwell</t>
  </si>
  <si>
    <t>kennethgainwell</t>
  </si>
  <si>
    <t>Darvin Kidsy</t>
  </si>
  <si>
    <t>Kidsy</t>
  </si>
  <si>
    <t>darvinkidsy</t>
  </si>
  <si>
    <t>Gerrid Doaks</t>
  </si>
  <si>
    <t>7539</t>
  </si>
  <si>
    <t>Gerrid</t>
  </si>
  <si>
    <t>Doaks</t>
  </si>
  <si>
    <t>gerriddoaks</t>
  </si>
  <si>
    <t>irvsmith</t>
  </si>
  <si>
    <t>Ian Book</t>
  </si>
  <si>
    <t>7589</t>
  </si>
  <si>
    <t>Book</t>
  </si>
  <si>
    <t>ianbook</t>
  </si>
  <si>
    <t>Michael Carter</t>
  </si>
  <si>
    <t>7607</t>
  </si>
  <si>
    <t>michaelcarter</t>
  </si>
  <si>
    <t>Phillip Walker</t>
  </si>
  <si>
    <t>phillipwalker</t>
  </si>
  <si>
    <t>Eddy Pineiro</t>
  </si>
  <si>
    <t>Pineiro</t>
  </si>
  <si>
    <t>eddypineiro</t>
  </si>
  <si>
    <t>1997-08-24</t>
  </si>
  <si>
    <t>Khadarel</t>
  </si>
  <si>
    <t>robertgriffin</t>
  </si>
  <si>
    <t>1996-12-05</t>
  </si>
  <si>
    <t>Trey Lance</t>
  </si>
  <si>
    <t>7610</t>
  </si>
  <si>
    <t>treylance</t>
  </si>
  <si>
    <t>darrellhenderson</t>
  </si>
  <si>
    <t>1996-11-21</t>
  </si>
  <si>
    <t>richiejames</t>
  </si>
  <si>
    <t>Nico Collins</t>
  </si>
  <si>
    <t>7569</t>
  </si>
  <si>
    <t>nicocollins</t>
  </si>
  <si>
    <t>Myron Mitchell</t>
  </si>
  <si>
    <t>7578</t>
  </si>
  <si>
    <t>Myron</t>
  </si>
  <si>
    <t>myronmitchell</t>
  </si>
  <si>
    <t>J.K. Scott</t>
  </si>
  <si>
    <t>Connor Davis</t>
  </si>
  <si>
    <t>7503</t>
  </si>
  <si>
    <t>connordavis</t>
  </si>
  <si>
    <t>Austin Watkins</t>
  </si>
  <si>
    <t>7579</t>
  </si>
  <si>
    <t>austinwatkins</t>
  </si>
  <si>
    <t>1989-03-02</t>
  </si>
  <si>
    <t>1992-08-17</t>
  </si>
  <si>
    <t>Olabisi</t>
  </si>
  <si>
    <t>olabisijohnson</t>
  </si>
  <si>
    <t>La'Mical Perine</t>
  </si>
  <si>
    <t>La'Mical</t>
  </si>
  <si>
    <t>Jacob Dolegala</t>
  </si>
  <si>
    <t>jacobdolegala</t>
  </si>
  <si>
    <t>1991-06-24</t>
  </si>
  <si>
    <t>1990-03-29</t>
  </si>
  <si>
    <t>1997-12-09</t>
  </si>
  <si>
    <t>Dorsett</t>
  </si>
  <si>
    <t>phillipdorsett</t>
  </si>
  <si>
    <t>1990-03-30</t>
  </si>
  <si>
    <t>Adrian Killins</t>
  </si>
  <si>
    <t>Killins</t>
  </si>
  <si>
    <t>adriankillins</t>
  </si>
  <si>
    <t>1990-04-27</t>
  </si>
  <si>
    <t>1990-12-07</t>
  </si>
  <si>
    <t>Adrian Hardy</t>
  </si>
  <si>
    <t>7524</t>
  </si>
  <si>
    <t>adrianhardy</t>
  </si>
  <si>
    <t>melvingordon</t>
  </si>
  <si>
    <t>Ja'Marr Chase</t>
  </si>
  <si>
    <t>7564</t>
  </si>
  <si>
    <t>Ja'Marr</t>
  </si>
  <si>
    <t>jamarrchase</t>
  </si>
  <si>
    <t>Javian Hawkins</t>
  </si>
  <si>
    <t>7563</t>
  </si>
  <si>
    <t>Javian</t>
  </si>
  <si>
    <t>javianhawkins</t>
  </si>
  <si>
    <t>Blake Proehl</t>
  </si>
  <si>
    <t>7552</t>
  </si>
  <si>
    <t>blakeproehl</t>
  </si>
  <si>
    <t>Shenault</t>
  </si>
  <si>
    <t>laviskashenault</t>
  </si>
  <si>
    <t>Bowden</t>
  </si>
  <si>
    <t>lynnbowden</t>
  </si>
  <si>
    <t>djchark</t>
  </si>
  <si>
    <t>Benny LeMay</t>
  </si>
  <si>
    <t>LeMay</t>
  </si>
  <si>
    <t>David Sills</t>
  </si>
  <si>
    <t>Sills</t>
  </si>
  <si>
    <t>davidsills</t>
  </si>
  <si>
    <t>Sage Surratt</t>
  </si>
  <si>
    <t>7576</t>
  </si>
  <si>
    <t>Sage</t>
  </si>
  <si>
    <t>Surratt</t>
  </si>
  <si>
    <t>sagesurratt</t>
  </si>
  <si>
    <t>Tylan Wallace</t>
  </si>
  <si>
    <t>7595</t>
  </si>
  <si>
    <t>Tylan</t>
  </si>
  <si>
    <t>tylanwallace</t>
  </si>
  <si>
    <t>Kylin Hill</t>
  </si>
  <si>
    <t>7572</t>
  </si>
  <si>
    <t>Kylin</t>
  </si>
  <si>
    <t>kylinhill</t>
  </si>
  <si>
    <t>willfuller</t>
  </si>
  <si>
    <t>DeVonta Smith</t>
  </si>
  <si>
    <t>7525</t>
  </si>
  <si>
    <t>DeVonta</t>
  </si>
  <si>
    <t>devontasmith</t>
  </si>
  <si>
    <t>danvitale</t>
  </si>
  <si>
    <t>1997-01-13</t>
  </si>
  <si>
    <t>stevensims</t>
  </si>
  <si>
    <t>1997-12-20</t>
  </si>
  <si>
    <t>Zach Wilson</t>
  </si>
  <si>
    <t>7538</t>
  </si>
  <si>
    <t>zachwilson</t>
  </si>
  <si>
    <t>dwaynehaskins</t>
  </si>
  <si>
    <t>Mac Jones</t>
  </si>
  <si>
    <t>7527</t>
  </si>
  <si>
    <t>Mac</t>
  </si>
  <si>
    <t>macjones</t>
  </si>
  <si>
    <t>Bronson Kaufusi</t>
  </si>
  <si>
    <t>3239</t>
  </si>
  <si>
    <t>00-0033117</t>
  </si>
  <si>
    <t>Kaufusi</t>
  </si>
  <si>
    <t>bronsonkaufusi</t>
  </si>
  <si>
    <t>1991-07-06</t>
  </si>
  <si>
    <t>McCloud</t>
  </si>
  <si>
    <t>rayraymccloud</t>
  </si>
  <si>
    <t>Kai Locksley</t>
  </si>
  <si>
    <t>7616</t>
  </si>
  <si>
    <t>Locksley</t>
  </si>
  <si>
    <t>kailocksley</t>
  </si>
  <si>
    <t>1997-07-06</t>
  </si>
  <si>
    <t>Brevin Jordan</t>
  </si>
  <si>
    <t>7568</t>
  </si>
  <si>
    <t>Brevin</t>
  </si>
  <si>
    <t>brevinjordan</t>
  </si>
  <si>
    <t>Javonte Williams</t>
  </si>
  <si>
    <t>7588</t>
  </si>
  <si>
    <t>Javonte</t>
  </si>
  <si>
    <t>javontewilliams</t>
  </si>
  <si>
    <t>D'Wayne Eskridge</t>
  </si>
  <si>
    <t>7612</t>
  </si>
  <si>
    <t>D'Wayne</t>
  </si>
  <si>
    <t>Eskridge</t>
  </si>
  <si>
    <t>dwayneeskridge</t>
  </si>
  <si>
    <t>Dazz Newsome</t>
  </si>
  <si>
    <t>7586</t>
  </si>
  <si>
    <t>Dazz</t>
  </si>
  <si>
    <t>dazznewsome</t>
  </si>
  <si>
    <t>E.J. Manuel</t>
  </si>
  <si>
    <t>Trey Sermon</t>
  </si>
  <si>
    <t>7593</t>
  </si>
  <si>
    <t>Sermon</t>
  </si>
  <si>
    <t>treysermon</t>
  </si>
  <si>
    <t>Gary Brightwell</t>
  </si>
  <si>
    <t>7529</t>
  </si>
  <si>
    <t>Brightwell</t>
  </si>
  <si>
    <t>garybrightwell</t>
  </si>
  <si>
    <t>Timothy Wright</t>
  </si>
  <si>
    <t>Timothy</t>
  </si>
  <si>
    <t>timothywright</t>
  </si>
  <si>
    <t>Larry Rountree</t>
  </si>
  <si>
    <t>7574</t>
  </si>
  <si>
    <t>Rountree</t>
  </si>
  <si>
    <t>larryrountree</t>
  </si>
  <si>
    <t>Justin Fields</t>
  </si>
  <si>
    <t>7591</t>
  </si>
  <si>
    <t>justinfields</t>
  </si>
  <si>
    <t>Kenny Yeboah</t>
  </si>
  <si>
    <t>7597</t>
  </si>
  <si>
    <t>Yeboah</t>
  </si>
  <si>
    <t>kennyyeboah</t>
  </si>
  <si>
    <t>1988-06-27</t>
  </si>
  <si>
    <t>Anthony Schwartz</t>
  </si>
  <si>
    <t>7533</t>
  </si>
  <si>
    <t>anthonyschwartz</t>
  </si>
  <si>
    <t>Najee Harris</t>
  </si>
  <si>
    <t>7528</t>
  </si>
  <si>
    <t>Najee</t>
  </si>
  <si>
    <t>najeeharris</t>
  </si>
  <si>
    <t>Hunter Long</t>
  </si>
  <si>
    <t>7535</t>
  </si>
  <si>
    <t>hunterlong</t>
  </si>
  <si>
    <t>Dyami Brown</t>
  </si>
  <si>
    <t>7587</t>
  </si>
  <si>
    <t>Dyami</t>
  </si>
  <si>
    <t>dyamibrown</t>
  </si>
  <si>
    <t>Matt Slater</t>
  </si>
  <si>
    <t>mattslater</t>
  </si>
  <si>
    <t>Rashod Bateman</t>
  </si>
  <si>
    <t>7571</t>
  </si>
  <si>
    <t>Rashod</t>
  </si>
  <si>
    <t>Bateman</t>
  </si>
  <si>
    <t>rashodbateman</t>
  </si>
  <si>
    <t>Seth Williams</t>
  </si>
  <si>
    <t>7534</t>
  </si>
  <si>
    <t>sethwilliams</t>
  </si>
  <si>
    <t>1999-06-16</t>
  </si>
  <si>
    <t>Greg McCrae</t>
  </si>
  <si>
    <t>7544</t>
  </si>
  <si>
    <t>McCrae</t>
  </si>
  <si>
    <t>gregmccrae</t>
  </si>
  <si>
    <t>1993-12-26</t>
  </si>
  <si>
    <t>Kellen Mond</t>
  </si>
  <si>
    <t>7581</t>
  </si>
  <si>
    <t>Mond</t>
  </si>
  <si>
    <t>kellenmond</t>
  </si>
  <si>
    <t>Hunter Thedford</t>
  </si>
  <si>
    <t>7522</t>
  </si>
  <si>
    <t>Thedford</t>
  </si>
  <si>
    <t>hunterthedford</t>
  </si>
  <si>
    <t>Jonathan Adams</t>
  </si>
  <si>
    <t>7613</t>
  </si>
  <si>
    <t>jonathanadams</t>
  </si>
  <si>
    <t>gardnerminshew</t>
  </si>
  <si>
    <t>Jamycal Hasty</t>
  </si>
  <si>
    <t>Jamycal</t>
  </si>
  <si>
    <t>Kyle Trask</t>
  </si>
  <si>
    <t>7605</t>
  </si>
  <si>
    <t>Trask</t>
  </si>
  <si>
    <t>kyletrask</t>
  </si>
  <si>
    <t>1990-06-28</t>
  </si>
  <si>
    <t>johnross</t>
  </si>
  <si>
    <t>Darrell Stewart Jr.</t>
  </si>
  <si>
    <t>Stewart Jr.</t>
  </si>
  <si>
    <t>darrellstewartjr</t>
  </si>
  <si>
    <t>Tyler Vaughns</t>
  </si>
  <si>
    <t>7548</t>
  </si>
  <si>
    <t>Vaughns</t>
  </si>
  <si>
    <t>tylervaughns</t>
  </si>
  <si>
    <t>allenrobinson</t>
  </si>
  <si>
    <t>Marlon Williams</t>
  </si>
  <si>
    <t>7545</t>
  </si>
  <si>
    <t>marlonwilliams</t>
  </si>
  <si>
    <t>Jermar Jefferson</t>
  </si>
  <si>
    <t>7599</t>
  </si>
  <si>
    <t>Jermar</t>
  </si>
  <si>
    <t>jermarjefferson</t>
  </si>
  <si>
    <t>Ronnie Bell</t>
  </si>
  <si>
    <t>7570</t>
  </si>
  <si>
    <t>ronniebell</t>
  </si>
  <si>
    <t>Pittman</t>
  </si>
  <si>
    <t>michaelpittman</t>
  </si>
  <si>
    <t>Darius Clark</t>
  </si>
  <si>
    <t>7614</t>
  </si>
  <si>
    <t>dariusclark</t>
  </si>
  <si>
    <t>1990-06-02</t>
  </si>
  <si>
    <t>Taylor Russolino</t>
  </si>
  <si>
    <t>7518</t>
  </si>
  <si>
    <t>Russolino</t>
  </si>
  <si>
    <t>taylorrussolino</t>
  </si>
  <si>
    <t>1989-05-23</t>
  </si>
  <si>
    <t>Damon Hazelton</t>
  </si>
  <si>
    <t>7573</t>
  </si>
  <si>
    <t>Hazelton</t>
  </si>
  <si>
    <t>damonhazelton</t>
  </si>
  <si>
    <t>williesnead</t>
  </si>
  <si>
    <t>1992-06-10</t>
  </si>
  <si>
    <t>Jaret Patterson</t>
  </si>
  <si>
    <t>7537</t>
  </si>
  <si>
    <t>Jaret</t>
  </si>
  <si>
    <t>jaretpatterson</t>
  </si>
  <si>
    <t>Damonte Coxie</t>
  </si>
  <si>
    <t>7566</t>
  </si>
  <si>
    <t>Damonte</t>
  </si>
  <si>
    <t>Coxie</t>
  </si>
  <si>
    <t>damontecoxie</t>
  </si>
  <si>
    <t>Seantavius</t>
  </si>
  <si>
    <t>seantaviusjones</t>
  </si>
  <si>
    <t>Tutu Atwell</t>
  </si>
  <si>
    <t>7562</t>
  </si>
  <si>
    <t>Tutu</t>
  </si>
  <si>
    <t>Atwell</t>
  </si>
  <si>
    <t>tutuatwell</t>
  </si>
  <si>
    <t>scottmiller</t>
  </si>
  <si>
    <t>1987-05-28</t>
  </si>
  <si>
    <t>Peyton Hendershot</t>
  </si>
  <si>
    <t>7557</t>
  </si>
  <si>
    <t>Hendershot</t>
  </si>
  <si>
    <t>peytonhendershot</t>
  </si>
  <si>
    <t>Paul Quessenberry</t>
  </si>
  <si>
    <t>7499</t>
  </si>
  <si>
    <t>Quessenberry</t>
  </si>
  <si>
    <t>paulquessenberry</t>
  </si>
  <si>
    <t>1992-01-08</t>
  </si>
  <si>
    <t>Rashod Berry</t>
  </si>
  <si>
    <t>7459</t>
  </si>
  <si>
    <t>rashodberry</t>
  </si>
  <si>
    <t>TE,LB,DL</t>
  </si>
  <si>
    <t>1996-10-14</t>
  </si>
  <si>
    <t>652742106946842625</t>
  </si>
  <si>
    <t>TBD</t>
  </si>
  <si>
    <t>Pick 1.06 (from demboys26)</t>
  </si>
  <si>
    <t>Pick 1.10 (from joe9alt)</t>
  </si>
  <si>
    <t>Pick 2.03 (from BobbyBaby)</t>
  </si>
  <si>
    <t>Pick 2.08 (from Tabackerack)</t>
  </si>
  <si>
    <t>Pick 2.10 (from joe9alt)</t>
  </si>
  <si>
    <t>Pick 3.03 (from BobbyBaby)</t>
  </si>
  <si>
    <t>Pick 3.05 (from hellj85)</t>
  </si>
  <si>
    <t>Pick 3.06 (from demboys26)</t>
  </si>
  <si>
    <t>Pick 3.07 (from gregdg82)</t>
  </si>
  <si>
    <t>Pick 3.10 (from joe9alt)</t>
  </si>
  <si>
    <t>Pick 4.01 (from Jonnymaxed)</t>
  </si>
  <si>
    <t>Pick 4.03 (from BobbyBaby)</t>
  </si>
  <si>
    <t>Pick 4.07 (from gregdg82)</t>
  </si>
  <si>
    <t>Pick 4.09 (from GentlemanBrewer)</t>
  </si>
  <si>
    <t>Pick 5.03 (from BobbyBaby)</t>
  </si>
  <si>
    <t>Pick 5.10 (from joe9alt)</t>
  </si>
  <si>
    <t>652742106946842624</t>
  </si>
  <si>
    <t>412322101093998592</t>
  </si>
  <si>
    <t>Dart Toss 2021</t>
  </si>
  <si>
    <t>2021 $</t>
  </si>
  <si>
    <t>Pick 2.01 (from BobbyBaby)</t>
  </si>
  <si>
    <t>Pick 3.01 (from BobbyBaby)</t>
  </si>
  <si>
    <t>Pick 4.01 (from BobbyBaby)</t>
  </si>
  <si>
    <t>ECR VS. ADP</t>
  </si>
  <si>
    <t>3|04</t>
  </si>
  <si>
    <t>16|02</t>
  </si>
  <si>
    <t>3|10</t>
  </si>
  <si>
    <t>13|02</t>
  </si>
  <si>
    <t>13|05</t>
  </si>
  <si>
    <t>2|06</t>
  </si>
  <si>
    <t>10|06</t>
  </si>
  <si>
    <t>18|07</t>
  </si>
  <si>
    <t>37|07</t>
  </si>
  <si>
    <t>23|08</t>
  </si>
  <si>
    <t>24|02</t>
  </si>
  <si>
    <t>28|07</t>
  </si>
  <si>
    <t>10|07</t>
  </si>
  <si>
    <t>13|06</t>
  </si>
  <si>
    <t>18|05</t>
  </si>
  <si>
    <t>18|08</t>
  </si>
  <si>
    <t>7|02</t>
  </si>
  <si>
    <t>29|08</t>
  </si>
  <si>
    <t>20|04</t>
  </si>
  <si>
    <t>25|06</t>
  </si>
  <si>
    <t>27|05</t>
  </si>
  <si>
    <t>36|03</t>
  </si>
  <si>
    <t>30|08</t>
  </si>
  <si>
    <t>34|04</t>
  </si>
  <si>
    <t>36|09</t>
  </si>
  <si>
    <t>Noah Gray</t>
  </si>
  <si>
    <t>7828</t>
  </si>
  <si>
    <t>36|10</t>
  </si>
  <si>
    <t>17|10</t>
  </si>
  <si>
    <t>38|03</t>
  </si>
  <si>
    <t>38|02</t>
  </si>
  <si>
    <t>19|06</t>
  </si>
  <si>
    <t>33|01</t>
  </si>
  <si>
    <t>18|02</t>
  </si>
  <si>
    <t>6|06</t>
  </si>
  <si>
    <t>34|09</t>
  </si>
  <si>
    <t>30|02</t>
  </si>
  <si>
    <t>32|04</t>
  </si>
  <si>
    <t>33|06</t>
  </si>
  <si>
    <t>33|04</t>
  </si>
  <si>
    <t>35|10</t>
  </si>
  <si>
    <t>29|02</t>
  </si>
  <si>
    <t>4|10</t>
  </si>
  <si>
    <t>23|04</t>
  </si>
  <si>
    <t>12|01</t>
  </si>
  <si>
    <t>19|07</t>
  </si>
  <si>
    <t>36|06</t>
  </si>
  <si>
    <t>22|10</t>
  </si>
  <si>
    <t>32|09</t>
  </si>
  <si>
    <t>33|10</t>
  </si>
  <si>
    <t>34|08</t>
  </si>
  <si>
    <t>31|10</t>
  </si>
  <si>
    <t>17|09</t>
  </si>
  <si>
    <t>4|07</t>
  </si>
  <si>
    <t>Josh Palmer</t>
  </si>
  <si>
    <t>32|06</t>
  </si>
  <si>
    <t>7670</t>
  </si>
  <si>
    <t>37|04</t>
  </si>
  <si>
    <t>4|08</t>
  </si>
  <si>
    <t>33|09</t>
  </si>
  <si>
    <t>31|07</t>
  </si>
  <si>
    <t>32|02</t>
  </si>
  <si>
    <t>9|07</t>
  </si>
  <si>
    <t>37|06</t>
  </si>
  <si>
    <t>1|08</t>
  </si>
  <si>
    <t>28|01</t>
  </si>
  <si>
    <t>29|10</t>
  </si>
  <si>
    <t>Simi Fehoko</t>
  </si>
  <si>
    <t>36|07</t>
  </si>
  <si>
    <t>7812</t>
  </si>
  <si>
    <t>15|09</t>
  </si>
  <si>
    <t>23|02</t>
  </si>
  <si>
    <t>8|06</t>
  </si>
  <si>
    <t>37|10</t>
  </si>
  <si>
    <t>35|08</t>
  </si>
  <si>
    <t>34|02</t>
  </si>
  <si>
    <t>29|09</t>
  </si>
  <si>
    <t>34|07</t>
  </si>
  <si>
    <t>9|05</t>
  </si>
  <si>
    <t>23|03</t>
  </si>
  <si>
    <t>14|08</t>
  </si>
  <si>
    <t>37|02</t>
  </si>
  <si>
    <t>31|04</t>
  </si>
  <si>
    <t>33|07</t>
  </si>
  <si>
    <t>20|10</t>
  </si>
  <si>
    <t>29|04</t>
  </si>
  <si>
    <t>38|08</t>
  </si>
  <si>
    <t>38|01</t>
  </si>
  <si>
    <t>14|06</t>
  </si>
  <si>
    <t>24|10</t>
  </si>
  <si>
    <t>PUP</t>
  </si>
  <si>
    <t>6|02</t>
  </si>
  <si>
    <t>11|07</t>
  </si>
  <si>
    <t>26|02</t>
  </si>
  <si>
    <t>28|02</t>
  </si>
  <si>
    <t>32|07</t>
  </si>
  <si>
    <t>5|05</t>
  </si>
  <si>
    <t>35|09</t>
  </si>
  <si>
    <t>22|05</t>
  </si>
  <si>
    <t>26|01</t>
  </si>
  <si>
    <t>36|01</t>
  </si>
  <si>
    <t>34|01</t>
  </si>
  <si>
    <t>Jacob Harris</t>
  </si>
  <si>
    <t>7703</t>
  </si>
  <si>
    <t>37|09</t>
  </si>
  <si>
    <t>26|05</t>
  </si>
  <si>
    <t>20|05</t>
  </si>
  <si>
    <t>6|09</t>
  </si>
  <si>
    <t>6|03</t>
  </si>
  <si>
    <t>32|08</t>
  </si>
  <si>
    <t>Luke Farrell</t>
  </si>
  <si>
    <t>7842</t>
  </si>
  <si>
    <t>3|01</t>
  </si>
  <si>
    <t>26|07</t>
  </si>
  <si>
    <t>31|09</t>
  </si>
  <si>
    <t>35|07</t>
  </si>
  <si>
    <t>10|02</t>
  </si>
  <si>
    <t>24|01</t>
  </si>
  <si>
    <t>33|05</t>
  </si>
  <si>
    <t>31|01</t>
  </si>
  <si>
    <t>32|01</t>
  </si>
  <si>
    <t>32|10</t>
  </si>
  <si>
    <t>6|05</t>
  </si>
  <si>
    <t>31|03</t>
  </si>
  <si>
    <t>6|07</t>
  </si>
  <si>
    <t>28|06</t>
  </si>
  <si>
    <t>34|05</t>
  </si>
  <si>
    <t>John Bates</t>
  </si>
  <si>
    <t>7716</t>
  </si>
  <si>
    <t>31|05</t>
  </si>
  <si>
    <t>Dez Fitzpatrick</t>
  </si>
  <si>
    <t>7729</t>
  </si>
  <si>
    <t>Tommy Tremble</t>
  </si>
  <si>
    <t>35|01</t>
  </si>
  <si>
    <t>7694</t>
  </si>
  <si>
    <t>17|07</t>
  </si>
  <si>
    <t>25|07</t>
  </si>
  <si>
    <t>38|07</t>
  </si>
  <si>
    <t>Jaelon Darden</t>
  </si>
  <si>
    <t>35|03</t>
  </si>
  <si>
    <t>7713</t>
  </si>
  <si>
    <t>15|10</t>
  </si>
  <si>
    <t>Jake Funk</t>
  </si>
  <si>
    <t>36|02</t>
  </si>
  <si>
    <t>7771</t>
  </si>
  <si>
    <t>19|08</t>
  </si>
  <si>
    <t>22|08</t>
  </si>
  <si>
    <t>Kene Nwangwu</t>
  </si>
  <si>
    <t>36|04</t>
  </si>
  <si>
    <t>7720</t>
  </si>
  <si>
    <t>15|07</t>
  </si>
  <si>
    <t>37|01</t>
  </si>
  <si>
    <t>LaMical Perine</t>
  </si>
  <si>
    <t>JJ Taylor</t>
  </si>
  <si>
    <t>JaMycal Hasty</t>
  </si>
  <si>
    <t>35|05</t>
  </si>
  <si>
    <t>DErnest Johnson</t>
  </si>
  <si>
    <t>Tre McKitty</t>
  </si>
  <si>
    <t>38|06</t>
  </si>
  <si>
    <t>JaMarr Chase</t>
  </si>
  <si>
    <t>7|04</t>
  </si>
  <si>
    <t>Amon-Ra St</t>
  </si>
  <si>
    <t>23|09</t>
  </si>
  <si>
    <t>DWayne Eskridge</t>
  </si>
  <si>
    <t>Equanimeous St</t>
  </si>
  <si>
    <t>LilJordan Humphrey</t>
  </si>
  <si>
    <t>Pick 1.07 (from gregdg82)</t>
  </si>
  <si>
    <t>1996-08-28</t>
  </si>
  <si>
    <t>1998-07-16</t>
  </si>
  <si>
    <t>Mathew Sexton</t>
  </si>
  <si>
    <t>7619</t>
  </si>
  <si>
    <t>Mathew</t>
  </si>
  <si>
    <t>Sexton</t>
  </si>
  <si>
    <t>mathewsexton</t>
  </si>
  <si>
    <t>1999-06-11</t>
  </si>
  <si>
    <t>1999-02-18</t>
  </si>
  <si>
    <t>Matt Seybert</t>
  </si>
  <si>
    <t>8074</t>
  </si>
  <si>
    <t>Seybert</t>
  </si>
  <si>
    <t>mattseybert</t>
  </si>
  <si>
    <t>1997-05-02</t>
  </si>
  <si>
    <t>Josh Pederson</t>
  </si>
  <si>
    <t>7733</t>
  </si>
  <si>
    <t>joshpederson</t>
  </si>
  <si>
    <t>1997-09-09</t>
  </si>
  <si>
    <t>2000-10-06</t>
  </si>
  <si>
    <t>Sutton Smith</t>
  </si>
  <si>
    <t>6188</t>
  </si>
  <si>
    <t xml:space="preserve"> 00-0035218</t>
  </si>
  <si>
    <t>suttonsmith</t>
  </si>
  <si>
    <t>1998-04-21</t>
  </si>
  <si>
    <t>1993-09-05</t>
  </si>
  <si>
    <t>John Raine</t>
  </si>
  <si>
    <t>7980</t>
  </si>
  <si>
    <t>Raine</t>
  </si>
  <si>
    <t>johnraine</t>
  </si>
  <si>
    <t>1998-12-30</t>
  </si>
  <si>
    <t>1981-12-06</t>
  </si>
  <si>
    <t>Jose Borregales</t>
  </si>
  <si>
    <t>7961</t>
  </si>
  <si>
    <t>Jose</t>
  </si>
  <si>
    <t>Borregales</t>
  </si>
  <si>
    <t>joseborregales</t>
  </si>
  <si>
    <t>Javon McKinley</t>
  </si>
  <si>
    <t>7890</t>
  </si>
  <si>
    <t>McKinley</t>
  </si>
  <si>
    <t>javonmckinley</t>
  </si>
  <si>
    <t>Landen Akers</t>
  </si>
  <si>
    <t>7915</t>
  </si>
  <si>
    <t>Landen</t>
  </si>
  <si>
    <t>landenakers</t>
  </si>
  <si>
    <t>1997-07-07</t>
  </si>
  <si>
    <t>1999-08-29</t>
  </si>
  <si>
    <t>C.J. Saunders</t>
  </si>
  <si>
    <t>8068</t>
  </si>
  <si>
    <t>cjsaunders</t>
  </si>
  <si>
    <t>Mason Stokke</t>
  </si>
  <si>
    <t>7868</t>
  </si>
  <si>
    <t>Stokke</t>
  </si>
  <si>
    <t>masonstokke</t>
  </si>
  <si>
    <t>Matt Bushman</t>
  </si>
  <si>
    <t>7992</t>
  </si>
  <si>
    <t>Bushman</t>
  </si>
  <si>
    <t>mattbushman</t>
  </si>
  <si>
    <t>Adam Prentice</t>
  </si>
  <si>
    <t>8025</t>
  </si>
  <si>
    <t>Prentice</t>
  </si>
  <si>
    <t>adamprentice</t>
  </si>
  <si>
    <t>Sammis Reyes</t>
  </si>
  <si>
    <t>7622</t>
  </si>
  <si>
    <t>Sammis</t>
  </si>
  <si>
    <t>Reyes</t>
  </si>
  <si>
    <t>sammisreyes</t>
  </si>
  <si>
    <t>1995-10-19</t>
  </si>
  <si>
    <t>Travis Toivonen</t>
  </si>
  <si>
    <t>8070</t>
  </si>
  <si>
    <t>Toivonen</t>
  </si>
  <si>
    <t>travistoivonen</t>
  </si>
  <si>
    <t>Connor Wedington</t>
  </si>
  <si>
    <t>7954</t>
  </si>
  <si>
    <t>Wedington</t>
  </si>
  <si>
    <t>connorwedington</t>
  </si>
  <si>
    <t>1998-03-21</t>
  </si>
  <si>
    <t>Jeremiah Haydel</t>
  </si>
  <si>
    <t>7874</t>
  </si>
  <si>
    <t>Haydel</t>
  </si>
  <si>
    <t>jeremiahhaydel</t>
  </si>
  <si>
    <t>Riley Patterson</t>
  </si>
  <si>
    <t>7922</t>
  </si>
  <si>
    <t>rileypatterson</t>
  </si>
  <si>
    <t>James Smith</t>
  </si>
  <si>
    <t>8086</t>
  </si>
  <si>
    <t>jamessmith</t>
  </si>
  <si>
    <t>Nick Ralston</t>
  </si>
  <si>
    <t>7941</t>
  </si>
  <si>
    <t>Ralston</t>
  </si>
  <si>
    <t>nickralston</t>
  </si>
  <si>
    <t>Artayvious Lynn</t>
  </si>
  <si>
    <t>7864</t>
  </si>
  <si>
    <t>Artayvious</t>
  </si>
  <si>
    <t>artayviouslynn</t>
  </si>
  <si>
    <t>noahgray</t>
  </si>
  <si>
    <t>1999-04-30</t>
  </si>
  <si>
    <t>1993-05-13</t>
  </si>
  <si>
    <t>1997-10-30</t>
  </si>
  <si>
    <t>JaQuan Hardy</t>
  </si>
  <si>
    <t>7863</t>
  </si>
  <si>
    <t>JaQuan</t>
  </si>
  <si>
    <t>jaquanhardy</t>
  </si>
  <si>
    <t>Nick Eubanks</t>
  </si>
  <si>
    <t>7859</t>
  </si>
  <si>
    <t>Eubanks</t>
  </si>
  <si>
    <t>nickeubanks</t>
  </si>
  <si>
    <t>1997-08-27</t>
  </si>
  <si>
    <t>IR</t>
  </si>
  <si>
    <t>Easop Winston</t>
  </si>
  <si>
    <t>easopwinston</t>
  </si>
  <si>
    <t>1996-12-17</t>
  </si>
  <si>
    <t>1999-10-06</t>
  </si>
  <si>
    <t>1998-09-30</t>
  </si>
  <si>
    <t>Darece Roberson</t>
  </si>
  <si>
    <t>7623</t>
  </si>
  <si>
    <t>Darece</t>
  </si>
  <si>
    <t>Roberson</t>
  </si>
  <si>
    <t>dareceroberson</t>
  </si>
  <si>
    <t>1998-07-29</t>
  </si>
  <si>
    <t>Devontres Dukes</t>
  </si>
  <si>
    <t>8019</t>
  </si>
  <si>
    <t>Devontres</t>
  </si>
  <si>
    <t>Dukes</t>
  </si>
  <si>
    <t>devontresdukes</t>
  </si>
  <si>
    <t>Hunter Kampmoyer</t>
  </si>
  <si>
    <t>7938</t>
  </si>
  <si>
    <t>Kampmoyer</t>
  </si>
  <si>
    <t>hunterkampmoyer</t>
  </si>
  <si>
    <t>1998-11-25</t>
  </si>
  <si>
    <t>1999-10-24</t>
  </si>
  <si>
    <t>Nick Guggemos</t>
  </si>
  <si>
    <t>8038</t>
  </si>
  <si>
    <t>Guggemos</t>
  </si>
  <si>
    <t>nickguggemos</t>
  </si>
  <si>
    <t>Pressley Harvin</t>
  </si>
  <si>
    <t>7753</t>
  </si>
  <si>
    <t>pressleyharvin</t>
  </si>
  <si>
    <t>1998-09-17</t>
  </si>
  <si>
    <t>2000-06-09</t>
  </si>
  <si>
    <t>Briley Moore-McKinney</t>
  </si>
  <si>
    <t>7903</t>
  </si>
  <si>
    <t>Briley</t>
  </si>
  <si>
    <t>Moore-McKinney</t>
  </si>
  <si>
    <t>brileymooremckinney</t>
  </si>
  <si>
    <t>Dax Milne</t>
  </si>
  <si>
    <t>7751</t>
  </si>
  <si>
    <t>Milne</t>
  </si>
  <si>
    <t>daxmilne</t>
  </si>
  <si>
    <t>1999-06-23</t>
  </si>
  <si>
    <t>Cary Angeline</t>
  </si>
  <si>
    <t>7735</t>
  </si>
  <si>
    <t>Cary</t>
  </si>
  <si>
    <t>Angeline</t>
  </si>
  <si>
    <t>caryangeline</t>
  </si>
  <si>
    <t>Branden Mack</t>
  </si>
  <si>
    <t>8021</t>
  </si>
  <si>
    <t>brandenmack</t>
  </si>
  <si>
    <t>1996-11-04</t>
  </si>
  <si>
    <t>Ben Skowronek</t>
  </si>
  <si>
    <t>7757</t>
  </si>
  <si>
    <t>Skowronek</t>
  </si>
  <si>
    <t>benskowronek</t>
  </si>
  <si>
    <t>Shaun Beyer</t>
  </si>
  <si>
    <t>8018</t>
  </si>
  <si>
    <t>Beyer</t>
  </si>
  <si>
    <t>shaunbeyer</t>
  </si>
  <si>
    <t>1996-11-11</t>
  </si>
  <si>
    <t>1998-07-31</t>
  </si>
  <si>
    <t>1989-08-22</t>
  </si>
  <si>
    <t>BJ Emmons</t>
  </si>
  <si>
    <t>7951</t>
  </si>
  <si>
    <t>BJ</t>
  </si>
  <si>
    <t>Emmons</t>
  </si>
  <si>
    <t>bjemmons</t>
  </si>
  <si>
    <t>Drue Chrisman</t>
  </si>
  <si>
    <t>7984</t>
  </si>
  <si>
    <t>Drue</t>
  </si>
  <si>
    <t>Chrisman</t>
  </si>
  <si>
    <t>druechrisman</t>
  </si>
  <si>
    <t>1998-06-30</t>
  </si>
  <si>
    <t>Tre Harbison</t>
  </si>
  <si>
    <t>8027</t>
  </si>
  <si>
    <t>Harbison</t>
  </si>
  <si>
    <t>treharbison</t>
  </si>
  <si>
    <t>Evan McPherson</t>
  </si>
  <si>
    <t>7839</t>
  </si>
  <si>
    <t>McPherson</t>
  </si>
  <si>
    <t>evanmcpherson</t>
  </si>
  <si>
    <t>1997-12-01</t>
  </si>
  <si>
    <t>1999-03-19</t>
  </si>
  <si>
    <t>Mike Strachan</t>
  </si>
  <si>
    <t>7944</t>
  </si>
  <si>
    <t>Strachan</t>
  </si>
  <si>
    <t>mikestrachan</t>
  </si>
  <si>
    <t>Jack Stoll</t>
  </si>
  <si>
    <t>7946</t>
  </si>
  <si>
    <t>Stoll</t>
  </si>
  <si>
    <t>jackstoll</t>
  </si>
  <si>
    <t>1998-01-28</t>
  </si>
  <si>
    <t>1997-07-26</t>
  </si>
  <si>
    <t>8051</t>
  </si>
  <si>
    <t>1997-12-26</t>
  </si>
  <si>
    <t>joshpalmer</t>
  </si>
  <si>
    <t>1999-09-22</t>
  </si>
  <si>
    <t>Riley Lees</t>
  </si>
  <si>
    <t>7988</t>
  </si>
  <si>
    <t>Lees</t>
  </si>
  <si>
    <t>rileylees</t>
  </si>
  <si>
    <t>Tre Walker</t>
  </si>
  <si>
    <t>7978</t>
  </si>
  <si>
    <t>trewalker</t>
  </si>
  <si>
    <t>Carson Williams</t>
  </si>
  <si>
    <t>7624</t>
  </si>
  <si>
    <t>carsonwilliams</t>
  </si>
  <si>
    <t>Feleipe Franks</t>
  </si>
  <si>
    <t>Feleipe</t>
  </si>
  <si>
    <t>1998-10-25</t>
  </si>
  <si>
    <t>Chris Naggar</t>
  </si>
  <si>
    <t>8042</t>
  </si>
  <si>
    <t>Naggar</t>
  </si>
  <si>
    <t>chrisnaggar</t>
  </si>
  <si>
    <t>Otis Anderson</t>
  </si>
  <si>
    <t>8077</t>
  </si>
  <si>
    <t>Otis</t>
  </si>
  <si>
    <t>otisanderson</t>
  </si>
  <si>
    <t>Brock Wright</t>
  </si>
  <si>
    <t>7891</t>
  </si>
  <si>
    <t>brockwright</t>
  </si>
  <si>
    <t>1998-10-26</t>
  </si>
  <si>
    <t>1996-02-26</t>
  </si>
  <si>
    <t>1998-03-04</t>
  </si>
  <si>
    <t>Simi</t>
  </si>
  <si>
    <t>Fehoko</t>
  </si>
  <si>
    <t>simifehoko</t>
  </si>
  <si>
    <t>1999-01-01</t>
  </si>
  <si>
    <t>Michael Bandy</t>
  </si>
  <si>
    <t>8076</t>
  </si>
  <si>
    <t>Bandy</t>
  </si>
  <si>
    <t>michaelbandy</t>
  </si>
  <si>
    <t>Jason Cabinda</t>
  </si>
  <si>
    <t>5565</t>
  </si>
  <si>
    <t>00-0034171</t>
  </si>
  <si>
    <t>Cabinda</t>
  </si>
  <si>
    <t>jasoncabinda</t>
  </si>
  <si>
    <t>1994-11-19</t>
  </si>
  <si>
    <t>DJ Turner</t>
  </si>
  <si>
    <t>7989</t>
  </si>
  <si>
    <t>djturner</t>
  </si>
  <si>
    <t>1999-01-26</t>
  </si>
  <si>
    <t>Brenden Knox</t>
  </si>
  <si>
    <t>7858</t>
  </si>
  <si>
    <t>Brenden</t>
  </si>
  <si>
    <t>brendenknox</t>
  </si>
  <si>
    <t>1999-01-27</t>
  </si>
  <si>
    <t>Bernhard Seikovits</t>
  </si>
  <si>
    <t>8033</t>
  </si>
  <si>
    <t>Bernhard</t>
  </si>
  <si>
    <t>Seikovits</t>
  </si>
  <si>
    <t>bernhardseikovits</t>
  </si>
  <si>
    <t>Spencer Brown</t>
  </si>
  <si>
    <t>7867</t>
  </si>
  <si>
    <t>spencerbrown</t>
  </si>
  <si>
    <t>Donte Sylencieux</t>
  </si>
  <si>
    <t>8052</t>
  </si>
  <si>
    <t>Sylencieux</t>
  </si>
  <si>
    <t>dontesylencieux</t>
  </si>
  <si>
    <t>Bailey Gaither</t>
  </si>
  <si>
    <t>7885</t>
  </si>
  <si>
    <t>Gaither</t>
  </si>
  <si>
    <t>baileygaither</t>
  </si>
  <si>
    <t>1998-04-18</t>
  </si>
  <si>
    <t>1997-01-01</t>
  </si>
  <si>
    <t>Ben Mason</t>
  </si>
  <si>
    <t>7808</t>
  </si>
  <si>
    <t>benmason</t>
  </si>
  <si>
    <t>1999-05-25</t>
  </si>
  <si>
    <t>Blake Haubeil</t>
  </si>
  <si>
    <t>7855</t>
  </si>
  <si>
    <t>Haubeil</t>
  </si>
  <si>
    <t>blakehaubeil</t>
  </si>
  <si>
    <t>Brandon Smith</t>
  </si>
  <si>
    <t>7865</t>
  </si>
  <si>
    <t>319</t>
  </si>
  <si>
    <t>brandonsmith</t>
  </si>
  <si>
    <t>Brian Johnson</t>
  </si>
  <si>
    <t>8055</t>
  </si>
  <si>
    <t>brianjohnson</t>
  </si>
  <si>
    <t>1998-02-27</t>
  </si>
  <si>
    <t>Kenji Bahar</t>
  </si>
  <si>
    <t>8057</t>
  </si>
  <si>
    <t>Kenji</t>
  </si>
  <si>
    <t>Bahar</t>
  </si>
  <si>
    <t>kenjibahar</t>
  </si>
  <si>
    <t>Josh Imatorbhebhe</t>
  </si>
  <si>
    <t>8008</t>
  </si>
  <si>
    <t>Imatorbhebhe</t>
  </si>
  <si>
    <t>joshimatorbhebhe</t>
  </si>
  <si>
    <t>1998-04-12</t>
  </si>
  <si>
    <t>1998-03-26</t>
  </si>
  <si>
    <t>Roland Rivers</t>
  </si>
  <si>
    <t>7897</t>
  </si>
  <si>
    <t>rolandrivers</t>
  </si>
  <si>
    <t>2000-03-27</t>
  </si>
  <si>
    <t>Shane Buechele</t>
  </si>
  <si>
    <t>8002</t>
  </si>
  <si>
    <t>Buechele</t>
  </si>
  <si>
    <t>shanebuechele</t>
  </si>
  <si>
    <t>1999-09-23</t>
  </si>
  <si>
    <t>1998-02-23</t>
  </si>
  <si>
    <t>1999-03-14</t>
  </si>
  <si>
    <t>Oscar Draguicevich</t>
  </si>
  <si>
    <t>7871</t>
  </si>
  <si>
    <t>Oscar</t>
  </si>
  <si>
    <t>Draguicevich</t>
  </si>
  <si>
    <t>oscardraguicevich</t>
  </si>
  <si>
    <t>T.J. Simmons</t>
  </si>
  <si>
    <t>7960</t>
  </si>
  <si>
    <t>tjsimmons</t>
  </si>
  <si>
    <t>8079</t>
  </si>
  <si>
    <t>Jake Hausmann</t>
  </si>
  <si>
    <t>8061</t>
  </si>
  <si>
    <t>Hausmann</t>
  </si>
  <si>
    <t>jakehausmann</t>
  </si>
  <si>
    <t>1999-05-07</t>
  </si>
  <si>
    <t>Jibri Blount</t>
  </si>
  <si>
    <t>8039</t>
  </si>
  <si>
    <t>Jibri</t>
  </si>
  <si>
    <t>jibriblount</t>
  </si>
  <si>
    <t>1996-10-21</t>
  </si>
  <si>
    <t>1996-06-17</t>
  </si>
  <si>
    <t>Scooter Harrington</t>
  </si>
  <si>
    <t>7848</t>
  </si>
  <si>
    <t>Scooter</t>
  </si>
  <si>
    <t>Harrington</t>
  </si>
  <si>
    <t>scooterharrington</t>
  </si>
  <si>
    <t>1996-04-15</t>
  </si>
  <si>
    <t>Asim Rose</t>
  </si>
  <si>
    <t>7918</t>
  </si>
  <si>
    <t>Asim</t>
  </si>
  <si>
    <t>asimrose</t>
  </si>
  <si>
    <t>2000-05-12</t>
  </si>
  <si>
    <t>Caleb Huntley</t>
  </si>
  <si>
    <t>7741</t>
  </si>
  <si>
    <t>calebhuntley</t>
  </si>
  <si>
    <t>Osirus Mitchell</t>
  </si>
  <si>
    <t>7860</t>
  </si>
  <si>
    <t>Osirus</t>
  </si>
  <si>
    <t>osirusmitchell</t>
  </si>
  <si>
    <t>Rico Bussey</t>
  </si>
  <si>
    <t>7901</t>
  </si>
  <si>
    <t>Bussey</t>
  </si>
  <si>
    <t>ricobussey</t>
  </si>
  <si>
    <t>Stevie Scott</t>
  </si>
  <si>
    <t>7904</t>
  </si>
  <si>
    <t>steviescott</t>
  </si>
  <si>
    <t>Dylan Soehner</t>
  </si>
  <si>
    <t>7905</t>
  </si>
  <si>
    <t>Soehner</t>
  </si>
  <si>
    <t>dylansoehner</t>
  </si>
  <si>
    <t>1997-11-08</t>
  </si>
  <si>
    <t>jacobharris</t>
  </si>
  <si>
    <t>Jake Verity</t>
  </si>
  <si>
    <t>8056</t>
  </si>
  <si>
    <t>Verity</t>
  </si>
  <si>
    <t>jakeverity</t>
  </si>
  <si>
    <t>Isaiah McKoy</t>
  </si>
  <si>
    <t>7899</t>
  </si>
  <si>
    <t>McKoy</t>
  </si>
  <si>
    <t>isaiahmckoy</t>
  </si>
  <si>
    <t>Eli Stove</t>
  </si>
  <si>
    <t>7935</t>
  </si>
  <si>
    <t>Stove</t>
  </si>
  <si>
    <t>elistove</t>
  </si>
  <si>
    <t>Max Duffy</t>
  </si>
  <si>
    <t>8066</t>
  </si>
  <si>
    <t>Duffy</t>
  </si>
  <si>
    <t>maxduffy</t>
  </si>
  <si>
    <t>1993-04-11</t>
  </si>
  <si>
    <t>Pro Wells</t>
  </si>
  <si>
    <t>7985</t>
  </si>
  <si>
    <t>Pro</t>
  </si>
  <si>
    <t>prowells</t>
  </si>
  <si>
    <t>Racey McMath</t>
  </si>
  <si>
    <t>7793</t>
  </si>
  <si>
    <t>Racey</t>
  </si>
  <si>
    <t>McMath</t>
  </si>
  <si>
    <t>raceymcmath</t>
  </si>
  <si>
    <t>1999-06-14</t>
  </si>
  <si>
    <t>Trey Ragas</t>
  </si>
  <si>
    <t>7993</t>
  </si>
  <si>
    <t>Ragas</t>
  </si>
  <si>
    <t>treyragas</t>
  </si>
  <si>
    <t>Farrell</t>
  </si>
  <si>
    <t>lukefarrell</t>
  </si>
  <si>
    <t>1996-06-25</t>
  </si>
  <si>
    <t>Tony Poljan</t>
  </si>
  <si>
    <t>7972</t>
  </si>
  <si>
    <t>Poljan</t>
  </si>
  <si>
    <t>tonypoljan</t>
  </si>
  <si>
    <t>Nate McCrary</t>
  </si>
  <si>
    <t>8058</t>
  </si>
  <si>
    <t>natemccrary</t>
  </si>
  <si>
    <t>Antonio Nunn</t>
  </si>
  <si>
    <t>7744</t>
  </si>
  <si>
    <t>Nunn</t>
  </si>
  <si>
    <t>antonionunn</t>
  </si>
  <si>
    <t>2000-03-01</t>
  </si>
  <si>
    <t>Dominick Wood-Anderson</t>
  </si>
  <si>
    <t>Dominick</t>
  </si>
  <si>
    <t>dominickwoodanderson</t>
  </si>
  <si>
    <t>1995-07-03</t>
  </si>
  <si>
    <t>Mekhi Sargent</t>
  </si>
  <si>
    <t>8085</t>
  </si>
  <si>
    <t>Mekhi</t>
  </si>
  <si>
    <t>Sargent</t>
  </si>
  <si>
    <t>mekhisargent</t>
  </si>
  <si>
    <t>1997-10-08</t>
  </si>
  <si>
    <t>Shane Zylstra</t>
  </si>
  <si>
    <t>8041</t>
  </si>
  <si>
    <t>shanezylstra</t>
  </si>
  <si>
    <t>Zach Von Rosenberg</t>
  </si>
  <si>
    <t>8035</t>
  </si>
  <si>
    <t>Von Rosenberg</t>
  </si>
  <si>
    <t>zachvonrosenberg</t>
  </si>
  <si>
    <t>Tim Jones</t>
  </si>
  <si>
    <t>8013</t>
  </si>
  <si>
    <t>timjones</t>
  </si>
  <si>
    <t>T.J. Vasher</t>
  </si>
  <si>
    <t>7862</t>
  </si>
  <si>
    <t>Vasher</t>
  </si>
  <si>
    <t>tjvasher</t>
  </si>
  <si>
    <t>1998-04-13</t>
  </si>
  <si>
    <t>Dedrick Mills</t>
  </si>
  <si>
    <t>7893</t>
  </si>
  <si>
    <t>Dedrick</t>
  </si>
  <si>
    <t>dedrickmills</t>
  </si>
  <si>
    <t>1999-05-13</t>
  </si>
  <si>
    <t>Miller Forristall</t>
  </si>
  <si>
    <t>7854</t>
  </si>
  <si>
    <t>Forristall</t>
  </si>
  <si>
    <t>millerforristall</t>
  </si>
  <si>
    <t>Nolan Cooney</t>
  </si>
  <si>
    <t>7909</t>
  </si>
  <si>
    <t>Cooney</t>
  </si>
  <si>
    <t>nolancooney</t>
  </si>
  <si>
    <t>1996-09-18</t>
  </si>
  <si>
    <t>1998-08-18</t>
  </si>
  <si>
    <t>1998-11-14</t>
  </si>
  <si>
    <t>1999-08-03</t>
  </si>
  <si>
    <t>1998-09-05</t>
  </si>
  <si>
    <t>Carl Tucker</t>
  </si>
  <si>
    <t>7926</t>
  </si>
  <si>
    <t>Carl</t>
  </si>
  <si>
    <t>carltucker</t>
  </si>
  <si>
    <t>2000-07-16</t>
  </si>
  <si>
    <t>2000-04-25</t>
  </si>
  <si>
    <t>1999-05-15</t>
  </si>
  <si>
    <t>1992-03-02</t>
  </si>
  <si>
    <t>johnbates</t>
  </si>
  <si>
    <t>1997-11-06</t>
  </si>
  <si>
    <t>1999-01-30</t>
  </si>
  <si>
    <t>Dillon Stoner</t>
  </si>
  <si>
    <t>7996</t>
  </si>
  <si>
    <t>Stoner</t>
  </si>
  <si>
    <t>dillonstoner</t>
  </si>
  <si>
    <t>1998-02-06</t>
  </si>
  <si>
    <t>1999-03-05</t>
  </si>
  <si>
    <t>Alex Kessman</t>
  </si>
  <si>
    <t>7933</t>
  </si>
  <si>
    <t>Kessman</t>
  </si>
  <si>
    <t>alexkessman</t>
  </si>
  <si>
    <t>1998-10-30</t>
  </si>
  <si>
    <t>Kawaan Baker</t>
  </si>
  <si>
    <t>7752</t>
  </si>
  <si>
    <t>Kawaan</t>
  </si>
  <si>
    <t>kawaanbaker</t>
  </si>
  <si>
    <t>1998-08-24</t>
  </si>
  <si>
    <t>Landon Rice</t>
  </si>
  <si>
    <t>8026</t>
  </si>
  <si>
    <t>Landon</t>
  </si>
  <si>
    <t>landonrice</t>
  </si>
  <si>
    <t>2000-09-05</t>
  </si>
  <si>
    <t>1995-06-30</t>
  </si>
  <si>
    <t>dezfitzpatrick</t>
  </si>
  <si>
    <t>1998-08-19</t>
  </si>
  <si>
    <t>1999-11-01</t>
  </si>
  <si>
    <t>Tremble</t>
  </si>
  <si>
    <t>tommytremble</t>
  </si>
  <si>
    <t>2000-06-02</t>
  </si>
  <si>
    <t>1999-11-29</t>
  </si>
  <si>
    <t>2000-04-10</t>
  </si>
  <si>
    <t>Trevon Grimes</t>
  </si>
  <si>
    <t>7949</t>
  </si>
  <si>
    <t>trevongrimes</t>
  </si>
  <si>
    <t>Darden</t>
  </si>
  <si>
    <t>jaelondarden</t>
  </si>
  <si>
    <t>1999-01-16</t>
  </si>
  <si>
    <t>Zach Davidson</t>
  </si>
  <si>
    <t>7943</t>
  </si>
  <si>
    <t>zachdavidson</t>
  </si>
  <si>
    <t>Bruno Labelle</t>
  </si>
  <si>
    <t>7734</t>
  </si>
  <si>
    <t>Bruno</t>
  </si>
  <si>
    <t>Labelle</t>
  </si>
  <si>
    <t>brunolabelle</t>
  </si>
  <si>
    <t>Cade Johnson</t>
  </si>
  <si>
    <t>7956</t>
  </si>
  <si>
    <t>Cade</t>
  </si>
  <si>
    <t>cadejohnson</t>
  </si>
  <si>
    <t>1998-04-10</t>
  </si>
  <si>
    <t>1999-01-21</t>
  </si>
  <si>
    <t>Tory Carter</t>
  </si>
  <si>
    <t>7852</t>
  </si>
  <si>
    <t>Tory</t>
  </si>
  <si>
    <t>torycarter</t>
  </si>
  <si>
    <t>1999-03-16</t>
  </si>
  <si>
    <t>Funk</t>
  </si>
  <si>
    <t>jakefunk</t>
  </si>
  <si>
    <t>1998-01-11</t>
  </si>
  <si>
    <t>1995-10-09</t>
  </si>
  <si>
    <t>Tarik Black</t>
  </si>
  <si>
    <t>8005</t>
  </si>
  <si>
    <t>Black</t>
  </si>
  <si>
    <t>tarikblack</t>
  </si>
  <si>
    <t>1998-02-10</t>
  </si>
  <si>
    <t>1998-03-06</t>
  </si>
  <si>
    <t>1994-11-27</t>
  </si>
  <si>
    <t>Jalen Camp</t>
  </si>
  <si>
    <t>7789</t>
  </si>
  <si>
    <t>Camp</t>
  </si>
  <si>
    <t>jalencamp</t>
  </si>
  <si>
    <t>1998-07-10</t>
  </si>
  <si>
    <t>1997-06-01</t>
  </si>
  <si>
    <t>1995-12-25</t>
  </si>
  <si>
    <t>Kene</t>
  </si>
  <si>
    <t>Nwangwu</t>
  </si>
  <si>
    <t>kenenwangwu</t>
  </si>
  <si>
    <t>2000-04-15</t>
  </si>
  <si>
    <t>Chris Evans</t>
  </si>
  <si>
    <t>7794</t>
  </si>
  <si>
    <t>chrisevans</t>
  </si>
  <si>
    <t>1991-01-01</t>
  </si>
  <si>
    <t>1999-10-07</t>
  </si>
  <si>
    <t>Micah Simon</t>
  </si>
  <si>
    <t>7618</t>
  </si>
  <si>
    <t>Simon</t>
  </si>
  <si>
    <t>micahsimon</t>
  </si>
  <si>
    <t>Collin Hill</t>
  </si>
  <si>
    <t>7983</t>
  </si>
  <si>
    <t>collinhill</t>
  </si>
  <si>
    <t>1997-10-09</t>
  </si>
  <si>
    <t>Quinn Nordin</t>
  </si>
  <si>
    <t>8040</t>
  </si>
  <si>
    <t>Nordin</t>
  </si>
  <si>
    <t>quinnnordin</t>
  </si>
  <si>
    <t>Garrett Groshek</t>
  </si>
  <si>
    <t>7990</t>
  </si>
  <si>
    <t>Groshek</t>
  </si>
  <si>
    <t>garrettgroshek</t>
  </si>
  <si>
    <t>Austin Trammell</t>
  </si>
  <si>
    <t>7746</t>
  </si>
  <si>
    <t>Trammell</t>
  </si>
  <si>
    <t>austintrammell</t>
  </si>
  <si>
    <t>$↑ 2021 CANCELED RAISE</t>
  </si>
  <si>
    <t>week</t>
  </si>
  <si>
    <t>draft_picks</t>
  </si>
  <si>
    <t>Robert Woods WR, LAR - BobbyBaby
DeVante Parker WR, MIA - GentlemanBrewer</t>
  </si>
  <si>
    <t>dropped_players</t>
  </si>
  <si>
    <t>added_players</t>
  </si>
  <si>
    <t>Josh Jacobs RB, LV - BobbyBaby
Davante Adams WR, GB - BobbyBaby
Julio Jones WR, TEN - gregdg82</t>
  </si>
  <si>
    <t>Josh Jacobs RB, LV - gregdg82
Davante Adams WR, GB - gregdg82
Julio Jones WR, TEN - BobbyBaby</t>
  </si>
  <si>
    <t>Keenan Allen WR, LAC - joe9alt</t>
  </si>
  <si>
    <t>Keenan Allen WR, LAC - BobbyBaby</t>
  </si>
  <si>
    <t>Robert Woods WR, LAR - GentlemanBrewer
DeVante Parker WR, MIA - BobbyBaby</t>
  </si>
  <si>
    <t>David Johnson RB, HOU - joe9alt</t>
  </si>
  <si>
    <t>David Johnson RB, HOU - BobbyBaby</t>
  </si>
  <si>
    <t>Austin Ekeler RB, LAC - hellj85</t>
  </si>
  <si>
    <t>Austin Ekeler RB, LAC - BobbyBaby</t>
  </si>
  <si>
    <t>gregdg82 to BobbyBaby: 2021 Rd 1 (gregdg82)
gregdg82 to BobbyBaby: 2021 Rd 2 (gregdg82)</t>
  </si>
  <si>
    <t>BobbyBaby to joe9alt: 2021 Rd 1 (hellj85)
joe9alt to BobbyBaby: 2021 Rd 2 (BobbyBaby)</t>
  </si>
  <si>
    <t>BobbyBaby to joe9alt: 2021 Rd 2 (BobbyBaby)
joe9alt to BobbyBaby: 2021 Rd 2 (Tabackerack)</t>
  </si>
  <si>
    <t>hellj85 to BobbyBaby: 2021 Rd 2 (BobbyBaby)
BobbyBaby to hellj85: 2021 Rd 5 (BobbyBaby)
BobbyBaby to hellj85: 2021 Rd 1 (demboys26)</t>
  </si>
  <si>
    <t>Matt Ryan QB, ATL - BobbyBaby
Stefon Diggs WR, BUF - GentlemanBrewer</t>
  </si>
  <si>
    <t>Matt Ryan QB, ATL - GentlemanBrewer
Stefon Diggs WR, BUF - BobbyBaby</t>
  </si>
  <si>
    <t>Hunter Henry TE, NE - GentlemanBrewer
Phillip Lindsay RB, HOU - zombull</t>
  </si>
  <si>
    <t>Phillip Lindsay RB, HOU - GentlemanBrewer
Hunter Henry TE, NE - zombull</t>
  </si>
  <si>
    <t>zombull to GentlemanBrewer: 2019 Rd 2 (zombull)</t>
  </si>
  <si>
    <t>Devonta Freeman RB, BUF - hellj85
Ronald Jones RB, TB - demboys26</t>
  </si>
  <si>
    <t>Ronald Jones RB, TB - hellj85
Devonta Freeman RB, BUF - demboys26</t>
  </si>
  <si>
    <t>hellj85 to demboys26: 2019 Rd 6 (hellj85)
hellj85 to demboys26: 2019 Rd 7 (hellj85)
hellj85 to demboys26: 2019 Rd 7 (joe9alt)</t>
  </si>
  <si>
    <t>John Brown WR, LV - BobbyBaby</t>
  </si>
  <si>
    <t>John Brown WR, LV - Jonnymaxed</t>
  </si>
  <si>
    <t>Jonnymaxed to BobbyBaby: 2019 Rd 3 (Jonnymaxed)</t>
  </si>
  <si>
    <t>Kyler Murray QB, ARI - gregdg82</t>
  </si>
  <si>
    <t>Kyler Murray QB, ARI - joe9alt</t>
  </si>
  <si>
    <t>gregdg82 to joe9alt: 2020 Rd 3 (gregdg82)
joe9alt to gregdg82: 2020 Rd 1 (joe9alt)</t>
  </si>
  <si>
    <t>demboys26 to BobbyBaby: 2020 Rd 3 (demboys26)</t>
  </si>
  <si>
    <t>Jamaal Williams RB, DET - GentlemanBrewer
JuJu Smith-Schuster WR, PIT - GentlemanBrewer
Melvin Gordon RB, DEN - docopp
Emmanuel Sanders WR, BUF - docopp</t>
  </si>
  <si>
    <t>Jamaal Williams RB, DET - docopp
JuJu Smith-Schuster WR, PIT - docopp
Melvin Gordon RB, DEN - GentlemanBrewer
Emmanuel Sanders WR, BUF - GentlemanBrewer</t>
  </si>
  <si>
    <t>Matt Breida RB, BUF - GentlemanBrewer
T.J. Hockenson TE, DET - Jonnymaxed</t>
  </si>
  <si>
    <t>T.J. Hockenson TE, DET - GentlemanBrewer
Matt Breida RB, BUF - Jonnymaxed</t>
  </si>
  <si>
    <t>GentlemanBrewer to Jonnymaxed: 2020 Rd 2 (GentlemanBrewer)
Jonnymaxed to GentlemanBrewer: 2020 Rd 4 (Jonnymaxed)</t>
  </si>
  <si>
    <t>Adam Thielen WR, MIN - Tabackerack
Alshon Jeffery WR, PHI - demboys26</t>
  </si>
  <si>
    <t>Alshon Jeffery WR, PHI - Tabackerack
Adam Thielen WR, MIN - demboys26</t>
  </si>
  <si>
    <t>demboys26 to Tabackerack: 2020 Rd 2 (demboys26)
demboys26 to Tabackerack: 2020 Rd 4 (demboys26)</t>
  </si>
  <si>
    <t>George Kittle TE, SF - BobbyBaby</t>
  </si>
  <si>
    <t>George Kittle TE, SF - demboys26</t>
  </si>
  <si>
    <t>BobbyBaby to demboys26: 2021 Rd 3 (BobbyBaby)
demboys26 to BobbyBaby: 2021 Rd 1 (demboys26)</t>
  </si>
  <si>
    <t>Darren Waller TE, LV - hellj85
DeAndre Hopkins WR, ARI - hellj85
Darrell Henderson RB, LAR - joe9alt</t>
  </si>
  <si>
    <t>Darrell Henderson RB, LAR - hellj85
Darren Waller TE, LV - joe9alt
DeAndre Hopkins WR, ARI - joe9alt</t>
  </si>
  <si>
    <t>joe9alt to hellj85: 2020 Rd 1 (hellj85)
hellj85 to joe9alt: 2020 Rd 6 (hellj85)
hellj85 to joe9alt: 2021 Rd 1 (hellj85)
hellj85 to joe9alt: 2021 Rd 6 (hellj85)
joe9alt to hellj85: 2020 Rd 3 (joe9alt)</t>
  </si>
  <si>
    <t>Kenyan Drake RB, LV - GentlemanBrewer
Patrick Mahomes QB, KC - demboys26
Dalvin Cook RB, MIN - demboys26</t>
  </si>
  <si>
    <t>Patrick Mahomes QB, KC - GentlemanBrewer
Dalvin Cook RB, MIN - GentlemanBrewer
Kenyan Drake RB, LV - demboys26</t>
  </si>
  <si>
    <t>GentlemanBrewer to demboys26: 2021 Rd 4 (GentlemanBrewer)</t>
  </si>
  <si>
    <t>zombull to demboys26: 2020 Rd 3 (zombull)
zombull to demboys26: 2020 Rd 4 (zombull)
demboys26 to zombull: 2021 Rd 3 (demboys26)</t>
  </si>
  <si>
    <t>Tarik Cohen RB, CHI - BobbyBaby
Darrel Williams RB, KC - joe9alt</t>
  </si>
  <si>
    <t>Darrel Williams RB, KC - BobbyBaby
Tarik Cohen RB, CHI - joe9alt</t>
  </si>
  <si>
    <t>BobbyBaby to joe9alt: 2021 Rd 2 (BobbyBaby)
joe9alt to BobbyBaby: 2021 Rd 3 (joe9alt)</t>
  </si>
  <si>
    <t>Jared Goff QB, DET - hellj85</t>
  </si>
  <si>
    <t>Jared Goff QB, DET - Tabackerack</t>
  </si>
  <si>
    <t>Tabackerack to hellj85: 2021 Rd 2 (Tabackerack)</t>
  </si>
  <si>
    <t>Ronald Jones RB, TB - hellj85
Leonard Fournette RB, TB - hellj85
A.J. Green WR, ARI - joe9alt
Joshua Kelley RB, LAC - joe9alt</t>
  </si>
  <si>
    <t>A.J. Green WR, ARI - hellj85
Joshua Kelley RB, LAC - hellj85
Ronald Jones RB, TB - joe9alt
Leonard Fournette RB, TB - joe9alt</t>
  </si>
  <si>
    <t>hellj85 to joe9alt: 2021 Rd 3 (hellj85)
joe9alt to hellj85: 2021 Rd 2 (BobbyBaby)</t>
  </si>
  <si>
    <t>Ryan Tannehill QB, TEN - GentlemanBrewer
Saquon Barkley RB, NYG - GentlemanBrewer
T.J. Hockenson TE, DET - GentlemanBrewer
Robert Woods WR, LAR - Jonnymaxed
Kirk Cousins QB, MIN - Jonnymaxed
Travis Kelce TE, KC - Jonnymaxed</t>
  </si>
  <si>
    <t>Robert Woods WR, LAR - GentlemanBrewer
Kirk Cousins QB, MIN - GentlemanBrewer
Travis Kelce TE, KC - GentlemanBrewer
Ryan Tannehill QB, TEN - Jonnymaxed
Saquon Barkley RB, NYG - Jonnymaxed
T.J. Hockenson TE, DET - Jonnymaxed</t>
  </si>
  <si>
    <t>Jonnymaxed to GentlemanBrewer: 2021 Rd 2 (joe9alt)</t>
  </si>
  <si>
    <t>Carson Wentz QB, IND - Jonnymaxed
Chris Carson RB, SEA - Jonnymaxed
Brandon Aiyuk WR, SF - joe9alt
Devin Singletary RB, BUF - joe9alt</t>
  </si>
  <si>
    <t>Brandon Aiyuk WR, SF - Jonnymaxed
Devin Singletary RB, BUF - Jonnymaxed
Carson Wentz QB, IND - joe9alt
Chris Carson RB, SEA - joe9alt</t>
  </si>
  <si>
    <t>Jonnymaxed to joe9alt: 2021 Rd 4 (Jonnymaxed)
joe9alt to Jonnymaxed: 2021 Rd 2 (joe9alt)</t>
  </si>
  <si>
    <t>Darrell Henderson RB, LAR - hellj85
Tyler Lockett WR, SEA - joe9alt</t>
  </si>
  <si>
    <t>Tyler Lockett WR, SEA - hellj85
Darrell Henderson RB, LAR - joe9alt</t>
  </si>
  <si>
    <t>hellj85 to joe9alt: 2021 Rd 2 (hellj85)
joe9alt to hellj85: 2021 Rd 3 (hellj85)
hellj85 to joe9alt: 2021 Rd 2 (Tabackerack)
joe9alt to hellj85: 2021 Rd 4 (Jonnymaxed)</t>
  </si>
  <si>
    <t>Zach Ertz TE, PHI - BobbyBaby
Ben Roethlisberger QB, PIT - BobbyBaby
Cam Akers RB, LAR - BobbyBaby
T.Y. Hilton WR, IND - BobbyBaby
Devonta Freeman RB, BUF - joe9alt
Julian Edelman WR, NE - joe9alt
Tyler Higbee TE, LAR - joe9alt
Philip Rivers QB, IND - joe9alt</t>
  </si>
  <si>
    <t>Devonta Freeman RB, BUF - BobbyBaby
Julian Edelman WR, NE - BobbyBaby
Tyler Higbee TE, LAR - BobbyBaby
Philip Rivers QB, IND - BobbyBaby
Zach Ertz TE, PHI - joe9alt
Ben Roethlisberger QB, PIT - joe9alt
Cam Akers RB, LAR - joe9alt
T.Y. Hilton WR, IND - joe9alt</t>
  </si>
  <si>
    <t>joe9alt to BobbyBaby: 2021 Rd 1 (hellj85)
BobbyBaby to joe9alt: 2021 Rd 4 (BobbyBaby)
BobbyBaby to joe9alt: 2021 Rd 3 (joe9alt)
joe9alt to BobbyBaby: 2021 Rd 5 (joe9alt)</t>
  </si>
  <si>
    <t>David Johnson RB, HOU - gregdg82
Denzel Mims WR, NYJ - joe9alt
Jeffery Wilson RB, SF - joe9alt</t>
  </si>
  <si>
    <t>Denzel Mims WR, NYJ - gregdg82
Jeffery Wilson RB, SF - gregdg82
David Johnson RB, HOU - joe9alt</t>
  </si>
  <si>
    <t>gregdg82 to joe9alt: 2021 Rd 4 (gregdg82)
joe9alt to gregdg82: 2021 Rd 3 (joe9alt)</t>
  </si>
  <si>
    <t>Chase Edmonds RB, ARI - gregdg82
Cam Akers RB, LAR - joe9alt</t>
  </si>
  <si>
    <t>Cam Akers RB, LAR - gregdg82
Chase Edmonds RB, ARI - joe9alt</t>
  </si>
  <si>
    <t>gregdg82 to joe9alt: 2021 Rd 3 (gregdg82)
joe9alt to gregdg82: 2021 Rd 1 (joe9alt)</t>
  </si>
  <si>
    <t>Cole Kmet TE, CHI - hellj85
Tyler Boyd WR, CIN - hellj85
Tony Pollard RB, DAL - demboys26
Damien Harris RB, NE - demboys26</t>
  </si>
  <si>
    <t>Tony Pollard RB, DAL - hellj85
Damien Harris RB, NE - hellj85
Cole Kmet TE, CHI - demboys26
Tyler Boyd WR, CIN - demboys26</t>
  </si>
  <si>
    <t>date</t>
  </si>
  <si>
    <t>Greg Olsen TE, FA - demboys26</t>
  </si>
  <si>
    <t>Greg Olsen TE, FA - BobbyBaby</t>
  </si>
  <si>
    <t xml:space="preserve">Pickolas Uncaged 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</si>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</sst>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2" fillId="3" borderId="13" xfId="0" applyFont="1" applyFill="1" applyBorder="1"/>
    <xf numFmtId="0" fontId="2" fillId="3" borderId="13" xfId="0" applyFont="1" applyFill="1" applyBorder="1" applyAlignment="1"/>
    <xf numFmtId="0" fontId="0" fillId="7" borderId="13" xfId="0" applyFont="1" applyFill="1" applyBorder="1"/>
    <xf numFmtId="0" fontId="0" fillId="0" borderId="13" xfId="0" applyFont="1" applyBorder="1"/>
    <xf numFmtId="0" fontId="2" fillId="3" borderId="14" xfId="0" applyFont="1" applyFill="1" applyBorder="1"/>
    <xf numFmtId="0" fontId="0" fillId="7" borderId="15" xfId="0" applyFont="1" applyFill="1" applyBorder="1"/>
    <xf numFmtId="0" fontId="0" fillId="0" borderId="1" xfId="0" applyNumberFormat="1" applyFont="1" applyBorder="1"/>
    <xf numFmtId="0" fontId="3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40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7" formatCode="m/d/yyyy\ h:mm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516468</xdr:colOff>
      <xdr:row>13</xdr:row>
      <xdr:rowOff>177800</xdr:rowOff>
    </xdr:from>
    <xdr:to>
      <xdr:col>32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33</xdr:col>
      <xdr:colOff>93133</xdr:colOff>
      <xdr:row>14</xdr:row>
      <xdr:rowOff>16934</xdr:rowOff>
    </xdr:from>
    <xdr:to>
      <xdr:col>35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29</xdr:col>
      <xdr:colOff>381001</xdr:colOff>
      <xdr:row>18</xdr:row>
      <xdr:rowOff>177799</xdr:rowOff>
    </xdr:from>
    <xdr:to>
      <xdr:col>36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8/??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8/??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29</xdr:col>
      <xdr:colOff>397935</xdr:colOff>
      <xdr:row>30</xdr:row>
      <xdr:rowOff>67734</xdr:rowOff>
    </xdr:from>
    <xdr:to>
      <xdr:col>36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8/??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0" xr16:uid="{00000000-0016-0000-1400-000008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AA95683-64C7-4ED1-8B8F-C9FFD3962612}" autoFormatId="16" applyNumberFormats="0" applyBorderFormats="0" applyFontFormats="0" applyPatternFormats="0" applyAlignmentFormats="0" applyWidthHeightFormats="0">
  <queryTableRefresh nextId="24" unboundColumnsRight="3">
    <queryTableFields count="15">
      <queryTableField id="1" name="Name" tableColumnId="1"/>
      <queryTableField id="2" name="Pos" tableColumnId="2"/>
      <queryTableField id="3" name="Team" tableColumnId="3"/>
      <queryTableField id="4" name="Bye" tableColumnId="4"/>
      <queryTableField id="5" name="Average" tableColumnId="5"/>
      <queryTableField id="6" name="Stdev" tableColumnId="6"/>
      <queryTableField id="7" name="Rank" tableColumnId="7"/>
      <queryTableField id="14" name="sleeper_id" tableColumnId="14"/>
      <queryTableField id="15" name="years_exp" tableColumnId="15"/>
      <queryTableField id="16" name="age" tableColumnId="16"/>
      <queryTableField id="17" name="injury_status" tableColumnId="17"/>
      <queryTableField id="18" name="status" tableColumnId="18"/>
      <queryTableField id="19" dataBound="0" tableColumnId="19"/>
      <queryTableField id="20" dataBound="0" tableColumnId="8"/>
      <queryTableField id="21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5998999E-6B0D-4080-A5CB-009D58A0B8A7}" autoFormatId="16" applyNumberFormats="0" applyBorderFormats="0" applyFontFormats="0" applyPatternFormats="0" applyAlignmentFormats="0" applyWidthHeightFormats="0">
  <queryTableRefresh nextId="18">
    <queryTableFields count="17">
      <queryTableField id="1" name="Name" tableColumnId="1"/>
      <queryTableField id="2" name="Pos" tableColumnId="2"/>
      <queryTableField id="3" name="Team" tableColumnId="3"/>
      <queryTableField id="4" name="Bye" tableColumnId="4"/>
      <queryTableField id="5" name="Average" tableColumnId="5"/>
      <queryTableField id="6" name="Stdev" tableColumnId="6"/>
      <queryTableField id="7" name="Rank" tableColumnId="7"/>
      <queryTableField id="8" name="Tier" tableColumnId="8"/>
      <queryTableField id="9" name="ECR" tableColumnId="9"/>
      <queryTableField id="10" name="ECRAvg" tableColumnId="10"/>
      <queryTableField id="11" name="ECR VS. ADP" tableColumnId="11"/>
      <queryTableField id="12" name="PS" tableColumnId="12"/>
      <queryTableField id="13" name="sleeper_id" tableColumnId="13"/>
      <queryTableField id="14" name="years_exp" tableColumnId="14"/>
      <queryTableField id="15" name="age" tableColumnId="15"/>
      <queryTableField id="16" name="injury_status" tableColumnId="16"/>
      <queryTableField id="17" name="status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3" xr16:uid="{9060DB5A-2880-4905-B010-CD9F234DFFC6}" autoFormatId="16" applyNumberFormats="0" applyBorderFormats="0" applyFontFormats="0" applyPatternFormats="0" applyAlignmentFormats="0" applyWidthHeightFormats="0">
  <queryTableRefresh nextId="29">
    <queryTableFields count="6">
      <queryTableField id="1" name="season" tableColumnId="1"/>
      <queryTableField id="3" name="week" tableColumnId="3"/>
      <queryTableField id="23" name="date" tableColumnId="23"/>
      <queryTableField id="27" name="draft_picks" tableColumnId="24"/>
      <queryTableField id="20" name="added_players" tableColumnId="20"/>
      <queryTableField id="19" name="dropped_players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8" xr16:uid="{D9BFC1D5-A546-4033-8691-F9E11B69E17C}" autoFormatId="16" applyNumberFormats="0" applyBorderFormats="0" applyFontFormats="0" applyPatternFormats="0" applyAlignmentFormats="0" applyWidthHeightFormats="0">
  <queryTableRefresh nextId="18">
    <queryTableFields count="14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6" name="player_id" tableColumnId="15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7" xr16:uid="{00000000-0016-0000-0900-000003000000}" autoFormatId="16" applyNumberFormats="0" applyBorderFormats="0" applyFontFormats="0" applyPatternFormats="0" applyAlignmentFormats="0" applyWidthHeightFormats="0">
  <queryTableRefresh nextId="18">
    <queryTableFields count="14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6" name="player_id" tableColumnId="15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00000000-0016-0000-0A00-000004000000}" autoFormatId="16" applyNumberFormats="0" applyBorderFormats="0" applyFontFormats="0" applyPatternFormats="0" applyAlignmentFormats="0" applyWidthHeightFormats="0">
  <queryTableRefresh nextId="20">
    <queryTableFields count="14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8" name="player_id" tableColumnId="15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00000000-0016-0000-1000-000005000000}" autoFormatId="16" applyNumberFormats="0" applyBorderFormats="0" applyFontFormats="0" applyPatternFormats="0" applyAlignmentFormats="0" applyWidthHeightFormats="0">
  <queryTableRefresh nextId="74">
    <queryTableFields count="23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10" name="gsis_id" tableColumnId="10"/>
      <queryTableField id="21" name="status" tableColumnId="21"/>
      <queryTableField id="5" name="number" tableColumnId="5"/>
      <queryTableField id="2" name="weight" tableColumnId="2"/>
      <queryTableField id="6" name="player_id" tableColumnId="6"/>
      <queryTableField id="9" name="fantasy_data_id" tableColumnId="9"/>
      <queryTableField id="17" name="years_exp" tableColumnId="17"/>
      <queryTableField id="7" name="first_name" tableColumnId="7"/>
      <queryTableField id="8" name="last_name" tableColumnId="8"/>
      <queryTableField id="13" name="age" tableColumnId="13"/>
      <queryTableField id="38" name="search_full_name" tableColumnId="12"/>
      <queryTableField id="14" name="fantasy_positions" tableColumnId="14"/>
      <queryTableField id="4" name="injury_status" tableColumnId="4"/>
      <queryTableField id="20" name="espn_id" tableColumnId="20"/>
      <queryTableField id="19" name="depth_chart_order" tableColumnId="19"/>
      <queryTableField id="18" name="height" tableColumnId="18"/>
      <queryTableField id="11" name="team" tableColumnId="11"/>
      <queryTableField id="16" name="birth_date" tableColumnId="16"/>
      <queryTableField id="57" name="yahoo_id" tableColumnId="2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1200-000007000000}" autoFormatId="16" applyNumberFormats="0" applyBorderFormats="0" applyFontFormats="0" applyPatternFormats="0" applyAlignmentFormats="0" applyWidthHeightFormats="0">
  <queryTableRefresh nextId="36">
    <queryTableFields count="8">
      <queryTableField id="21" name="sleeper_id" tableColumnId="1"/>
      <queryTableField id="11" name="display_name" tableColumnId="11"/>
      <queryTableField id="12" name="full_name" tableColumnId="12"/>
      <queryTableField id="14" name="team" tableColumnId="14"/>
      <queryTableField id="15" name="position" tableColumnId="15"/>
      <queryTableField id="10" name="roster_id" tableColumnId="10"/>
      <queryTableField id="24" name="team_name" tableColumnId="3"/>
      <queryTableField id="13" name="source" tableColumnId="13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39" tableBorderDxfId="138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37"/>
    <tableColumn id="2" xr3:uid="{5F91B2A9-0DBA-4C25-80A0-36E5DFF06E21}" name="PLAYER" dataDxfId="136"/>
    <tableColumn id="3" xr3:uid="{DA36B3A0-EEE3-4971-9C93-141FA75E3CAB}" name="TEAM" dataDxfId="135"/>
    <tableColumn id="4" xr3:uid="{094A24B7-1611-4669-A78F-FEB5676946C6}" name="POS" dataDxfId="134"/>
    <tableColumn id="5" xr3:uid="{CBDA7C01-079A-4516-A3FF-03708A547784}" name="PASSING COMP" dataDxfId="133"/>
    <tableColumn id="6" xr3:uid="{AD46F422-CDF6-4811-8054-DEB3BC20969A}" name="PASSING ATT" dataDxfId="132"/>
    <tableColumn id="7" xr3:uid="{C7C5DBF9-E613-49FD-B8B0-6D59204186E9}" name="PASSING YDS" dataDxfId="131"/>
    <tableColumn id="8" xr3:uid="{4EDE09D3-FC5C-42A9-82E9-C650CC818E41}" name="PASSING TD" dataDxfId="130"/>
    <tableColumn id="9" xr3:uid="{C62B4376-C0C3-4484-9AE4-7D8C4365079E}" name="PASSING INT" dataDxfId="129"/>
    <tableColumn id="10" xr3:uid="{648F5117-4D58-4510-9F7E-34C32E9F7C13}" name="RUSH ATT" dataDxfId="128"/>
    <tableColumn id="11" xr3:uid="{C2E28B57-3B08-4DAF-BC3A-8D13CC8305D7}" name="RUSH YDS" dataDxfId="127"/>
    <tableColumn id="12" xr3:uid="{D8532D29-66E5-44A7-B5F1-221FEB375E24}" name="RUSH TD" dataDxfId="126"/>
    <tableColumn id="13" xr3:uid="{2CF52BC0-8780-4BA5-B832-7D87D3CFD863}" name="REC" dataDxfId="125"/>
    <tableColumn id="14" xr3:uid="{F6B5E4B0-85FB-4057-8845-B5BCB14483A8}" name="REC YDS" dataDxfId="124"/>
    <tableColumn id="15" xr3:uid="{39CB3200-14CF-4105-8916-97420CDC4C2D}" name="REC TD" dataDxfId="123"/>
    <tableColumn id="16" xr3:uid="{A7330946-A5F9-43D1-9EF4-236477BC49E9}" name="PROJ TOTAL PTS" dataDxfId="122"/>
    <tableColumn id="17" xr3:uid="{8E5387D7-A893-480B-BE63-844E71195CB0}" name="ReplacementValue" dataDxfId="121"/>
    <tableColumn id="18" xr3:uid="{11DD7D24-9EA1-47A6-ABBC-A056FD2B295C}" name="VAR" dataDxfId="120"/>
    <tableColumn id="19" xr3:uid="{CBDBBF47-4CFC-49D1-A2A2-054A1DE8E04A}" name="VAR/G" dataDxfId="119"/>
    <tableColumn id="20" xr3:uid="{93A4F13F-1303-4799-B98C-F7A7F90221B7}" name="Rookie" dataDxfId="118"/>
    <tableColumn id="21" xr3:uid="{8ECCF593-0EC8-47E6-AE16-EE8C4511C5E1}" name="LastProj" dataDxfId="117"/>
    <tableColumn id="22" xr3:uid="{39BA914C-B326-4339-A3DE-72B80F346ADB}" name="VAR/G CHG" dataDxfId="116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115"/>
    <tableColumn id="25" xr3:uid="{3BFF04B5-03B6-47C3-B0CA-29F42D3B8C70}" name="RFA?" dataDxfId="114"/>
    <tableColumn id="24" xr3:uid="{CFB27B6C-D632-436B-8CB5-2ED9097DB4F9}" name="VAWG" dataDxfId="113">
      <calculatedColumnFormula>IF(Proj2018[[#This Row],[POS]]="K",-100,Proj2018[[#This Row],[VAR/G]]+1.5)</calculatedColumnFormula>
    </tableColumn>
    <tableColumn id="26" xr3:uid="{68AD6026-BE74-45DE-82BD-54BA2D5CB8C9}" name="VAWG $" dataDxfId="112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55" tableBorderDxfId="54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C1:C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53"/>
    <tableColumn id="6" xr3:uid="{A69042D3-2198-4351-B984-CF82E65B3D38}" name="PLAYER" dataDxfId="52"/>
    <tableColumn id="7" xr3:uid="{FABC142F-41CF-4119-8118-F0B04FFFB8FC}" name="TEAM" dataDxfId="51"/>
    <tableColumn id="8" xr3:uid="{B910BA16-C7EB-45F7-B0A1-5BFCF5839D0E}" name="POS" dataDxfId="50"/>
    <tableColumn id="9" xr3:uid="{28573E67-E9DE-40BA-960E-0AD47EE51FDE}" name="PRICE"/>
    <tableColumn id="10" xr3:uid="{E6177F9D-83FB-446B-9F0B-FD340717E21E}" name="KEEPER" dataDxfId="49"/>
    <tableColumn id="11" xr3:uid="{ED4983FB-9196-4864-AB9A-56B374E5D1E2}" name="Last Contract" dataDxfId="48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47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46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84" totalsRowShown="0">
  <autoFilter ref="C2:G84" xr:uid="{F13260C7-B804-4793-8C00-A7975ABB313D}"/>
  <sortState xmlns:xlrd2="http://schemas.microsoft.com/office/spreadsheetml/2017/richdata2" ref="C3:G16">
    <sortCondition descending="1" ref="F2:F16"/>
  </sortState>
  <tableColumns count="5">
    <tableColumn id="1" xr3:uid="{B653598B-2E0E-47EE-913C-722C7B74E658}" name="BeerName" dataDxfId="45"/>
    <tableColumn id="2" xr3:uid="{50C392A3-637B-4703-8D1E-75E36158F465}" name="SleeperName" dataDxfId="44"/>
    <tableColumn id="3" xr3:uid="{B2E0E3BB-0FBB-4F1A-A63F-3C7EA2E076D7}" name="sleeper_id" dataDxfId="43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42">
      <calculatedColumnFormula>INDEX(players[Count],MATCH(MapBeerSleeper[[#This Row],[SleeperName]],players[full_name],0))</calculatedColumnFormula>
    </tableColumn>
    <tableColumn id="5" xr3:uid="{773AE0D6-A995-4CFF-A77C-725664991ACD}" name="override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956CEFC-3AA2-456F-A6E3-24976B09BD32}" name="Rookies2021" displayName="Rookies2021" ref="A1:N71" tableType="queryTable" totalsRowShown="0">
  <autoFilter ref="A1:N71" xr:uid="{8D3782E8-A38A-4CB0-96A3-EFD84487D173}"/>
  <tableColumns count="14">
    <tableColumn id="1" xr3:uid="{04F7D131-A18F-454B-B98A-E50DE0B476AA}" uniqueName="1" name="season" queryTableFieldId="1"/>
    <tableColumn id="2" xr3:uid="{1363CCFC-9739-47D3-B535-47FDD60372FA}" uniqueName="2" name="round" queryTableFieldId="2"/>
    <tableColumn id="3" xr3:uid="{4BB657A2-3945-403B-852E-DF039A3302F4}" uniqueName="3" name="pick" queryTableFieldId="3"/>
    <tableColumn id="4" xr3:uid="{DF50B08B-644F-43FE-BA31-0D0B3DB5798C}" uniqueName="4" name="ordinal" queryTableFieldId="4"/>
    <tableColumn id="5" xr3:uid="{3CD33690-96DC-4DC0-84AF-662B0B6F76AE}" uniqueName="5" name="owner_roster_id" queryTableFieldId="5"/>
    <tableColumn id="6" xr3:uid="{9DBE4F34-82AC-4EFF-8CE9-5C0905F2C204}" uniqueName="6" name="owner" queryTableFieldId="6"/>
    <tableColumn id="7" xr3:uid="{DEF6BDE3-06DC-4B5D-A72A-A4C3397F809A}" uniqueName="7" name="original_owner" queryTableFieldId="7"/>
    <tableColumn id="8" xr3:uid="{A4D030AA-A2DC-48D9-B8B5-4E65ED0E22C0}" uniqueName="8" name="pick_name" queryTableFieldId="8"/>
    <tableColumn id="9" xr3:uid="{DB1B1AB9-580E-42DB-8AA9-75CF6B29132B}" uniqueName="9" name="placeholder_name" queryTableFieldId="9"/>
    <tableColumn id="10" xr3:uid="{E42A63A7-4855-4AB2-BD1D-2B1FC790F735}" uniqueName="10" name="salary" queryTableFieldId="10"/>
    <tableColumn id="15" xr3:uid="{91B0AC55-F3B0-42BE-BC94-E955C36D0F3B}" uniqueName="15" name="player_id" queryTableFieldId="16"/>
    <tableColumn id="11" xr3:uid="{459B1E45-786C-4006-99BD-FEA8433F4AEC}" uniqueName="11" name="team" queryTableFieldId="11"/>
    <tableColumn id="12" xr3:uid="{7217C335-3CE5-48B1-B418-49B94F63D2F3}" uniqueName="12" name="position" queryTableFieldId="12"/>
    <tableColumn id="13" xr3:uid="{A8652305-CCE5-4515-BA6F-9D790BB729BB}" uniqueName="13" name="full_name" queryTableFieldId="1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5A5F27C-EEAE-4BBA-ADFA-C6A7B9179474}" name="Rookies2020" displayName="Rookies2020" ref="A1:N71" tableType="queryTable" totalsRowShown="0">
  <autoFilter ref="A1:N71" xr:uid="{D649F0F8-42EB-49AE-A1E6-93669DAC96B6}"/>
  <tableColumns count="14">
    <tableColumn id="1" xr3:uid="{384D4156-9D81-44C0-960E-DC44882A1892}" uniqueName="1" name="season" queryTableFieldId="1"/>
    <tableColumn id="2" xr3:uid="{12F8B931-8111-4390-A291-0F2B0E6DBD5D}" uniqueName="2" name="round" queryTableFieldId="2"/>
    <tableColumn id="3" xr3:uid="{E75E3A2F-655C-484E-80BA-AA78EFFDDABC}" uniqueName="3" name="pick" queryTableFieldId="3"/>
    <tableColumn id="4" xr3:uid="{61492438-6A5B-43E2-BCE5-B4009E85308E}" uniqueName="4" name="ordinal" queryTableFieldId="4"/>
    <tableColumn id="5" xr3:uid="{7085955D-F79F-4B9F-AE07-132EC6053CB4}" uniqueName="5" name="owner_roster_id" queryTableFieldId="5"/>
    <tableColumn id="6" xr3:uid="{0B0F68EC-BBAB-4239-8DA1-FAA117A2AE1B}" uniqueName="6" name="owner" queryTableFieldId="6"/>
    <tableColumn id="7" xr3:uid="{78CD9992-4C58-4107-97B3-336275697175}" uniqueName="7" name="original_owner" queryTableFieldId="7"/>
    <tableColumn id="8" xr3:uid="{2845AC71-4056-4E77-A094-184BF8208CC3}" uniqueName="8" name="pick_name" queryTableFieldId="8"/>
    <tableColumn id="9" xr3:uid="{45DEAAB6-0F4C-4ADB-9DB0-6A54446C5809}" uniqueName="9" name="placeholder_name" queryTableFieldId="9"/>
    <tableColumn id="10" xr3:uid="{510CFEDE-8036-4557-95E1-42673250424A}" uniqueName="10" name="salary" queryTableFieldId="10"/>
    <tableColumn id="15" xr3:uid="{C26E53E6-005B-49C2-949A-C8844448D440}" uniqueName="15" name="player_id" queryTableFieldId="16"/>
    <tableColumn id="11" xr3:uid="{E29FA498-664C-45CA-8549-CAB910254229}" uniqueName="11" name="team" queryTableFieldId="11"/>
    <tableColumn id="12" xr3:uid="{5E89C939-E461-4F1D-A148-1619A2F822BC}" uniqueName="12" name="position" queryTableFieldId="12"/>
    <tableColumn id="13" xr3:uid="{DCC4C5AB-47F0-42EF-B1DE-4574504F31AD}" uniqueName="13" name="full_name" queryTableFieldId="1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N71" tableType="queryTable" totalsRowShown="0">
  <autoFilter ref="A1:N71" xr:uid="{02A315AB-A4F8-4484-9407-499D391DD2EB}"/>
  <sortState xmlns:xlrd2="http://schemas.microsoft.com/office/spreadsheetml/2017/richdata2" ref="A2:N71">
    <sortCondition ref="F1:F71"/>
  </sortState>
  <tableColumns count="14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5" xr3:uid="{402FEC18-9F5E-49FD-BB5E-B47CC82AA695}" uniqueName="15" name="player_id" queryTableFieldId="18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40"/>
    <tableColumn id="6" xr3:uid="{B991AFDE-8FE5-4B52-A86C-D03772C9E85C}" name="Pick" dataDxfId="39"/>
    <tableColumn id="1" xr3:uid="{A28B4F84-16D5-4B1D-ADDB-C93A82BD1037}" name="PickName" dataDxfId="38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37"/>
    <tableColumn id="5" xr3:uid="{1D0DB065-9F1A-4622-803A-456B3F9D0A84}" name="Pos" dataDxfId="36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35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34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33"/>
    <tableColumn id="7" xr3:uid="{A2680723-46AE-46D5-AAF9-73ED72E383C2}" name="Round" dataDxfId="32"/>
    <tableColumn id="6" xr3:uid="{75F71CF4-9C50-4976-8D32-EEE9391D2693}" name="Pick" dataDxfId="31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30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29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111"/>
    <tableColumn id="3" xr3:uid="{A6EE9F61-4268-46B0-BE7A-3ECA8C81C3E9}" name="Owner" dataDxfId="11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28"/>
    <tableColumn id="5" xr3:uid="{8814867D-B485-4BB8-A9BF-0FF4CD39F5DD}" name="PLAYER" dataDxfId="27"/>
    <tableColumn id="6" xr3:uid="{9E300F00-6D5A-44D9-B488-CC2A8CCD7CD3}" name="TEAM" dataDxfId="26"/>
    <tableColumn id="7" xr3:uid="{E87EB307-EBFC-49BC-8CAF-AA67F485FA72}" name="POS" dataDxfId="25"/>
    <tableColumn id="8" xr3:uid="{96CC5E96-3C26-496E-9CEE-EEBD3578E3ED}" name="PRICE"/>
    <tableColumn id="9" xr3:uid="{13B69E40-26E9-41B6-9A07-552F806D9EDE}" name="KEEPER" dataDxfId="24"/>
    <tableColumn id="10" xr3:uid="{02D24F50-84F9-464F-88D8-FA5C46AA3764}" name="Last Contract" dataDxfId="23"/>
    <tableColumn id="11" xr3:uid="{69CF69A2-4B29-4FE7-BD92-2BEB500FA2F2}" name="Current Contract" dataDxfId="22"/>
    <tableColumn id="12" xr3:uid="{C8744FC2-41BD-4953-B988-A9A58ADFF201}" name="Net Keeper Count" dataDxfId="21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20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W3198" tableType="queryTable" totalsRowShown="0">
  <autoFilter ref="A1:W3198" xr:uid="{0ABB2C4F-E562-4DFD-9500-B840CD53E713}"/>
  <tableColumns count="23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19"/>
    <tableColumn id="3" xr3:uid="{BF729A3E-1182-47BF-98E0-E9E6AB593533}" uniqueName="3" name="position" queryTableFieldId="3"/>
    <tableColumn id="10" xr3:uid="{FC8EABB0-09E2-483B-B48D-84D9AAD475A8}" uniqueName="10" name="gsis_id" queryTableFieldId="10"/>
    <tableColumn id="21" xr3:uid="{96191903-6F70-4459-B35C-08D1F10E6A69}" uniqueName="21" name="status" queryTableFieldId="21"/>
    <tableColumn id="5" xr3:uid="{36DAFAD9-12CE-4E25-A070-3330F4A4AB72}" uniqueName="5" name="number" queryTableFieldId="5"/>
    <tableColumn id="2" xr3:uid="{A416E620-472D-4F8F-9492-04BF914299C5}" uniqueName="2" name="weight" queryTableFieldId="2"/>
    <tableColumn id="6" xr3:uid="{359AC9A6-8846-4732-AA65-B66BC8383AEF}" uniqueName="6" name="player_id" queryTableFieldId="6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7" xr3:uid="{B6A292B1-BF15-40D8-8079-9CD175C3F5EE}" uniqueName="7" name="first_name" queryTableFieldId="7"/>
    <tableColumn id="8" xr3:uid="{51DA0728-CD98-4A69-848F-76BDE0E66199}" uniqueName="8" name="last_name" queryTableFieldId="8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4" xr3:uid="{E63BBF61-11B9-4DF9-8161-80463109859F}" uniqueName="14" name="fantasy_positions" queryTableFieldId="14" dataDxfId="18"/>
    <tableColumn id="4" xr3:uid="{E1AB08E3-1F7B-4A59-BA9F-5DF6E121611F}" uniqueName="4" name="injury_status" queryTableFieldId="4"/>
    <tableColumn id="20" xr3:uid="{0429F3B9-9A6E-4547-BFF1-7F86E9A821BB}" uniqueName="20" name="espn_id" queryTableFieldId="20"/>
    <tableColumn id="19" xr3:uid="{7782774F-2B05-425F-87F9-B0A91FE50034}" uniqueName="19" name="depth_chart_order" queryTableFieldId="19"/>
    <tableColumn id="18" xr3:uid="{ACD8F757-612F-49C5-A1B1-4E2F4DE66BED}" uniqueName="18" name="height" queryTableFieldId="18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24" xr3:uid="{88ACE82D-BAF1-4563-AE54-D0A785C36652}" uniqueName="24" name="yahoo_id" queryTableFieldId="57" dataDxfId="1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H301" tableType="queryTable" totalsRowShown="0">
  <autoFilter ref="A1:H301" xr:uid="{35B30639-2AC1-4F86-870E-F91791EAE1AF}"/>
  <tableColumns count="8">
    <tableColumn id="1" xr3:uid="{B0AC6ECC-D4BF-4CE4-9E31-9F7B1E017309}" uniqueName="1" name="sleeper_id" queryTableFieldId="21" dataDxfId="7"/>
    <tableColumn id="11" xr3:uid="{765C6C8E-9D82-4AB7-A6F2-8C79AC412017}" uniqueName="11" name="display_name" queryTableFieldId="11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0" xr3:uid="{416BEFD1-C463-4645-B733-F28919A5F866}" uniqueName="10" name="roster_id" queryTableFieldId="10"/>
    <tableColumn id="3" xr3:uid="{45E49066-DBD7-4068-BE93-985DF0F744D8}" uniqueName="3" name="team_name" queryTableFieldId="24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E6" totalsRowShown="0">
  <autoFilter ref="B3:E6" xr:uid="{6AAD423B-2B8A-4F75-A56D-E5D4C888A952}"/>
  <tableColumns count="4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6"/>
    <tableColumn id="4" xr3:uid="{A6BF63E3-9A75-48EC-8537-33AD8CE98A28}" name="league_id" dataDxfId="15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233" tableType="queryTable" totalsRowShown="0">
  <autoFilter ref="A1:R233" xr:uid="{961627C9-DB11-4040-8B08-56594CE58346}"/>
  <sortState xmlns:xlrd2="http://schemas.microsoft.com/office/spreadsheetml/2017/richdata2" ref="A2:R233">
    <sortCondition ref="C1:C233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14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Z301">
  <autoFilter ref="A1:Z301" xr:uid="{00000000-0009-0000-0100-000018000000}"/>
  <sortState xmlns:xlrd2="http://schemas.microsoft.com/office/spreadsheetml/2017/richdata2" ref="A2:Z301">
    <sortCondition descending="1" ref="L1:L301"/>
  </sortState>
  <tableColumns count="26">
    <tableColumn id="6" xr3:uid="{A27D2BD7-E2FC-48A9-83D3-7FACE1A663E2}" name="player_id" dataDxfId="109"/>
    <tableColumn id="21" xr3:uid="{4E50BEC1-E2A2-4FC4-A575-07B9379A957F}" name="OWNER" dataDxfId="108" totalsRowDxfId="107"/>
    <tableColumn id="23" xr3:uid="{27A54450-66FC-40D8-972B-AEDDE1FB33E2}" name="PLAYER" dataDxfId="106" totalsRowDxfId="105"/>
    <tableColumn id="9" xr3:uid="{46B1E234-77CD-43EE-80B0-58315361EB30}" name="RosterIndex" dataDxfId="104" totalsRowDxfId="103">
      <calculatedColumnFormula>_xlfn.IFNA(MATCH(RosterPlan25[[#This Row],[player_id]],CompositeRoster[sleeper_id],0),  MATCH(RosterPlan25[[#This Row],[PLAYER]],CompositeRoster[full_name],0))</calculatedColumnFormula>
    </tableColumn>
    <tableColumn id="10" xr3:uid="{F4DDC611-EAF1-4FD3-B894-6DD520EB7CBF}" name="DraftIndex" dataDxfId="102" totalsRowDxfId="101">
      <calculatedColumnFormula>MATCH(RosterPlan25[[#This Row],[player_id]],Draft2020[sleeper_id],0)</calculatedColumnFormula>
    </tableColumn>
    <tableColumn id="24" xr3:uid="{9DD4484B-0A5D-40A2-AAF5-57972F8C8FAC}" name="TEAM" dataDxfId="100" totalsRowDxfId="99">
      <calculatedColumnFormula>INDEX(CompositeRoster[team],RosterPlan25[[#This Row],[RosterIndex]])&amp;""</calculatedColumnFormula>
    </tableColumn>
    <tableColumn id="25" xr3:uid="{BC8A061B-319D-428C-981D-A9E998562BEF}" name="POS" dataDxfId="98" totalsRowDxfId="97">
      <calculatedColumnFormula>INDEX(CompositeRoster[position],RosterPlan25[[#This Row],[RosterIndex]])&amp;""</calculatedColumnFormula>
    </tableColumn>
    <tableColumn id="2" xr3:uid="{B17DFD1F-CBB1-4156-A63C-BE3C7FA57DB4}" name="SOURCE" dataDxfId="96" totalsRowDxfId="95">
      <calculatedColumnFormula>INDEX(CompositeRoster[source],RosterPlan25[[#This Row],[RosterIndex]])</calculatedColumnFormula>
    </tableColumn>
    <tableColumn id="7" xr3:uid="{E7175D65-C207-4FD7-AA7C-C4B72200622B}" name="Current $" dataDxfId="94">
      <calculatedColumnFormula>_xlfn.IFNA(INDEX(Draft2020[PRICE],RosterPlan25[[#This Row],[DraftIndex]]),0)</calculatedColumnFormula>
    </tableColumn>
    <tableColumn id="18" xr3:uid="{D8874531-10DB-4EB7-AE9D-41A3CD9EAC47}" name="Contract" dataDxfId="93">
      <calculatedColumnFormula>IF(RosterPlan25[[#This Row],[SOURCE]]="Rookie","Rookie",_xlfn.IFNA(INDEX(Draft2020[Current Contract],RosterPlan25[[#This Row],[DraftIndex]]),"Undrafted"))</calculatedColumnFormula>
    </tableColumn>
    <tableColumn id="20" xr3:uid="{4A434206-7B37-44A6-8D55-08887EE97B81}" name="FFA Year?" dataDxfId="92">
      <calculatedColumnFormula>IF(RosterPlan25[[#This Row],[Contract]]="Rookie","",2020+3-_xlfn.IFNA(INDEX(Draft2020[Net Keeper Count],RosterPlan25[[#This Row],[DraftIndex]]),0)+IF(_xlfn.IFNA(INDEX(Draft2020[Net Keeper Count],RosterPlan25[[#This Row],[DraftIndex]]),0)=2,1,0))</calculatedColumnFormula>
    </tableColumn>
    <tableColumn id="17" xr3:uid="{DA052B81-C4EC-48DF-AA03-7A129AE3574F}" name="$↑ 2021 CANCELED RAISE" dataDxfId="91">
      <calculatedColumnFormula>ROUNDDOWN(RosterPlan25[[#This Row],[Optimal $]]*IF(RosterPlan25[[#This Row],[Contract]]="Rookie",0.3,0.15),0)</calculatedColumnFormula>
    </tableColumn>
    <tableColumn id="15" xr3:uid="{A2483AF5-A5E0-4318-8863-C36EBFF72B6C}" name="$↑ VAR" dataDxfId="90">
      <calculatedColumnFormula>ROUNDDOWN(RosterPlan25[[#This Row],[Optimal $]]*IF(YEAR(TODAY())=2021,0,IF(RosterPlan25[[#This Row],[Contract]]="Rookie",0.3,0.15)),0)</calculatedColumnFormula>
    </tableColumn>
    <tableColumn id="39" xr3:uid="{47B1DA00-F9D0-473B-B305-D0DD22209D8F}" name="2021 $" dataDxfId="89">
      <calculatedColumnFormula>IF(RosterPlan25[[#This Row],[SOURCE]]="Rookie",INDEX(Rookies2021[salary],MATCH(RosterPlan25[[#This Row],[PLAYER]],Rookies2021[full_name],0)),MAX(RosterPlan25[[#This Row],[Current $]]+RosterPlan25[[#This Row],[$↑ VAR]],1))</calculatedColumnFormula>
    </tableColumn>
    <tableColumn id="1" xr3:uid="{F4449021-8000-4BB1-AF4C-B4C3F8145E11}" name="VAR/G" dataDxfId="88" totalsRowDxfId="87">
      <calculatedColumnFormula>_xlfn.IFNA(IF(RosterPlan25[[#This Row],[POS]]="K",0,INDEX(BeerSheets[Average],MATCH(TEXT(RosterPlan25[[#This Row],[player_id]],"0"),BeerSheets[sleeper_id],0))),_xlfn.SWITCH(RosterPlan25[[#This Row],[POS]],"QB",-12,"RB",-8,"WR",-8,-5))</calculatedColumnFormula>
    </tableColumn>
    <tableColumn id="37" xr3:uid="{454CCF44-0EDA-4F63-AF7C-C8A0B1F54B6D}" name="KEEPER / RFA" dataDxfId="6"/>
    <tableColumn id="19" xr3:uid="{EC09A68C-CD42-42B9-82DB-7308BED572BC}" name="Net Keeper Count" dataDxfId="86">
      <calculatedColumnFormula>_xlfn.IFNA(INDEX(Draft2020[Net Keeper Count],RosterPlan25[[#This Row],[DraftIndex]]),0)+IF(RosterPlan25[[#This Row],[KEEPER / RFA]]="K",1,0)</calculatedColumnFormula>
    </tableColumn>
    <tableColumn id="11" xr3:uid="{243B9E1B-1E10-404D-9F6F-513E98AEA6C0}" name="RFA $" dataDxfId="85"/>
    <tableColumn id="5" xr3:uid="{3218F974-3ED7-4BC6-9B2E-BDDD9F3290AB}" name="Optimal $" dataDxfId="84">
      <calculatedColumnFormula>IF(RosterPlan25[[#This Row],[VAR/G]]&gt;0,ROUND($AC$29*RosterPlan25[[#This Row],[VAR/G]],0),0)+1</calculatedColumnFormula>
    </tableColumn>
    <tableColumn id="3" xr3:uid="{AA9827AB-C789-4065-9474-C0A4E4FA12B8}" name="Opt Value" dataDxfId="83">
      <calculatedColumnFormula>RosterPlan25[[#This Row],[Optimal $]]-RosterPlan25[[#This Row],[2021 $]]</calculatedColumnFormula>
    </tableColumn>
    <tableColumn id="13" xr3:uid="{BCCC3E93-71FA-4015-A4C5-5F8B09657439}" name="VAW/G" dataDxfId="82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81">
      <calculatedColumnFormula>IF(RosterPlan25[[#This Row],[VAW/G]]&gt;0,ROUND(RosterPlan25[[#This Row],[VAW/G]]*$AC$56,0)+1,1)</calculatedColumnFormula>
    </tableColumn>
    <tableColumn id="14" xr3:uid="{53765CD4-D3B9-443A-BBB9-5759239A78E8}" name="VAWG Value" dataDxfId="80">
      <calculatedColumnFormula>RosterPlan25[[#This Row],[VAWG Market $]]-_xlfn.IFNA(RosterPlan25[[#This Row],[2021 $]],1)</calculatedColumnFormula>
    </tableColumn>
    <tableColumn id="4" xr3:uid="{78172CAB-FA5E-4E1D-B85E-34E37744B397}" name="Pure Inflated $" dataDxfId="79">
      <calculatedColumnFormula>IF(RosterPlan25[[#This Row],[VAR/G]]&gt;0,1+ROUND(RosterPlan25[[#This Row],[VAR/G]]*IF(RosterPlan25[[#This Row],[KEEPER / RFA]]="K",($AC$34+RosterPlan25[[#This Row],[2021 $]]-1)/($AC$25+RosterPlan25[[#This Row],[VAR/G]]),$AC$35),0),1)</calculatedColumnFormula>
    </tableColumn>
    <tableColumn id="8" xr3:uid="{27EDB8B3-2072-499C-A0AE-82E7C9725DFB}" name="Inflated Value" dataDxfId="78">
      <calculatedColumnFormula>RosterPlan25[[#This Row],[Pure Inflated $]]-RosterPlan25[[#This Row],[2021 $]]</calculatedColumnFormula>
    </tableColumn>
    <tableColumn id="12" xr3:uid="{335CA68B-5231-411F-B481-6BF2DE8AA958}" name="Age" dataDxfId="77">
      <calculatedColumnFormula>INDEX(players[age],MATCH(RosterPlan25[[#This Row],[player_id]],players[sleeper_id],0))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F84409E-3FBD-4F87-8A43-D6356DB4370F}" name="Free_Agents" displayName="Free_Agents" ref="A1:O223" tableType="queryTable" totalsRowShown="0">
  <autoFilter ref="A1:O223" xr:uid="{754AD3B5-AEDC-446E-9FDF-295BF4903CBD}"/>
  <sortState xmlns:xlrd2="http://schemas.microsoft.com/office/spreadsheetml/2017/richdata2" ref="A2:O223">
    <sortCondition descending="1" ref="E1:E223"/>
  </sortState>
  <tableColumns count="15">
    <tableColumn id="1" xr3:uid="{EB99220C-2CB8-450B-A4BF-712AFC831B66}" uniqueName="1" name="Name" queryTableFieldId="1" dataDxfId="5"/>
    <tableColumn id="2" xr3:uid="{C702D405-5218-4710-AD7D-588178D98183}" uniqueName="2" name="Pos" queryTableFieldId="2" dataDxfId="4"/>
    <tableColumn id="3" xr3:uid="{C2E41B10-9E6B-48A3-BAF4-13271EFCAE0C}" uniqueName="3" name="Team" queryTableFieldId="3" dataDxfId="3"/>
    <tableColumn id="4" xr3:uid="{72C29BB3-58A5-4C3E-A4F3-0BB7A930A406}" uniqueName="4" name="Bye" queryTableFieldId="4"/>
    <tableColumn id="5" xr3:uid="{B553B9C5-653A-4E42-BEC1-C7B6462AFFBF}" uniqueName="5" name="Average" queryTableFieldId="5"/>
    <tableColumn id="6" xr3:uid="{89B9A705-811E-4812-BF1C-A6674B9CE93E}" uniqueName="6" name="Stdev" queryTableFieldId="6"/>
    <tableColumn id="7" xr3:uid="{D81B4C41-35EF-401F-AEFC-D03501DDEC75}" uniqueName="7" name="Rank" queryTableFieldId="7"/>
    <tableColumn id="14" xr3:uid="{3EA14902-0099-494B-8CA3-36DF7DDF9FC8}" uniqueName="14" name="sleeper_id" queryTableFieldId="14" dataDxfId="2"/>
    <tableColumn id="15" xr3:uid="{720C03BD-A1A6-4D44-AA56-DA21A88B96BC}" uniqueName="15" name="years_exp" queryTableFieldId="15"/>
    <tableColumn id="16" xr3:uid="{39A99F91-F643-432E-BA8A-E22FF386B64D}" uniqueName="16" name="age" queryTableFieldId="16"/>
    <tableColumn id="17" xr3:uid="{D051AD75-E88B-47F4-ABEF-D193F114591B}" uniqueName="17" name="injury_status" queryTableFieldId="17"/>
    <tableColumn id="18" xr3:uid="{B93FF363-EC5B-4B1A-A922-BA7672C255B3}" uniqueName="18" name="status" queryTableFieldId="18"/>
    <tableColumn id="19" xr3:uid="{E25D00A0-CA01-4B21-B838-405C2614E46A}" uniqueName="19" name="RFA Order" queryTableFieldId="19"/>
    <tableColumn id="8" xr3:uid="{D878D274-53CA-46B5-9F62-DFEFE0F3C807}" uniqueName="8" name="$" queryTableFieldId="20" dataDxfId="1">
      <calculatedColumnFormula>MAX(Free_Agents[[#This Row],[Average]]*$R$11,0)+1</calculatedColumnFormula>
    </tableColumn>
    <tableColumn id="9" xr3:uid="{519B71B8-0C53-4392-9518-7EAB7107C5F5}" uniqueName="9" name="Actual" queryTableFieldId="21" dataDxfId="0" dataCellStyle="Currenc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B68D9-FA77-4383-B9E4-2C448777E648}" name="Table22" displayName="Table22" ref="C4:G25" totalsRowShown="0" headerRowDxfId="76" dataDxfId="74" headerRowBorderDxfId="75" tableBorderDxfId="73" totalsRowBorderDxfId="72">
  <autoFilter ref="C4:G25" xr:uid="{187C2BC6-BD75-4AD5-AB07-5A0EC91E2D86}"/>
  <tableColumns count="5">
    <tableColumn id="1" xr3:uid="{9DB2A644-7C54-432E-B864-AEE63540B3CD}" name="OWNER" dataDxfId="71">
      <calculatedColumnFormula>_xlfn.IFNA(INDEX(CompositeRoster[display_name],MATCH(Table22[[#This Row],[sleeper_id]],CompositeRoster[sleeper_id],0)),"FREE AGENT")</calculatedColumnFormula>
    </tableColumn>
    <tableColumn id="2" xr3:uid="{F5C66D67-EF74-488E-B31E-9944F84B0C82}" name="PLAYER" dataDxfId="70"/>
    <tableColumn id="3" xr3:uid="{F6D9E8A2-E769-4404-8FA0-C12463889606}" name="sleeper_id" dataDxfId="69"/>
    <tableColumn id="4" xr3:uid="{EF6E7C3B-8A09-4D9D-B13E-75CE0A0FC27C}" name="TEAM" dataDxfId="68"/>
    <tableColumn id="5" xr3:uid="{146DB2DA-F8E4-4A82-AAB2-9CDDD42177BD}" name="PO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8FAA0CD-2105-4B47-90EE-29C9174F2B44}" name="BeerSheets" displayName="BeerSheets" ref="A1:Q443" tableType="queryTable" totalsRowShown="0">
  <autoFilter ref="A1:Q443" xr:uid="{26B85D22-C512-4834-9AD3-9F9B7420B78E}"/>
  <sortState xmlns:xlrd2="http://schemas.microsoft.com/office/spreadsheetml/2017/richdata2" ref="A2:Q443">
    <sortCondition descending="1" ref="E1:E443"/>
  </sortState>
  <tableColumns count="17">
    <tableColumn id="1" xr3:uid="{36CFBD91-D38A-4A3A-A935-D1312CC51BDA}" uniqueName="1" name="Name" queryTableFieldId="1" dataDxfId="66"/>
    <tableColumn id="2" xr3:uid="{BC7FBB8B-2D92-4237-9916-DE7D7063CAB1}" uniqueName="2" name="Pos" queryTableFieldId="2" dataDxfId="65"/>
    <tableColumn id="3" xr3:uid="{EFF0F41B-938B-4AF8-A8DA-D62636F2DF27}" uniqueName="3" name="Team" queryTableFieldId="3" dataDxfId="64"/>
    <tableColumn id="4" xr3:uid="{D7690B21-91E8-431F-99DE-4F9CEA8E21D3}" uniqueName="4" name="Bye" queryTableFieldId="4"/>
    <tableColumn id="5" xr3:uid="{6E7DD3D8-3D21-45F8-8B0E-09233266D610}" uniqueName="5" name="Average" queryTableFieldId="5"/>
    <tableColumn id="6" xr3:uid="{D35484E2-72C1-45CB-99A7-40B517AAE40D}" uniqueName="6" name="Stdev" queryTableFieldId="6"/>
    <tableColumn id="7" xr3:uid="{8505134D-236C-4898-8807-DB224BBF936E}" uniqueName="7" name="Rank" queryTableFieldId="7"/>
    <tableColumn id="8" xr3:uid="{C57C75F1-896C-407E-AC70-1F1E51A3CA85}" uniqueName="8" name="Tier" queryTableFieldId="8"/>
    <tableColumn id="9" xr3:uid="{077C27A8-5F63-4F88-AE5A-694CFEEB2CE5}" uniqueName="9" name="ECR" queryTableFieldId="9" dataDxfId="63"/>
    <tableColumn id="10" xr3:uid="{7A62A069-FD06-4E4F-8809-FEAE2C8126DA}" uniqueName="10" name="ECRAvg" queryTableFieldId="10"/>
    <tableColumn id="11" xr3:uid="{07D25029-99EA-450C-A9A6-196ABACE88D5}" uniqueName="11" name="ECR VS. ADP" queryTableFieldId="11"/>
    <tableColumn id="12" xr3:uid="{0776F5CE-5BCD-4687-B264-84580FD4C503}" uniqueName="12" name="PS" queryTableFieldId="12"/>
    <tableColumn id="13" xr3:uid="{36C52EFF-0233-4F95-974B-6278AFE3B16B}" uniqueName="13" name="sleeper_id" queryTableFieldId="13" dataDxfId="62"/>
    <tableColumn id="14" xr3:uid="{71956F6D-9A3A-411A-9616-14C3674E4218}" uniqueName="14" name="years_exp" queryTableFieldId="14"/>
    <tableColumn id="15" xr3:uid="{74EC0109-43C9-49F9-A0F2-D85D47F873CD}" uniqueName="15" name="age" queryTableFieldId="15"/>
    <tableColumn id="16" xr3:uid="{F7A85BAD-ED55-4BDB-B904-49760684E90C}" uniqueName="16" name="injury_status" queryTableFieldId="16"/>
    <tableColumn id="17" xr3:uid="{8C1EEE89-5504-4F69-90F3-B1CE590508EB}" uniqueName="17" name="status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E1E8A33-75B7-4074-9744-D487BFC8240D}" name="Trade_History" displayName="Trade_History" ref="A1:F29" tableType="queryTable" totalsRowShown="0">
  <autoFilter ref="A1:F29" xr:uid="{06837D14-AFED-4446-B4D1-A435CA676BC2}"/>
  <tableColumns count="6">
    <tableColumn id="1" xr3:uid="{70E9B8BB-5CA1-4E94-8D8C-6831255FDE17}" uniqueName="1" name="season" queryTableFieldId="1" dataDxfId="11"/>
    <tableColumn id="3" xr3:uid="{8C47BB5E-D90E-4F0C-9F5E-7E833DDAE05D}" uniqueName="3" name="week" queryTableFieldId="3" dataDxfId="10"/>
    <tableColumn id="23" xr3:uid="{76702178-DF8E-48AD-B945-7487AE19CFD7}" uniqueName="23" name="date" queryTableFieldId="23" dataDxfId="8"/>
    <tableColumn id="24" xr3:uid="{BEB9B09D-8976-4B71-85E6-F2A4756F4561}" uniqueName="24" name="draft_picks" queryTableFieldId="27" dataDxfId="9"/>
    <tableColumn id="20" xr3:uid="{19A4775B-8CE1-4E0A-A2B1-365BEA5A6637}" uniqueName="20" name="added_players" queryTableFieldId="20" dataDxfId="13"/>
    <tableColumn id="19" xr3:uid="{56349EB0-C38F-499E-989F-79D40DD4E147}" uniqueName="19" name="dropped_players" queryTableFieldId="19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11DB04C-9F1D-4E54-A061-72E478971541}" name="Draft2020" displayName="Draft2020" ref="C2:M242" totalsRowShown="0" headerRowDxfId="61" headerRowBorderDxfId="60" tableBorderDxfId="59">
  <autoFilter ref="C2:M242" xr:uid="{79746EA5-93AC-4B09-802F-9619AFA7565F}"/>
  <sortState xmlns:xlrd2="http://schemas.microsoft.com/office/spreadsheetml/2017/richdata2" ref="C3:M242">
    <sortCondition ref="D2:D242"/>
  </sortState>
  <tableColumns count="11">
    <tableColumn id="1" xr3:uid="{E5A1080B-0A2E-410E-939B-180B162BD2A4}" name="PICK"/>
    <tableColumn id="2" xr3:uid="{66951AAF-9242-4E97-8FAF-85BF07726D96}" name="OWNER"/>
    <tableColumn id="3" xr3:uid="{1851DB3D-B2DF-4252-A413-422C74F7C605}" name="PLAYER"/>
    <tableColumn id="4" xr3:uid="{3ADBBB22-0A69-4506-B716-6627FCCC666B}" name="sleeper_id"/>
    <tableColumn id="5" xr3:uid="{40F45A0D-FCD6-4CEC-8B6C-8541021662E7}" name="TEAM"/>
    <tableColumn id="6" xr3:uid="{273403FF-C289-4963-A67B-562607755D0F}" name="POS"/>
    <tableColumn id="7" xr3:uid="{57D517D0-B192-40DB-993F-EE1D38E74E6F}" name="PRICE"/>
    <tableColumn id="8" xr3:uid="{AF6EFB84-67A4-479E-AB27-D4DC367BF497}" name="KEEPER"/>
    <tableColumn id="9" xr3:uid="{F992976D-055F-484D-851F-C0BB9A78269D}" name="Last Contract" dataDxfId="58">
      <calculatedColumnFormula>IF(Draft2020[[#This Row],[KEEPER]]="K",_xlfn.IFNA(INDEX(Draft2019[Current Contract],MATCH(Draft2020[[#This Row],[sleeper_id]],Draft2019[sleeper_id],0)),"Undrafted"),"")</calculatedColumnFormula>
    </tableColumn>
    <tableColumn id="10" xr3:uid="{78AE3B76-E18C-4934-A80C-00BE14875EDD}" name="Current Contract" dataDxfId="57">
      <calculatedColumnFormula>IF(Draft2020[[#This Row],[KEEPER]]="K",Draft2020[[#This Row],[Last Contract]],IF(ISNA(VLOOKUP(Draft2020[[#This Row],[sleeper_id]],Rookies2020[player_id],1,FALSE)),"Auction","Rookie"))</calculatedColumnFormula>
    </tableColumn>
    <tableColumn id="11" xr3:uid="{2A0599D5-7979-439A-8EF7-222B35824E82}" name="Net Keeper Count" dataDxfId="56">
      <calculatedColumnFormula>IF(Draft2020[[#This Row],[KEEPER]]="K",1+_xlfn.IFNA(INDEX(Draft2019[Net Keeper Count],MATCH(Draft2020[[#This Row],[PLAYER]],Draft2019[PLAYER],0)),0),0)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sheetPr codeName="Sheet2"/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33203125" customWidth="1"/>
    <col min="8" max="9" width="11.5546875" customWidth="1"/>
    <col min="10" max="10" width="10.664062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6640625" customWidth="1"/>
    <col min="22" max="22" width="15.44140625" customWidth="1"/>
    <col min="26" max="26" width="8.44140625" customWidth="1"/>
    <col min="28" max="28" width="20.33203125" bestFit="1" customWidth="1"/>
  </cols>
  <sheetData>
    <row r="1" spans="1:29" x14ac:dyDescent="0.3">
      <c r="A1" t="s">
        <v>11108</v>
      </c>
      <c r="B1" t="s">
        <v>10590</v>
      </c>
      <c r="C1" t="s">
        <v>10591</v>
      </c>
      <c r="D1" t="s">
        <v>10592</v>
      </c>
      <c r="E1" t="s">
        <v>11109</v>
      </c>
      <c r="F1" t="s">
        <v>11110</v>
      </c>
      <c r="G1" t="s">
        <v>11111</v>
      </c>
      <c r="H1" t="s">
        <v>11112</v>
      </c>
      <c r="I1" t="s">
        <v>11113</v>
      </c>
      <c r="J1" t="s">
        <v>11114</v>
      </c>
      <c r="K1" t="s">
        <v>11115</v>
      </c>
      <c r="L1" t="s">
        <v>11116</v>
      </c>
      <c r="M1" t="s">
        <v>11117</v>
      </c>
      <c r="N1" t="s">
        <v>11118</v>
      </c>
      <c r="O1" t="s">
        <v>11119</v>
      </c>
      <c r="P1" t="s">
        <v>11120</v>
      </c>
      <c r="Q1" t="s">
        <v>11121</v>
      </c>
      <c r="R1" t="s">
        <v>11122</v>
      </c>
      <c r="S1" t="s">
        <v>11123</v>
      </c>
      <c r="T1" t="s">
        <v>11021</v>
      </c>
      <c r="U1" t="s">
        <v>11124</v>
      </c>
      <c r="V1" t="s">
        <v>11125</v>
      </c>
      <c r="W1" t="s">
        <v>11126</v>
      </c>
      <c r="X1" t="s">
        <v>11127</v>
      </c>
      <c r="Y1" t="s">
        <v>11128</v>
      </c>
      <c r="Z1" t="s">
        <v>11129</v>
      </c>
      <c r="AB1" t="s">
        <v>11130</v>
      </c>
      <c r="AC1" s="25">
        <v>2760</v>
      </c>
    </row>
    <row r="2" spans="1:29" x14ac:dyDescent="0.3">
      <c r="A2">
        <v>2018</v>
      </c>
      <c r="B2" t="s">
        <v>1752</v>
      </c>
      <c r="C2" t="s">
        <v>364</v>
      </c>
      <c r="D2" t="s">
        <v>310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295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434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11131</v>
      </c>
      <c r="AC2" s="30">
        <v>12.194044358045419</v>
      </c>
    </row>
    <row r="3" spans="1:29" x14ac:dyDescent="0.3">
      <c r="A3">
        <v>2018</v>
      </c>
      <c r="B3" t="s">
        <v>9708</v>
      </c>
      <c r="C3" t="s">
        <v>486</v>
      </c>
      <c r="D3" t="s">
        <v>310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295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434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1075</v>
      </c>
      <c r="C4" t="s">
        <v>10642</v>
      </c>
      <c r="D4" t="s">
        <v>310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295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434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11132</v>
      </c>
      <c r="AC4" s="32">
        <v>12.194044358045419</v>
      </c>
    </row>
    <row r="5" spans="1:29" x14ac:dyDescent="0.3">
      <c r="A5">
        <v>2018</v>
      </c>
      <c r="B5" t="s">
        <v>9127</v>
      </c>
      <c r="C5" t="s">
        <v>10603</v>
      </c>
      <c r="D5" t="s">
        <v>310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295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434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10525</v>
      </c>
      <c r="C6" t="s">
        <v>10619</v>
      </c>
      <c r="D6" t="s">
        <v>310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295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434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11133</v>
      </c>
      <c r="AC6">
        <f>AC1/AC4</f>
        <v>226.34</v>
      </c>
    </row>
    <row r="7" spans="1:29" x14ac:dyDescent="0.3">
      <c r="A7">
        <v>2018</v>
      </c>
      <c r="B7" s="2" t="s">
        <v>9816</v>
      </c>
      <c r="C7" t="s">
        <v>10637</v>
      </c>
      <c r="D7" t="s">
        <v>310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295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434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11134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1548</v>
      </c>
      <c r="C8" t="s">
        <v>11135</v>
      </c>
      <c r="D8" t="s">
        <v>310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295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434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5611</v>
      </c>
      <c r="C9" t="s">
        <v>10654</v>
      </c>
      <c r="D9" t="s">
        <v>310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295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434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11136</v>
      </c>
      <c r="AC9" s="32">
        <f>AC1/AC7</f>
        <v>114.79074603587208</v>
      </c>
    </row>
    <row r="10" spans="1:29" x14ac:dyDescent="0.3">
      <c r="A10">
        <v>2018</v>
      </c>
      <c r="B10" t="s">
        <v>5649</v>
      </c>
      <c r="C10" t="s">
        <v>10650</v>
      </c>
      <c r="D10" t="s">
        <v>310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295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434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2839</v>
      </c>
      <c r="C11" t="s">
        <v>370</v>
      </c>
      <c r="D11" t="s">
        <v>310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295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434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1690</v>
      </c>
      <c r="C12" t="s">
        <v>10625</v>
      </c>
      <c r="D12" t="s">
        <v>310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295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434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1450</v>
      </c>
      <c r="C13" t="s">
        <v>10609</v>
      </c>
      <c r="D13" t="s">
        <v>310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295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434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9773</v>
      </c>
      <c r="C14" t="s">
        <v>10601</v>
      </c>
      <c r="D14" t="s">
        <v>310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295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434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2006</v>
      </c>
      <c r="C15" t="s">
        <v>305</v>
      </c>
      <c r="D15" t="s">
        <v>310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295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434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9980</v>
      </c>
      <c r="C16" t="s">
        <v>10625</v>
      </c>
      <c r="D16" t="s">
        <v>448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295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434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1651</v>
      </c>
      <c r="C17" t="s">
        <v>10635</v>
      </c>
      <c r="D17" t="s">
        <v>310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295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434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4811</v>
      </c>
      <c r="C18" t="s">
        <v>532</v>
      </c>
      <c r="D18" t="s">
        <v>310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295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434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10460</v>
      </c>
      <c r="C19" t="s">
        <v>297</v>
      </c>
      <c r="D19" t="s">
        <v>310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295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434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10834</v>
      </c>
      <c r="C20" t="s">
        <v>566</v>
      </c>
      <c r="D20" t="s">
        <v>448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295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434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10707</v>
      </c>
      <c r="C21" t="s">
        <v>10708</v>
      </c>
      <c r="D21" t="s">
        <v>310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295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434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10457</v>
      </c>
      <c r="C22" t="s">
        <v>566</v>
      </c>
      <c r="D22" t="s">
        <v>310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295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434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3716</v>
      </c>
      <c r="C23" t="s">
        <v>10622</v>
      </c>
      <c r="D23" t="s">
        <v>310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295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434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4061</v>
      </c>
      <c r="C24" t="s">
        <v>10686</v>
      </c>
      <c r="D24" t="s">
        <v>310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295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295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8677</v>
      </c>
      <c r="C25" t="s">
        <v>10696</v>
      </c>
      <c r="D25" t="s">
        <v>310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295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434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2869</v>
      </c>
      <c r="C26" t="s">
        <v>10631</v>
      </c>
      <c r="D26" t="s">
        <v>310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295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295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4758</v>
      </c>
      <c r="C27" t="s">
        <v>10696</v>
      </c>
      <c r="D27" t="s">
        <v>448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295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434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1216</v>
      </c>
      <c r="C28" t="s">
        <v>10682</v>
      </c>
      <c r="D28" t="s">
        <v>448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295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434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4536</v>
      </c>
      <c r="C29" t="s">
        <v>10607</v>
      </c>
      <c r="D29" t="s">
        <v>310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295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295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3631</v>
      </c>
      <c r="C30" t="s">
        <v>10693</v>
      </c>
      <c r="D30" t="s">
        <v>310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295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434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6843</v>
      </c>
      <c r="C31" t="s">
        <v>313</v>
      </c>
      <c r="D31" t="s">
        <v>310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295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295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1876</v>
      </c>
      <c r="C32" t="s">
        <v>1190</v>
      </c>
      <c r="D32" t="s">
        <v>310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295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295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6452</v>
      </c>
      <c r="C33" t="s">
        <v>10605</v>
      </c>
      <c r="D33" t="s">
        <v>310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295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295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9272</v>
      </c>
      <c r="C34" t="s">
        <v>313</v>
      </c>
      <c r="D34" t="s">
        <v>448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11021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434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6192</v>
      </c>
      <c r="C35" t="s">
        <v>370</v>
      </c>
      <c r="D35" t="s">
        <v>448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295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434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7444</v>
      </c>
      <c r="C36" t="s">
        <v>10631</v>
      </c>
      <c r="D36" t="s">
        <v>448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295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434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9501</v>
      </c>
      <c r="C37" t="s">
        <v>10609</v>
      </c>
      <c r="D37" t="s">
        <v>448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295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434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6411</v>
      </c>
      <c r="C38" t="s">
        <v>10625</v>
      </c>
      <c r="D38" t="s">
        <v>347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295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434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8670</v>
      </c>
      <c r="C39" t="s">
        <v>305</v>
      </c>
      <c r="D39" t="s">
        <v>448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295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434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4072</v>
      </c>
      <c r="C40" t="s">
        <v>10639</v>
      </c>
      <c r="D40" t="s">
        <v>310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295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295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5167</v>
      </c>
      <c r="C41" t="s">
        <v>10599</v>
      </c>
      <c r="D41" t="s">
        <v>448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295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434</v>
      </c>
      <c r="X41" s="29" t="s">
        <v>11137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7871</v>
      </c>
      <c r="C42" t="s">
        <v>297</v>
      </c>
      <c r="D42" t="s">
        <v>448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295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434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4858</v>
      </c>
      <c r="C43" t="s">
        <v>10635</v>
      </c>
      <c r="D43" t="s">
        <v>347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295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434</v>
      </c>
      <c r="X43" s="29" t="s">
        <v>11137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6767</v>
      </c>
      <c r="C44" t="s">
        <v>10654</v>
      </c>
      <c r="D44" t="s">
        <v>347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295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434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4363</v>
      </c>
      <c r="C45" t="s">
        <v>10635</v>
      </c>
      <c r="D45" t="s">
        <v>448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295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434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10578</v>
      </c>
      <c r="C46" t="s">
        <v>313</v>
      </c>
      <c r="D46" t="s">
        <v>347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295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434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2729</v>
      </c>
      <c r="C47" t="s">
        <v>297</v>
      </c>
      <c r="D47" t="s">
        <v>347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295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434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10572</v>
      </c>
      <c r="C48" t="s">
        <v>10622</v>
      </c>
      <c r="D48" t="s">
        <v>347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295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434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3277</v>
      </c>
      <c r="C49" t="s">
        <v>532</v>
      </c>
      <c r="D49" t="s">
        <v>448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295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434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8030</v>
      </c>
      <c r="C50" t="s">
        <v>11135</v>
      </c>
      <c r="D50" t="s">
        <v>448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11021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434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371</v>
      </c>
      <c r="C51" t="s">
        <v>370</v>
      </c>
      <c r="D51" t="s">
        <v>347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295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434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7587</v>
      </c>
      <c r="C52" t="s">
        <v>10642</v>
      </c>
      <c r="D52" t="s">
        <v>448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295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434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6014</v>
      </c>
      <c r="C53" t="s">
        <v>10708</v>
      </c>
      <c r="D53" t="s">
        <v>448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295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434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3676</v>
      </c>
      <c r="C54" t="s">
        <v>10693</v>
      </c>
      <c r="D54" t="s">
        <v>448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295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434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2997</v>
      </c>
      <c r="C55" t="s">
        <v>364</v>
      </c>
      <c r="D55" t="s">
        <v>347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295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434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8338</v>
      </c>
      <c r="C56" t="s">
        <v>10637</v>
      </c>
      <c r="D56" t="s">
        <v>347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295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434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6662</v>
      </c>
      <c r="C57" t="s">
        <v>10622</v>
      </c>
      <c r="D57" t="s">
        <v>448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295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434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7732</v>
      </c>
      <c r="C58" t="s">
        <v>486</v>
      </c>
      <c r="D58" t="s">
        <v>320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295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434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2231</v>
      </c>
      <c r="C59" t="s">
        <v>486</v>
      </c>
      <c r="D59" t="s">
        <v>448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11021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434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4664</v>
      </c>
      <c r="C60" t="s">
        <v>10639</v>
      </c>
      <c r="D60" t="s">
        <v>448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295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434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7500</v>
      </c>
      <c r="C61" t="s">
        <v>10601</v>
      </c>
      <c r="D61" t="s">
        <v>448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295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434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6927</v>
      </c>
      <c r="C62" t="s">
        <v>10609</v>
      </c>
      <c r="D62" t="s">
        <v>347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295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434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2937</v>
      </c>
      <c r="C63" t="s">
        <v>10619</v>
      </c>
      <c r="D63" t="s">
        <v>448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11021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434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7913</v>
      </c>
      <c r="C64" t="s">
        <v>10607</v>
      </c>
      <c r="D64" t="s">
        <v>448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11021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434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3189</v>
      </c>
      <c r="C65" t="s">
        <v>10686</v>
      </c>
      <c r="D65" t="s">
        <v>448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295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434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9504</v>
      </c>
      <c r="C66" t="s">
        <v>1190</v>
      </c>
      <c r="D66" t="s">
        <v>347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295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434</v>
      </c>
      <c r="X66" s="29" t="s">
        <v>11137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4956</v>
      </c>
      <c r="C67" t="s">
        <v>1190</v>
      </c>
      <c r="D67" t="s">
        <v>448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11021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295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9889</v>
      </c>
      <c r="C68" t="s">
        <v>305</v>
      </c>
      <c r="D68" t="s">
        <v>347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295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434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9593</v>
      </c>
      <c r="C69" t="s">
        <v>10605</v>
      </c>
      <c r="D69" t="s">
        <v>347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295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434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7087</v>
      </c>
      <c r="C70" t="s">
        <v>10619</v>
      </c>
      <c r="D70" t="s">
        <v>347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295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434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10036</v>
      </c>
      <c r="C71" t="s">
        <v>10708</v>
      </c>
      <c r="D71" t="s">
        <v>347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295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434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3644</v>
      </c>
      <c r="C72" t="s">
        <v>10603</v>
      </c>
      <c r="D72" t="s">
        <v>448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295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295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5179</v>
      </c>
      <c r="C73" t="s">
        <v>10609</v>
      </c>
      <c r="D73" t="s">
        <v>347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295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434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7295</v>
      </c>
      <c r="C74" t="s">
        <v>10603</v>
      </c>
      <c r="D74" t="s">
        <v>347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295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434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7642</v>
      </c>
      <c r="C75" t="s">
        <v>10607</v>
      </c>
      <c r="D75" t="s">
        <v>347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295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434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4048</v>
      </c>
      <c r="C76" t="s">
        <v>10693</v>
      </c>
      <c r="D76" t="s">
        <v>347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295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434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10769</v>
      </c>
      <c r="C77" t="s">
        <v>370</v>
      </c>
      <c r="D77" t="s">
        <v>448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295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434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3939</v>
      </c>
      <c r="C78" t="s">
        <v>305</v>
      </c>
      <c r="D78" t="s">
        <v>320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295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434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6630</v>
      </c>
      <c r="C79" t="s">
        <v>486</v>
      </c>
      <c r="D79" t="s">
        <v>347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295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434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9958</v>
      </c>
      <c r="C80" t="s">
        <v>10625</v>
      </c>
      <c r="D80" t="s">
        <v>347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295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434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10819</v>
      </c>
      <c r="C81" t="s">
        <v>10650</v>
      </c>
      <c r="D81" t="s">
        <v>347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295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434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9578</v>
      </c>
      <c r="C82" t="s">
        <v>10682</v>
      </c>
      <c r="D82" t="s">
        <v>347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295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434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7039</v>
      </c>
      <c r="C83" t="s">
        <v>10599</v>
      </c>
      <c r="D83" t="s">
        <v>310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295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295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6687</v>
      </c>
      <c r="C84" t="s">
        <v>10637</v>
      </c>
      <c r="D84" t="s">
        <v>448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295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434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5838</v>
      </c>
      <c r="C85" t="s">
        <v>10601</v>
      </c>
      <c r="D85" t="s">
        <v>448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295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434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1069</v>
      </c>
      <c r="C86" t="s">
        <v>10603</v>
      </c>
      <c r="D86" t="s">
        <v>320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295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434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9677</v>
      </c>
      <c r="C87" t="s">
        <v>10635</v>
      </c>
      <c r="D87" t="s">
        <v>448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295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434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956</v>
      </c>
      <c r="C88" t="s">
        <v>10642</v>
      </c>
      <c r="D88" t="s">
        <v>320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295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434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5147</v>
      </c>
      <c r="C89" t="s">
        <v>10650</v>
      </c>
      <c r="D89" t="s">
        <v>347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295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434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7113</v>
      </c>
      <c r="C90" t="s">
        <v>351</v>
      </c>
      <c r="D90" t="s">
        <v>310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295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295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3074</v>
      </c>
      <c r="C91" t="s">
        <v>305</v>
      </c>
      <c r="D91" t="s">
        <v>347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295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434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8345</v>
      </c>
      <c r="C92" t="s">
        <v>10607</v>
      </c>
      <c r="D92" t="s">
        <v>347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295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434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9111</v>
      </c>
      <c r="C93" t="s">
        <v>566</v>
      </c>
      <c r="D93" t="s">
        <v>347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295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434</v>
      </c>
      <c r="X93" s="29" t="s">
        <v>11137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9223</v>
      </c>
      <c r="C94" t="s">
        <v>10642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295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434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2347</v>
      </c>
      <c r="C95" t="s">
        <v>10654</v>
      </c>
      <c r="D95" t="s">
        <v>448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295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434</v>
      </c>
      <c r="X95" s="29" t="s">
        <v>11137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7777</v>
      </c>
      <c r="C96" t="s">
        <v>10601</v>
      </c>
      <c r="D96" t="s">
        <v>320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295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295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2759</v>
      </c>
      <c r="C97" t="s">
        <v>10682</v>
      </c>
      <c r="D97" t="s">
        <v>310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295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295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10296</v>
      </c>
      <c r="C98" t="s">
        <v>532</v>
      </c>
      <c r="D98" t="s">
        <v>347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295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434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7085</v>
      </c>
      <c r="C99" t="s">
        <v>10605</v>
      </c>
      <c r="D99" t="s">
        <v>347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295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434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836</v>
      </c>
      <c r="C100" t="s">
        <v>10601</v>
      </c>
      <c r="D100" t="s">
        <v>347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295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434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7682</v>
      </c>
      <c r="C101" t="s">
        <v>566</v>
      </c>
      <c r="D101" t="s">
        <v>347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295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434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1220</v>
      </c>
      <c r="C102" t="s">
        <v>566</v>
      </c>
      <c r="D102" t="s">
        <v>347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295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434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7602</v>
      </c>
      <c r="C103" t="s">
        <v>10686</v>
      </c>
      <c r="D103" t="s">
        <v>347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295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295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3970</v>
      </c>
      <c r="C104" t="s">
        <v>351</v>
      </c>
      <c r="D104" t="s">
        <v>448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295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434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8270</v>
      </c>
      <c r="C105" t="s">
        <v>10639</v>
      </c>
      <c r="D105" t="s">
        <v>347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295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434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2002</v>
      </c>
      <c r="C106" t="s">
        <v>10650</v>
      </c>
      <c r="D106" t="s">
        <v>448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11021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434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2217</v>
      </c>
      <c r="C107" t="s">
        <v>532</v>
      </c>
      <c r="D107" t="s">
        <v>347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295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434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10497</v>
      </c>
      <c r="C108" t="s">
        <v>10599</v>
      </c>
      <c r="D108" t="s">
        <v>347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295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434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10674</v>
      </c>
      <c r="C109" t="s">
        <v>10654</v>
      </c>
      <c r="D109" t="s">
        <v>347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295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434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9297</v>
      </c>
      <c r="C110" t="s">
        <v>10682</v>
      </c>
      <c r="D110" t="s">
        <v>310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11021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434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1641</v>
      </c>
      <c r="C111" t="s">
        <v>364</v>
      </c>
      <c r="D111" t="s">
        <v>347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295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434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9487</v>
      </c>
      <c r="C112" t="s">
        <v>10631</v>
      </c>
      <c r="D112" t="s">
        <v>347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295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295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8343</v>
      </c>
      <c r="C113" t="s">
        <v>10601</v>
      </c>
      <c r="D113" t="s">
        <v>347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295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434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10584</v>
      </c>
      <c r="C114" t="s">
        <v>10686</v>
      </c>
      <c r="D114" t="s">
        <v>347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295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434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7475</v>
      </c>
      <c r="C115" t="s">
        <v>1190</v>
      </c>
      <c r="D115" t="s">
        <v>347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295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434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5191</v>
      </c>
      <c r="C116" t="s">
        <v>351</v>
      </c>
      <c r="D116" t="s">
        <v>347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295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295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4223</v>
      </c>
      <c r="C117" t="s">
        <v>11135</v>
      </c>
      <c r="D117" t="s">
        <v>347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295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434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5710</v>
      </c>
      <c r="C118" t="s">
        <v>313</v>
      </c>
      <c r="D118" t="s">
        <v>320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295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434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1590</v>
      </c>
      <c r="C119" t="s">
        <v>11135</v>
      </c>
      <c r="D119" t="s">
        <v>347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295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434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8787</v>
      </c>
      <c r="C120" t="s">
        <v>313</v>
      </c>
      <c r="D120" t="s">
        <v>347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295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434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10583</v>
      </c>
      <c r="C121" t="s">
        <v>10605</v>
      </c>
      <c r="D121" t="s">
        <v>448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295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434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3034</v>
      </c>
      <c r="C122" t="s">
        <v>11135</v>
      </c>
      <c r="D122" t="s">
        <v>448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295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434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10107</v>
      </c>
      <c r="C123" t="s">
        <v>10650</v>
      </c>
      <c r="D123" t="s">
        <v>347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295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434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829</v>
      </c>
      <c r="C124" t="s">
        <v>10693</v>
      </c>
      <c r="D124" t="s">
        <v>347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295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434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3504</v>
      </c>
      <c r="C125" t="s">
        <v>10635</v>
      </c>
      <c r="D125" t="s">
        <v>347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295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434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6138</v>
      </c>
      <c r="C126" t="s">
        <v>364</v>
      </c>
      <c r="D126" t="s">
        <v>448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295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434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8825</v>
      </c>
      <c r="C127" t="s">
        <v>10603</v>
      </c>
      <c r="D127" t="s">
        <v>347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295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434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7950</v>
      </c>
      <c r="C128" t="s">
        <v>10654</v>
      </c>
      <c r="D128" t="s">
        <v>448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295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434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4378</v>
      </c>
      <c r="C129" t="s">
        <v>11135</v>
      </c>
      <c r="D129" t="s">
        <v>320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295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295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7787</v>
      </c>
      <c r="C130" t="s">
        <v>364</v>
      </c>
      <c r="D130" t="s">
        <v>320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295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434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5363</v>
      </c>
      <c r="C131" t="s">
        <v>10609</v>
      </c>
      <c r="D131" t="s">
        <v>320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295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434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4455</v>
      </c>
      <c r="C132" t="s">
        <v>10708</v>
      </c>
      <c r="D132" t="s">
        <v>448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295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434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6230</v>
      </c>
      <c r="C133" t="s">
        <v>10605</v>
      </c>
      <c r="D133" t="s">
        <v>448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11021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434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6339</v>
      </c>
      <c r="C134" t="s">
        <v>10696</v>
      </c>
      <c r="D134" t="s">
        <v>347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295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434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5999</v>
      </c>
      <c r="C135" t="s">
        <v>10637</v>
      </c>
      <c r="D135" t="s">
        <v>320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295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434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2446</v>
      </c>
      <c r="C136" t="s">
        <v>364</v>
      </c>
      <c r="D136" t="s">
        <v>448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295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434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3698</v>
      </c>
      <c r="C137" t="s">
        <v>10619</v>
      </c>
      <c r="D137" t="s">
        <v>347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295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434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4422</v>
      </c>
      <c r="C138" t="s">
        <v>486</v>
      </c>
      <c r="D138" t="s">
        <v>448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295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434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6997</v>
      </c>
      <c r="C139" t="s">
        <v>486</v>
      </c>
      <c r="D139" t="s">
        <v>347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295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434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7131</v>
      </c>
      <c r="C140" t="s">
        <v>351</v>
      </c>
      <c r="D140" t="s">
        <v>448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295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434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10575</v>
      </c>
      <c r="C141" t="s">
        <v>10642</v>
      </c>
      <c r="D141" t="s">
        <v>448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295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434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1626</v>
      </c>
      <c r="C142" t="s">
        <v>10607</v>
      </c>
      <c r="D142" t="s">
        <v>448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295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434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3039</v>
      </c>
      <c r="C143" t="s">
        <v>10693</v>
      </c>
      <c r="D143" t="s">
        <v>347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295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295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4100</v>
      </c>
      <c r="C144" t="s">
        <v>370</v>
      </c>
      <c r="D144" t="s">
        <v>347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295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434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7749</v>
      </c>
      <c r="C145" t="s">
        <v>11135</v>
      </c>
      <c r="D145" t="s">
        <v>347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295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295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10411</v>
      </c>
      <c r="C146" t="s">
        <v>10639</v>
      </c>
      <c r="D146" t="s">
        <v>448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295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434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9030</v>
      </c>
      <c r="C147" t="s">
        <v>10609</v>
      </c>
      <c r="D147" t="s">
        <v>448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295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434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3499</v>
      </c>
      <c r="C148" t="s">
        <v>486</v>
      </c>
      <c r="D148" t="s">
        <v>347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295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295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7240</v>
      </c>
      <c r="C149" t="s">
        <v>10622</v>
      </c>
      <c r="D149" t="s">
        <v>448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295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434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1122</v>
      </c>
      <c r="C150" t="s">
        <v>486</v>
      </c>
      <c r="D150" t="s">
        <v>448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295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434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7247</v>
      </c>
      <c r="C151" t="s">
        <v>10696</v>
      </c>
      <c r="D151" t="s">
        <v>347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295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295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5671</v>
      </c>
      <c r="C152" t="s">
        <v>297</v>
      </c>
      <c r="D152" t="s">
        <v>347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295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434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477</v>
      </c>
      <c r="C153" t="s">
        <v>10635</v>
      </c>
      <c r="D153" t="s">
        <v>347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11021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434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10585</v>
      </c>
      <c r="C154" t="s">
        <v>370</v>
      </c>
      <c r="D154" t="s">
        <v>347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295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434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9787</v>
      </c>
      <c r="C155" t="s">
        <v>10708</v>
      </c>
      <c r="D155" t="s">
        <v>347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11021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434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1291</v>
      </c>
      <c r="C156" t="s">
        <v>532</v>
      </c>
      <c r="D156" t="s">
        <v>448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295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434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4604</v>
      </c>
      <c r="C157" t="s">
        <v>10622</v>
      </c>
      <c r="D157" t="s">
        <v>347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295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295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5931</v>
      </c>
      <c r="C158" t="s">
        <v>10603</v>
      </c>
      <c r="D158" t="s">
        <v>347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295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434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519</v>
      </c>
      <c r="C159" t="s">
        <v>10686</v>
      </c>
      <c r="D159" t="s">
        <v>347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295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434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5432</v>
      </c>
      <c r="C160" t="s">
        <v>10599</v>
      </c>
      <c r="D160" t="s">
        <v>320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295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295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8546</v>
      </c>
      <c r="C161" t="s">
        <v>10605</v>
      </c>
      <c r="D161" t="s">
        <v>320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295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434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8704</v>
      </c>
      <c r="C162" t="s">
        <v>10693</v>
      </c>
      <c r="D162" t="s">
        <v>320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295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434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9917</v>
      </c>
      <c r="C163" t="s">
        <v>351</v>
      </c>
      <c r="D163" t="s">
        <v>310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11021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434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9635</v>
      </c>
      <c r="C164" t="s">
        <v>10708</v>
      </c>
      <c r="D164" t="s">
        <v>320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295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434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4948</v>
      </c>
      <c r="C165" t="s">
        <v>10605</v>
      </c>
      <c r="D165" t="s">
        <v>448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295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434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8253</v>
      </c>
      <c r="C166" t="s">
        <v>10650</v>
      </c>
      <c r="D166" t="s">
        <v>448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295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434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7244</v>
      </c>
      <c r="C167" t="s">
        <v>10650</v>
      </c>
      <c r="D167" t="s">
        <v>448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295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295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4135</v>
      </c>
      <c r="C168" t="s">
        <v>364</v>
      </c>
      <c r="D168" t="s">
        <v>448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295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434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7030</v>
      </c>
      <c r="C169" t="s">
        <v>1190</v>
      </c>
      <c r="D169" t="s">
        <v>320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295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295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7803</v>
      </c>
      <c r="C170" t="s">
        <v>532</v>
      </c>
      <c r="D170" t="s">
        <v>320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295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434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8131</v>
      </c>
      <c r="C171" t="s">
        <v>10625</v>
      </c>
      <c r="D171" t="s">
        <v>347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11021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434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5799</v>
      </c>
      <c r="C172" t="s">
        <v>10599</v>
      </c>
      <c r="D172" t="s">
        <v>347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295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434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2726</v>
      </c>
      <c r="C173" t="s">
        <v>297</v>
      </c>
      <c r="D173" t="s">
        <v>448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295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434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10022</v>
      </c>
      <c r="C174" t="s">
        <v>10682</v>
      </c>
      <c r="D174" t="s">
        <v>347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11021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434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8993</v>
      </c>
      <c r="C175" t="s">
        <v>10637</v>
      </c>
      <c r="D175" t="s">
        <v>347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295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295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6641</v>
      </c>
      <c r="C176" t="s">
        <v>370</v>
      </c>
      <c r="D176" t="s">
        <v>320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295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434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3377</v>
      </c>
      <c r="C177" t="s">
        <v>10625</v>
      </c>
      <c r="D177" t="s">
        <v>320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295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434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9210</v>
      </c>
      <c r="C178" t="s">
        <v>10686</v>
      </c>
      <c r="D178" t="s">
        <v>448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295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434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2128</v>
      </c>
      <c r="C179" t="s">
        <v>10637</v>
      </c>
      <c r="D179" t="s">
        <v>320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295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434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2511</v>
      </c>
      <c r="C180" t="s">
        <v>10599</v>
      </c>
      <c r="D180" t="s">
        <v>310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11021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434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10254</v>
      </c>
      <c r="C181" t="s">
        <v>10639</v>
      </c>
      <c r="D181" t="s">
        <v>347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295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295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6561</v>
      </c>
      <c r="C182" t="s">
        <v>10631</v>
      </c>
      <c r="D182" t="s">
        <v>320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295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295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5516</v>
      </c>
      <c r="C183" t="s">
        <v>10639</v>
      </c>
      <c r="D183" t="s">
        <v>347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295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434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4084</v>
      </c>
      <c r="C184" t="s">
        <v>10635</v>
      </c>
      <c r="D184" t="s">
        <v>320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295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434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4911</v>
      </c>
      <c r="C185" t="s">
        <v>297</v>
      </c>
      <c r="D185" t="s">
        <v>347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295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434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6862</v>
      </c>
      <c r="C186" t="s">
        <v>10622</v>
      </c>
      <c r="D186" t="s">
        <v>320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295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295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6556</v>
      </c>
      <c r="C187" t="s">
        <v>10603</v>
      </c>
      <c r="D187" t="s">
        <v>448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295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295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5893</v>
      </c>
      <c r="C188" t="s">
        <v>351</v>
      </c>
      <c r="D188" t="s">
        <v>448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295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434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3682</v>
      </c>
      <c r="C189" t="s">
        <v>10682</v>
      </c>
      <c r="D189" t="s">
        <v>320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295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295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8192</v>
      </c>
      <c r="C190" t="s">
        <v>10642</v>
      </c>
      <c r="D190" t="s">
        <v>347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11021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295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5223</v>
      </c>
      <c r="C191" t="s">
        <v>351</v>
      </c>
      <c r="D191" t="s">
        <v>347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295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434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10579</v>
      </c>
      <c r="C192" t="s">
        <v>10631</v>
      </c>
      <c r="D192" t="s">
        <v>448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295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434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10052</v>
      </c>
      <c r="C193" t="s">
        <v>10603</v>
      </c>
      <c r="D193" t="s">
        <v>448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295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434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6820</v>
      </c>
      <c r="C194" t="s">
        <v>297</v>
      </c>
      <c r="D194" t="s">
        <v>347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295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434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5785</v>
      </c>
      <c r="C195" t="s">
        <v>10619</v>
      </c>
      <c r="D195" t="s">
        <v>347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295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434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1081</v>
      </c>
      <c r="C196" t="s">
        <v>351</v>
      </c>
      <c r="D196" t="s">
        <v>347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295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295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9898</v>
      </c>
      <c r="C197" t="s">
        <v>10622</v>
      </c>
      <c r="D197" t="s">
        <v>347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295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434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3957</v>
      </c>
      <c r="C198" t="s">
        <v>10639</v>
      </c>
      <c r="D198" t="s">
        <v>448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295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434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9178</v>
      </c>
      <c r="C199" t="s">
        <v>10631</v>
      </c>
      <c r="D199" t="s">
        <v>347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295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295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7953</v>
      </c>
      <c r="C200" t="s">
        <v>10631</v>
      </c>
      <c r="D200" t="s">
        <v>347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295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434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4715</v>
      </c>
      <c r="C201" t="s">
        <v>10609</v>
      </c>
      <c r="D201" t="s">
        <v>347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295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295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2252</v>
      </c>
      <c r="C202" t="s">
        <v>10637</v>
      </c>
      <c r="D202" t="s">
        <v>448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11021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434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10581</v>
      </c>
      <c r="C203" t="s">
        <v>10682</v>
      </c>
      <c r="D203" t="s">
        <v>347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295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295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10705</v>
      </c>
      <c r="C204" t="s">
        <v>1190</v>
      </c>
      <c r="D204" t="s">
        <v>320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295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434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5457</v>
      </c>
      <c r="C205" t="s">
        <v>10696</v>
      </c>
      <c r="D205" t="s">
        <v>347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11021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434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4445</v>
      </c>
      <c r="C206" t="s">
        <v>10599</v>
      </c>
      <c r="D206" t="s">
        <v>448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295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295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4466</v>
      </c>
      <c r="C207" t="s">
        <v>10686</v>
      </c>
      <c r="D207" t="s">
        <v>347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295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434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9315</v>
      </c>
      <c r="C208" t="s">
        <v>10686</v>
      </c>
      <c r="D208" t="s">
        <v>320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11021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434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4624</v>
      </c>
      <c r="C209" t="s">
        <v>10605</v>
      </c>
      <c r="D209" t="s">
        <v>310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11021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434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1238</v>
      </c>
      <c r="C210" t="s">
        <v>10654</v>
      </c>
      <c r="D210" t="s">
        <v>320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295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295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4282</v>
      </c>
      <c r="C211" t="s">
        <v>1190</v>
      </c>
      <c r="D211" t="s">
        <v>347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295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434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6437</v>
      </c>
      <c r="C212" t="s">
        <v>351</v>
      </c>
      <c r="D212" t="s">
        <v>347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295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295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2892</v>
      </c>
      <c r="C213" t="s">
        <v>10637</v>
      </c>
      <c r="D213" t="s">
        <v>448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11021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434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1605</v>
      </c>
      <c r="C214" t="s">
        <v>10708</v>
      </c>
      <c r="D214" t="s">
        <v>347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295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434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7450</v>
      </c>
      <c r="C215" t="s">
        <v>1190</v>
      </c>
      <c r="D215" t="s">
        <v>347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295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295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10532</v>
      </c>
      <c r="C216" t="s">
        <v>10693</v>
      </c>
      <c r="D216" t="s">
        <v>448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295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434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2624</v>
      </c>
      <c r="C217" t="s">
        <v>10601</v>
      </c>
      <c r="D217" t="s">
        <v>347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295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434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541</v>
      </c>
      <c r="C218" t="s">
        <v>532</v>
      </c>
      <c r="D218" t="s">
        <v>347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295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295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7931</v>
      </c>
      <c r="C219" t="s">
        <v>10696</v>
      </c>
      <c r="D219" t="s">
        <v>347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295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434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5475</v>
      </c>
      <c r="C220" t="s">
        <v>10642</v>
      </c>
      <c r="D220" t="s">
        <v>347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295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434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10383</v>
      </c>
      <c r="C221" t="s">
        <v>10619</v>
      </c>
      <c r="D221" t="s">
        <v>448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295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434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9067</v>
      </c>
      <c r="C222" t="s">
        <v>1190</v>
      </c>
      <c r="D222" t="s">
        <v>448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295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434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5685</v>
      </c>
      <c r="C223" t="s">
        <v>313</v>
      </c>
      <c r="D223" t="s">
        <v>448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295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295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733</v>
      </c>
      <c r="C224" t="s">
        <v>566</v>
      </c>
      <c r="D224" t="s">
        <v>320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295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295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9835</v>
      </c>
      <c r="C225" t="s">
        <v>364</v>
      </c>
      <c r="D225" t="s">
        <v>347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295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434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5784</v>
      </c>
      <c r="C226" t="s">
        <v>532</v>
      </c>
      <c r="D226" t="s">
        <v>448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295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295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7736</v>
      </c>
      <c r="C227" t="s">
        <v>297</v>
      </c>
      <c r="D227" t="s">
        <v>320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295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295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6378</v>
      </c>
      <c r="C228" t="s">
        <v>10639</v>
      </c>
      <c r="D228" t="s">
        <v>320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11021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434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10173</v>
      </c>
      <c r="C229" t="s">
        <v>1190</v>
      </c>
      <c r="D229" t="s">
        <v>310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295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434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1962</v>
      </c>
      <c r="C230" t="s">
        <v>1190</v>
      </c>
      <c r="D230" t="s">
        <v>448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295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295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10440</v>
      </c>
      <c r="C231" t="s">
        <v>10607</v>
      </c>
      <c r="D231" t="s">
        <v>347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295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295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7811</v>
      </c>
      <c r="C232" t="s">
        <v>10650</v>
      </c>
      <c r="D232" t="s">
        <v>320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295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295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6098</v>
      </c>
      <c r="C233" t="s">
        <v>10637</v>
      </c>
      <c r="D233" t="s">
        <v>347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295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434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591</v>
      </c>
      <c r="C234" t="s">
        <v>566</v>
      </c>
      <c r="D234" t="s">
        <v>448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11021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434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6983</v>
      </c>
      <c r="C235" t="s">
        <v>10619</v>
      </c>
      <c r="D235" t="s">
        <v>320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295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434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7957</v>
      </c>
      <c r="C236" t="s">
        <v>10696</v>
      </c>
      <c r="D236" t="s">
        <v>448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295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295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5075</v>
      </c>
      <c r="C237" t="s">
        <v>10682</v>
      </c>
      <c r="D237" t="s">
        <v>448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11021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434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5410</v>
      </c>
      <c r="C238" t="s">
        <v>10607</v>
      </c>
      <c r="D238" t="s">
        <v>320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295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295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3207</v>
      </c>
      <c r="C239" t="s">
        <v>11135</v>
      </c>
      <c r="D239" t="s">
        <v>320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295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295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8086</v>
      </c>
      <c r="C240" t="s">
        <v>10631</v>
      </c>
      <c r="D240" t="s">
        <v>347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295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295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10293</v>
      </c>
      <c r="C241" t="s">
        <v>305</v>
      </c>
      <c r="D241" t="s">
        <v>448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295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434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3689</v>
      </c>
      <c r="C242" t="s">
        <v>10654</v>
      </c>
      <c r="D242" t="s">
        <v>347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11021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434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6398</v>
      </c>
      <c r="C243" t="s">
        <v>313</v>
      </c>
      <c r="D243" t="s">
        <v>347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295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295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10576</v>
      </c>
      <c r="C244" t="s">
        <v>10693</v>
      </c>
      <c r="D244" t="s">
        <v>448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295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295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8074</v>
      </c>
      <c r="C245" t="s">
        <v>10599</v>
      </c>
      <c r="D245" t="s">
        <v>347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295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295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3909</v>
      </c>
      <c r="C246" t="s">
        <v>10696</v>
      </c>
      <c r="D246" t="s">
        <v>320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295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295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10377</v>
      </c>
      <c r="C247" t="s">
        <v>10605</v>
      </c>
      <c r="D247" t="s">
        <v>347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295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295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6595</v>
      </c>
      <c r="C248" t="s">
        <v>10639</v>
      </c>
      <c r="D248" t="s">
        <v>320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11021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295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1907</v>
      </c>
      <c r="C249" t="s">
        <v>10607</v>
      </c>
      <c r="D249" t="s">
        <v>347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11021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434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6250</v>
      </c>
      <c r="C250" t="s">
        <v>10637</v>
      </c>
      <c r="D250" t="s">
        <v>347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11021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434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1800</v>
      </c>
      <c r="C251" t="s">
        <v>10619</v>
      </c>
      <c r="D251" t="s">
        <v>347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295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295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5345</v>
      </c>
      <c r="C252" t="s">
        <v>10619</v>
      </c>
      <c r="D252" t="s">
        <v>320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295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434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5990</v>
      </c>
      <c r="C253" t="s">
        <v>10708</v>
      </c>
      <c r="D253" t="s">
        <v>320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295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295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6382</v>
      </c>
      <c r="C254" t="s">
        <v>10682</v>
      </c>
      <c r="D254" t="s">
        <v>347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295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295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4927</v>
      </c>
      <c r="C255" t="s">
        <v>297</v>
      </c>
      <c r="D255" t="s">
        <v>320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295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295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6746</v>
      </c>
      <c r="C256" t="s">
        <v>532</v>
      </c>
      <c r="D256" t="s">
        <v>320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295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295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2173</v>
      </c>
      <c r="C257" t="s">
        <v>10650</v>
      </c>
      <c r="D257" t="s">
        <v>320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295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295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9736</v>
      </c>
      <c r="C258" t="s">
        <v>10682</v>
      </c>
      <c r="D258" t="s">
        <v>320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295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295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7260</v>
      </c>
      <c r="C259" t="s">
        <v>10631</v>
      </c>
      <c r="D259" t="s">
        <v>448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295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295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4295</v>
      </c>
      <c r="C260" t="s">
        <v>10622</v>
      </c>
      <c r="D260" t="s">
        <v>320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295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295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8846</v>
      </c>
      <c r="C261" t="s">
        <v>532</v>
      </c>
      <c r="D261" t="s">
        <v>448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295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295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9459</v>
      </c>
      <c r="C262" t="s">
        <v>10625</v>
      </c>
      <c r="D262" t="s">
        <v>448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295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434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7562</v>
      </c>
      <c r="C263" t="s">
        <v>566</v>
      </c>
      <c r="D263" t="s">
        <v>320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295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295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6477</v>
      </c>
      <c r="C264" t="s">
        <v>10696</v>
      </c>
      <c r="D264" t="s">
        <v>320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295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295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8897</v>
      </c>
      <c r="C265" t="s">
        <v>10607</v>
      </c>
      <c r="D265" t="s">
        <v>448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295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295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3024</v>
      </c>
      <c r="C266" t="s">
        <v>10599</v>
      </c>
      <c r="D266" t="s">
        <v>448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295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295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8045</v>
      </c>
      <c r="C267" t="s">
        <v>10603</v>
      </c>
      <c r="D267" t="s">
        <v>320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11021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434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6227</v>
      </c>
      <c r="C268" t="s">
        <v>10601</v>
      </c>
      <c r="D268" t="s">
        <v>320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295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295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5116</v>
      </c>
      <c r="C269" t="s">
        <v>10625</v>
      </c>
      <c r="D269" t="s">
        <v>320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295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295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5258</v>
      </c>
      <c r="C270" t="s">
        <v>10619</v>
      </c>
      <c r="D270" t="s">
        <v>347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295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295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7699</v>
      </c>
      <c r="C271" t="s">
        <v>566</v>
      </c>
      <c r="D271" t="s">
        <v>347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295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295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1762</v>
      </c>
      <c r="C272" t="s">
        <v>10650</v>
      </c>
      <c r="D272" t="s">
        <v>347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295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295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2269</v>
      </c>
      <c r="C273" t="s">
        <v>10631</v>
      </c>
      <c r="D273" t="s">
        <v>347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295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434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7339</v>
      </c>
      <c r="C274" t="s">
        <v>10654</v>
      </c>
      <c r="D274" t="s">
        <v>448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295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295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10227</v>
      </c>
      <c r="C275" t="s">
        <v>351</v>
      </c>
      <c r="D275" t="s">
        <v>320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295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295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10580</v>
      </c>
      <c r="C276" t="s">
        <v>10619</v>
      </c>
      <c r="D276" t="s">
        <v>448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295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295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8451</v>
      </c>
      <c r="C277" t="s">
        <v>532</v>
      </c>
      <c r="D277" t="s">
        <v>347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11021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434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10389</v>
      </c>
      <c r="C278" t="s">
        <v>305</v>
      </c>
      <c r="D278" t="s">
        <v>320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295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295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5035</v>
      </c>
      <c r="C279" t="s">
        <v>10639</v>
      </c>
      <c r="D279" t="s">
        <v>310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11021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434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8098</v>
      </c>
      <c r="C280" t="s">
        <v>305</v>
      </c>
      <c r="D280" t="s">
        <v>347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295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295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3629</v>
      </c>
      <c r="C281" t="s">
        <v>10639</v>
      </c>
      <c r="D281" t="s">
        <v>347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295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295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4600</v>
      </c>
      <c r="C282" t="s">
        <v>10607</v>
      </c>
      <c r="D282" t="s">
        <v>320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295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434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7944</v>
      </c>
      <c r="C283" t="s">
        <v>10686</v>
      </c>
      <c r="D283" t="s">
        <v>448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11021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434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7815</v>
      </c>
      <c r="C284" t="s">
        <v>370</v>
      </c>
      <c r="D284" t="s">
        <v>448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11021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295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8478</v>
      </c>
      <c r="C285" t="s">
        <v>10696</v>
      </c>
      <c r="D285" t="s">
        <v>448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295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295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3352</v>
      </c>
      <c r="C286" t="s">
        <v>351</v>
      </c>
      <c r="D286" t="s">
        <v>347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295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295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4543</v>
      </c>
      <c r="C287" t="s">
        <v>10599</v>
      </c>
      <c r="D287" t="s">
        <v>320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295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295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5719</v>
      </c>
      <c r="C288" t="s">
        <v>10642</v>
      </c>
      <c r="D288" t="s">
        <v>347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295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295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10266</v>
      </c>
      <c r="C289" t="s">
        <v>486</v>
      </c>
      <c r="D289" t="s">
        <v>347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295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295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11004</v>
      </c>
      <c r="C290" t="s">
        <v>364</v>
      </c>
      <c r="D290" t="s">
        <v>347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11021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434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7650</v>
      </c>
      <c r="C291" t="s">
        <v>10654</v>
      </c>
      <c r="D291" t="s">
        <v>347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295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295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4670</v>
      </c>
      <c r="C292" t="s">
        <v>10682</v>
      </c>
      <c r="D292" t="s">
        <v>347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295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295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4063</v>
      </c>
      <c r="C293" t="s">
        <v>351</v>
      </c>
      <c r="D293" t="s">
        <v>320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295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295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9687</v>
      </c>
      <c r="C294" t="s">
        <v>10654</v>
      </c>
      <c r="D294" t="s">
        <v>320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295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295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5735</v>
      </c>
      <c r="C295" t="s">
        <v>10686</v>
      </c>
      <c r="D295" t="s">
        <v>347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295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434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4700</v>
      </c>
      <c r="C296" t="s">
        <v>10637</v>
      </c>
      <c r="D296" t="s">
        <v>448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295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295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5641</v>
      </c>
      <c r="C297" t="s">
        <v>10603</v>
      </c>
      <c r="D297" t="s">
        <v>347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295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295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2722</v>
      </c>
      <c r="C298" t="s">
        <v>370</v>
      </c>
      <c r="D298" t="s">
        <v>347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11021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434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7937</v>
      </c>
      <c r="C299" t="s">
        <v>10622</v>
      </c>
      <c r="D299" t="s">
        <v>347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295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434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3424</v>
      </c>
      <c r="C300" t="s">
        <v>10693</v>
      </c>
      <c r="D300" t="s">
        <v>347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295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295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9962</v>
      </c>
      <c r="C301" t="s">
        <v>313</v>
      </c>
      <c r="D301" t="s">
        <v>347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295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295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5354</v>
      </c>
      <c r="C302" t="s">
        <v>10693</v>
      </c>
      <c r="D302" t="s">
        <v>448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295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434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10247</v>
      </c>
      <c r="C303" t="s">
        <v>297</v>
      </c>
      <c r="D303" t="s">
        <v>448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11021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295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10216</v>
      </c>
      <c r="C304" t="s">
        <v>486</v>
      </c>
      <c r="D304" t="s">
        <v>347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295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434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5957</v>
      </c>
      <c r="C305" t="s">
        <v>10637</v>
      </c>
      <c r="D305" t="s">
        <v>347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11021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295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4944</v>
      </c>
      <c r="C306" t="s">
        <v>10708</v>
      </c>
      <c r="D306" t="s">
        <v>347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295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295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10993</v>
      </c>
      <c r="C307" t="s">
        <v>10607</v>
      </c>
      <c r="D307" t="s">
        <v>347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11021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434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7921</v>
      </c>
      <c r="C308" t="s">
        <v>10609</v>
      </c>
      <c r="D308" t="s">
        <v>347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295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295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7319</v>
      </c>
      <c r="C309" t="s">
        <v>297</v>
      </c>
      <c r="D309" t="s">
        <v>320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295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295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8019</v>
      </c>
      <c r="C310" t="s">
        <v>364</v>
      </c>
      <c r="D310" t="s">
        <v>347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11021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434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11138</v>
      </c>
      <c r="C311" t="s">
        <v>10682</v>
      </c>
      <c r="D311" t="s">
        <v>448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295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295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10324</v>
      </c>
      <c r="C312" t="s">
        <v>351</v>
      </c>
      <c r="D312" t="s">
        <v>320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295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295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7467</v>
      </c>
      <c r="C313" t="s">
        <v>313</v>
      </c>
      <c r="D313" t="s">
        <v>448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295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295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3527</v>
      </c>
      <c r="C314" t="s">
        <v>313</v>
      </c>
      <c r="D314" t="s">
        <v>320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295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295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3989</v>
      </c>
      <c r="C315" t="s">
        <v>10605</v>
      </c>
      <c r="D315" t="s">
        <v>320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295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295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2442</v>
      </c>
      <c r="C316" t="s">
        <v>10625</v>
      </c>
      <c r="D316" t="s">
        <v>448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11021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434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3251</v>
      </c>
      <c r="C317" t="s">
        <v>486</v>
      </c>
      <c r="D317" t="s">
        <v>347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295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295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9457</v>
      </c>
      <c r="C318" t="s">
        <v>10639</v>
      </c>
      <c r="D318" t="s">
        <v>320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295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295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5876</v>
      </c>
      <c r="C319" t="s">
        <v>10635</v>
      </c>
      <c r="D319" t="s">
        <v>448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11021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434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9585</v>
      </c>
      <c r="C320" t="s">
        <v>10693</v>
      </c>
      <c r="D320" t="s">
        <v>320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295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295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3356</v>
      </c>
      <c r="C321" t="s">
        <v>10609</v>
      </c>
      <c r="D321" t="s">
        <v>320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295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295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7843</v>
      </c>
      <c r="C322" t="s">
        <v>486</v>
      </c>
      <c r="D322" t="s">
        <v>448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295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295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2908</v>
      </c>
      <c r="C323" t="s">
        <v>532</v>
      </c>
      <c r="D323" t="s">
        <v>347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295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295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3067</v>
      </c>
      <c r="C324" t="s">
        <v>370</v>
      </c>
      <c r="D324" t="s">
        <v>320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295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295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797</v>
      </c>
      <c r="C325" t="s">
        <v>364</v>
      </c>
      <c r="D325" t="s">
        <v>320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295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295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4304</v>
      </c>
      <c r="C326" t="s">
        <v>10625</v>
      </c>
      <c r="D326" t="s">
        <v>347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295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295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5537</v>
      </c>
      <c r="C327" t="s">
        <v>10605</v>
      </c>
      <c r="D327" t="s">
        <v>347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11021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434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4258</v>
      </c>
      <c r="C328" t="s">
        <v>10654</v>
      </c>
      <c r="D328" t="s">
        <v>347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295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295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9091</v>
      </c>
      <c r="C329" t="s">
        <v>486</v>
      </c>
      <c r="D329" t="s">
        <v>320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295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295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11139</v>
      </c>
      <c r="C330" t="s">
        <v>10686</v>
      </c>
      <c r="D330" t="s">
        <v>320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295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295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8573</v>
      </c>
      <c r="C331" t="s">
        <v>566</v>
      </c>
      <c r="D331" t="s">
        <v>448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295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295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3829</v>
      </c>
      <c r="C332" t="s">
        <v>10607</v>
      </c>
      <c r="D332" t="s">
        <v>320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11021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295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10163</v>
      </c>
      <c r="C333" t="s">
        <v>10635</v>
      </c>
      <c r="D333" t="s">
        <v>347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295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295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4726</v>
      </c>
      <c r="C334" t="s">
        <v>364</v>
      </c>
      <c r="D334" t="s">
        <v>347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295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434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4634</v>
      </c>
      <c r="C335" t="s">
        <v>10686</v>
      </c>
      <c r="D335" t="s">
        <v>320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11021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295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1507</v>
      </c>
      <c r="C336" t="s">
        <v>305</v>
      </c>
      <c r="D336" t="s">
        <v>448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295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295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8954</v>
      </c>
      <c r="C337" t="s">
        <v>10650</v>
      </c>
      <c r="D337" t="s">
        <v>320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295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295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6870</v>
      </c>
      <c r="C338" t="s">
        <v>10619</v>
      </c>
      <c r="D338" t="s">
        <v>347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295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295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6608</v>
      </c>
      <c r="C339" t="s">
        <v>10654</v>
      </c>
      <c r="D339" t="s">
        <v>320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11021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434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8926</v>
      </c>
      <c r="C340" t="s">
        <v>10635</v>
      </c>
      <c r="D340" t="s">
        <v>320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295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295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2899</v>
      </c>
      <c r="C341" t="s">
        <v>10696</v>
      </c>
      <c r="D341" t="s">
        <v>320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295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295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6738</v>
      </c>
      <c r="C342" t="s">
        <v>10696</v>
      </c>
      <c r="D342" t="s">
        <v>320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11021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295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2578</v>
      </c>
      <c r="C343" t="s">
        <v>351</v>
      </c>
      <c r="D343" t="s">
        <v>310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295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295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7188</v>
      </c>
      <c r="C344" t="s">
        <v>370</v>
      </c>
      <c r="D344" t="s">
        <v>448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295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295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10078</v>
      </c>
      <c r="C345" t="s">
        <v>10622</v>
      </c>
      <c r="D345" t="s">
        <v>448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11021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434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11140</v>
      </c>
      <c r="C346" t="s">
        <v>10619</v>
      </c>
      <c r="D346" t="s">
        <v>448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295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295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7689</v>
      </c>
      <c r="C347" t="s">
        <v>313</v>
      </c>
      <c r="D347" t="s">
        <v>310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295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295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5495</v>
      </c>
      <c r="C348" t="s">
        <v>11135</v>
      </c>
      <c r="D348" t="s">
        <v>448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295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434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3735</v>
      </c>
      <c r="C349" t="s">
        <v>10637</v>
      </c>
      <c r="D349" t="s">
        <v>310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295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295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6369</v>
      </c>
      <c r="C350" t="s">
        <v>10625</v>
      </c>
      <c r="D350" t="s">
        <v>310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11021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434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11141</v>
      </c>
      <c r="C351" t="s">
        <v>10708</v>
      </c>
      <c r="D351" t="s">
        <v>448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295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295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9629</v>
      </c>
      <c r="C352" t="s">
        <v>313</v>
      </c>
      <c r="D352" t="s">
        <v>347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295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295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8958</v>
      </c>
      <c r="C353" t="s">
        <v>364</v>
      </c>
      <c r="D353" t="s">
        <v>448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295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295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3808</v>
      </c>
      <c r="C354" t="s">
        <v>10607</v>
      </c>
      <c r="D354" t="s">
        <v>448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11021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295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8475</v>
      </c>
      <c r="C355" t="s">
        <v>10642</v>
      </c>
      <c r="D355" t="s">
        <v>448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295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434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5528</v>
      </c>
      <c r="C356" t="s">
        <v>10631</v>
      </c>
      <c r="D356" t="s">
        <v>320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295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295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5505</v>
      </c>
      <c r="C357" t="s">
        <v>10639</v>
      </c>
      <c r="D357" t="s">
        <v>347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11021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295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8014</v>
      </c>
      <c r="C358" t="s">
        <v>10696</v>
      </c>
      <c r="D358" t="s">
        <v>347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295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295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1306</v>
      </c>
      <c r="C359" t="s">
        <v>305</v>
      </c>
      <c r="D359" t="s">
        <v>347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295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295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1110</v>
      </c>
      <c r="C360" t="s">
        <v>10599</v>
      </c>
      <c r="D360" t="s">
        <v>347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295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295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7822</v>
      </c>
      <c r="C361" t="s">
        <v>10599</v>
      </c>
      <c r="D361" t="s">
        <v>320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295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295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8663</v>
      </c>
      <c r="C362" t="s">
        <v>1190</v>
      </c>
      <c r="D362" t="s">
        <v>448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295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295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9193</v>
      </c>
      <c r="C363" t="s">
        <v>10599</v>
      </c>
      <c r="D363" t="s">
        <v>448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295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295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562</v>
      </c>
      <c r="C364" t="s">
        <v>10631</v>
      </c>
      <c r="D364" t="s">
        <v>448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295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295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10659</v>
      </c>
      <c r="C365" t="s">
        <v>351</v>
      </c>
      <c r="D365" t="s">
        <v>347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295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295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11142</v>
      </c>
      <c r="C366" t="s">
        <v>10708</v>
      </c>
      <c r="D366" t="s">
        <v>347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295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295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7974</v>
      </c>
      <c r="C367" t="s">
        <v>10599</v>
      </c>
      <c r="D367" t="s">
        <v>347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295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295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8942</v>
      </c>
      <c r="C368" t="s">
        <v>10607</v>
      </c>
      <c r="D368" t="s">
        <v>448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295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295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4300</v>
      </c>
      <c r="C369" t="s">
        <v>10650</v>
      </c>
      <c r="D369" t="s">
        <v>448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295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295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5057</v>
      </c>
      <c r="C370" t="s">
        <v>10708</v>
      </c>
      <c r="D370" t="s">
        <v>320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295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295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2823</v>
      </c>
      <c r="C371" t="s">
        <v>10601</v>
      </c>
      <c r="D371" t="s">
        <v>347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295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295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4864</v>
      </c>
      <c r="C372" t="s">
        <v>10637</v>
      </c>
      <c r="D372" t="s">
        <v>320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295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295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3301</v>
      </c>
      <c r="C373" t="s">
        <v>10642</v>
      </c>
      <c r="D373" t="s">
        <v>320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11021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434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5406</v>
      </c>
      <c r="C374" t="s">
        <v>10696</v>
      </c>
      <c r="D374" t="s">
        <v>448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295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295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10302</v>
      </c>
      <c r="C375" t="s">
        <v>10619</v>
      </c>
      <c r="D375" t="s">
        <v>320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11021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295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10483</v>
      </c>
      <c r="C376" t="s">
        <v>10603</v>
      </c>
      <c r="D376" t="s">
        <v>448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295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434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9618</v>
      </c>
      <c r="C377" t="s">
        <v>10693</v>
      </c>
      <c r="D377" t="s">
        <v>448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295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295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2034</v>
      </c>
      <c r="C378" t="s">
        <v>10654</v>
      </c>
      <c r="D378" t="s">
        <v>347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295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295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3255</v>
      </c>
      <c r="C379" t="s">
        <v>10622</v>
      </c>
      <c r="D379" t="s">
        <v>347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295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295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7771</v>
      </c>
      <c r="C380" t="s">
        <v>370</v>
      </c>
      <c r="D380" t="s">
        <v>448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295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295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779</v>
      </c>
      <c r="C381" t="s">
        <v>10609</v>
      </c>
      <c r="D381" t="s">
        <v>448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295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295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8886</v>
      </c>
      <c r="C382" t="s">
        <v>10625</v>
      </c>
      <c r="D382" t="s">
        <v>347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295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295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2718</v>
      </c>
      <c r="C383" t="s">
        <v>370</v>
      </c>
      <c r="D383" t="s">
        <v>347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295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295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8049</v>
      </c>
      <c r="C384" t="s">
        <v>305</v>
      </c>
      <c r="D384" t="s">
        <v>347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295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295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3337</v>
      </c>
      <c r="C385" t="s">
        <v>305</v>
      </c>
      <c r="D385" t="s">
        <v>448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295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295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8329</v>
      </c>
      <c r="C386" t="s">
        <v>10708</v>
      </c>
      <c r="D386" t="s">
        <v>448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295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295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4674</v>
      </c>
      <c r="C387" t="s">
        <v>10642</v>
      </c>
      <c r="D387" t="s">
        <v>347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295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295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9929</v>
      </c>
      <c r="C388" t="s">
        <v>364</v>
      </c>
      <c r="D388" t="s">
        <v>347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295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295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7576</v>
      </c>
      <c r="C389" t="s">
        <v>486</v>
      </c>
      <c r="D389" t="s">
        <v>347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295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295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7179</v>
      </c>
      <c r="C390" t="s">
        <v>10686</v>
      </c>
      <c r="D390" t="s">
        <v>320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295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295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10381</v>
      </c>
      <c r="C391" t="s">
        <v>532</v>
      </c>
      <c r="D391" t="s">
        <v>320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295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295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8148</v>
      </c>
      <c r="C392" t="s">
        <v>297</v>
      </c>
      <c r="D392" t="s">
        <v>347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11021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295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3488</v>
      </c>
      <c r="C393" t="s">
        <v>313</v>
      </c>
      <c r="D393" t="s">
        <v>320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295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295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5512</v>
      </c>
      <c r="C394" t="s">
        <v>370</v>
      </c>
      <c r="D394" t="s">
        <v>320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295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295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6544</v>
      </c>
      <c r="C395" t="s">
        <v>10650</v>
      </c>
      <c r="D395" t="s">
        <v>347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295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295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10090</v>
      </c>
      <c r="C396" t="s">
        <v>10609</v>
      </c>
      <c r="D396" t="s">
        <v>320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11021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295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7612</v>
      </c>
      <c r="C397" t="s">
        <v>10601</v>
      </c>
      <c r="D397" t="s">
        <v>448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295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295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4792</v>
      </c>
      <c r="C398" t="s">
        <v>11135</v>
      </c>
      <c r="D398" t="s">
        <v>347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11021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295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2779</v>
      </c>
      <c r="C399" t="s">
        <v>10639</v>
      </c>
      <c r="D399" t="s">
        <v>347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11021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295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9285</v>
      </c>
      <c r="C400" t="s">
        <v>10603</v>
      </c>
      <c r="D400" t="s">
        <v>320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295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295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7257</v>
      </c>
      <c r="C401" t="s">
        <v>10635</v>
      </c>
      <c r="D401" t="s">
        <v>347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295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295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7367</v>
      </c>
      <c r="C402" t="s">
        <v>313</v>
      </c>
      <c r="D402" t="s">
        <v>347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295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295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7558</v>
      </c>
      <c r="C403" t="s">
        <v>10693</v>
      </c>
      <c r="D403" t="s">
        <v>347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11021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295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2753</v>
      </c>
      <c r="C404" t="s">
        <v>10635</v>
      </c>
      <c r="D404" t="s">
        <v>320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295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295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8156</v>
      </c>
      <c r="C405" t="s">
        <v>10693</v>
      </c>
      <c r="D405" t="s">
        <v>320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295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295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1058</v>
      </c>
      <c r="C406" t="s">
        <v>10631</v>
      </c>
      <c r="D406" t="s">
        <v>347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295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295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9147</v>
      </c>
      <c r="C407" t="s">
        <v>351</v>
      </c>
      <c r="D407" t="s">
        <v>320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295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295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6116</v>
      </c>
      <c r="C408" t="s">
        <v>10642</v>
      </c>
      <c r="D408" t="s">
        <v>448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295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295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5195</v>
      </c>
      <c r="C409" t="s">
        <v>297</v>
      </c>
      <c r="D409" t="s">
        <v>448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295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295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7386</v>
      </c>
      <c r="C410" t="s">
        <v>486</v>
      </c>
      <c r="D410" t="s">
        <v>448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295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295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5369</v>
      </c>
      <c r="C411" t="s">
        <v>10631</v>
      </c>
      <c r="D411" t="s">
        <v>320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295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295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11143</v>
      </c>
      <c r="C412" t="s">
        <v>10622</v>
      </c>
      <c r="D412" t="s">
        <v>320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295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434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4126</v>
      </c>
      <c r="C413" t="s">
        <v>10654</v>
      </c>
      <c r="D413" t="s">
        <v>320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11021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434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9869</v>
      </c>
      <c r="C414" t="s">
        <v>364</v>
      </c>
      <c r="D414" t="s">
        <v>320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295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295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2551</v>
      </c>
      <c r="C415" t="s">
        <v>10696</v>
      </c>
      <c r="D415" t="s">
        <v>347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295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295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4651</v>
      </c>
      <c r="C416" t="s">
        <v>10605</v>
      </c>
      <c r="D416" t="s">
        <v>347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11021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295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1900</v>
      </c>
      <c r="C417" t="s">
        <v>10696</v>
      </c>
      <c r="D417" t="s">
        <v>347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11021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295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7706</v>
      </c>
      <c r="C418" t="s">
        <v>10622</v>
      </c>
      <c r="D418" t="s">
        <v>347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295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295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2611</v>
      </c>
      <c r="C419" t="s">
        <v>10696</v>
      </c>
      <c r="D419" t="s">
        <v>448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11021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295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4922</v>
      </c>
      <c r="C420" t="s">
        <v>566</v>
      </c>
      <c r="D420" t="s">
        <v>347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295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295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3882</v>
      </c>
      <c r="C421" t="s">
        <v>10682</v>
      </c>
      <c r="D421" t="s">
        <v>448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295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295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6430</v>
      </c>
      <c r="C422" t="s">
        <v>10654</v>
      </c>
      <c r="D422" t="s">
        <v>448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295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295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8946</v>
      </c>
      <c r="C423" t="s">
        <v>10599</v>
      </c>
      <c r="D423" t="s">
        <v>347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11021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295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9060</v>
      </c>
      <c r="C424" t="s">
        <v>10625</v>
      </c>
      <c r="D424" t="s">
        <v>448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295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295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4088</v>
      </c>
      <c r="C425" t="s">
        <v>10642</v>
      </c>
      <c r="D425" t="s">
        <v>347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295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295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8292</v>
      </c>
      <c r="C426" t="s">
        <v>305</v>
      </c>
      <c r="D426" t="s">
        <v>320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295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295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7595</v>
      </c>
      <c r="C427" t="s">
        <v>370</v>
      </c>
      <c r="D427" t="s">
        <v>347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295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295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10400</v>
      </c>
      <c r="C428" t="s">
        <v>486</v>
      </c>
      <c r="D428" t="s">
        <v>320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295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295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11144</v>
      </c>
      <c r="C429" t="s">
        <v>10609</v>
      </c>
      <c r="D429" t="s">
        <v>448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295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295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7481</v>
      </c>
      <c r="C430" t="s">
        <v>1190</v>
      </c>
      <c r="D430" t="s">
        <v>320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295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295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666</v>
      </c>
      <c r="C431" t="s">
        <v>364</v>
      </c>
      <c r="D431" t="s">
        <v>448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295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295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5890</v>
      </c>
      <c r="C432" t="s">
        <v>10603</v>
      </c>
      <c r="D432" t="s">
        <v>347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295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295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7579</v>
      </c>
      <c r="C433" t="s">
        <v>10693</v>
      </c>
      <c r="D433" t="s">
        <v>347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295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295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6085</v>
      </c>
      <c r="C434" t="s">
        <v>10609</v>
      </c>
      <c r="D434" t="s">
        <v>347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295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295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3156</v>
      </c>
      <c r="C435" t="s">
        <v>486</v>
      </c>
      <c r="D435" t="s">
        <v>347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11021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295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5766</v>
      </c>
      <c r="C436" t="s">
        <v>10637</v>
      </c>
      <c r="D436" t="s">
        <v>347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295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295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3198</v>
      </c>
      <c r="C437" t="s">
        <v>10637</v>
      </c>
      <c r="D437" t="s">
        <v>320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295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295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10514</v>
      </c>
      <c r="C438" t="s">
        <v>1190</v>
      </c>
      <c r="D438" t="s">
        <v>347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11021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295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8386</v>
      </c>
      <c r="C439" t="s">
        <v>11135</v>
      </c>
      <c r="D439" t="s">
        <v>347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295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434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10258</v>
      </c>
      <c r="C440" t="s">
        <v>10605</v>
      </c>
      <c r="D440" t="s">
        <v>320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295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295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9778</v>
      </c>
      <c r="C441" t="s">
        <v>10625</v>
      </c>
      <c r="D441" t="s">
        <v>320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295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295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4941</v>
      </c>
      <c r="C442" t="s">
        <v>11135</v>
      </c>
      <c r="D442" t="s">
        <v>320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295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295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7880</v>
      </c>
      <c r="C443" t="s">
        <v>10601</v>
      </c>
      <c r="D443" t="s">
        <v>347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295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295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371</v>
      </c>
      <c r="C444" t="s">
        <v>566</v>
      </c>
      <c r="D444" t="s">
        <v>347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295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434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6537</v>
      </c>
      <c r="C445" t="s">
        <v>10631</v>
      </c>
      <c r="D445" t="s">
        <v>320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295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295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9576</v>
      </c>
      <c r="C446" t="s">
        <v>566</v>
      </c>
      <c r="D446" t="s">
        <v>320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295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295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7867</v>
      </c>
      <c r="C447" t="s">
        <v>10642</v>
      </c>
      <c r="D447" t="s">
        <v>320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295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295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10429</v>
      </c>
      <c r="C448" t="s">
        <v>305</v>
      </c>
      <c r="D448" t="s">
        <v>347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295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295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8689</v>
      </c>
      <c r="C449" t="s">
        <v>10622</v>
      </c>
      <c r="D449" t="s">
        <v>448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295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295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6509</v>
      </c>
      <c r="C450" t="s">
        <v>1190</v>
      </c>
      <c r="D450" t="s">
        <v>320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295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295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6904</v>
      </c>
      <c r="C451" t="s">
        <v>486</v>
      </c>
      <c r="D451" t="s">
        <v>320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295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295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2675</v>
      </c>
      <c r="C452" t="s">
        <v>10601</v>
      </c>
      <c r="D452" t="s">
        <v>320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295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295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6522</v>
      </c>
      <c r="C453" t="s">
        <v>351</v>
      </c>
      <c r="D453" t="s">
        <v>448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11021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434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5866</v>
      </c>
      <c r="C454" t="s">
        <v>10599</v>
      </c>
      <c r="D454" t="s">
        <v>448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295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295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11145</v>
      </c>
      <c r="C455" t="s">
        <v>10605</v>
      </c>
      <c r="D455" t="s">
        <v>448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295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295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2974</v>
      </c>
      <c r="C456" t="s">
        <v>11135</v>
      </c>
      <c r="D456" t="s">
        <v>448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295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295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8177</v>
      </c>
      <c r="C457" t="s">
        <v>10619</v>
      </c>
      <c r="D457" t="s">
        <v>448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295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295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3284</v>
      </c>
      <c r="C458" t="s">
        <v>305</v>
      </c>
      <c r="D458" t="s">
        <v>448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295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295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7152</v>
      </c>
      <c r="C459" t="s">
        <v>10682</v>
      </c>
      <c r="D459" t="s">
        <v>448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295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295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7472</v>
      </c>
      <c r="C460" t="s">
        <v>10601</v>
      </c>
      <c r="D460" t="s">
        <v>448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295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295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619</v>
      </c>
      <c r="C461" t="s">
        <v>11135</v>
      </c>
      <c r="D461" t="s">
        <v>310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295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295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11146</v>
      </c>
      <c r="C462" t="s">
        <v>532</v>
      </c>
      <c r="D462" t="s">
        <v>310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295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434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6567</v>
      </c>
      <c r="C463" t="s">
        <v>10708</v>
      </c>
      <c r="D463" t="s">
        <v>310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295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295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2534</v>
      </c>
      <c r="C464" t="s">
        <v>10622</v>
      </c>
      <c r="D464" t="s">
        <v>310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295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295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9039</v>
      </c>
      <c r="C465" t="s">
        <v>10693</v>
      </c>
      <c r="D465" t="s">
        <v>310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295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295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5089</v>
      </c>
      <c r="C466" t="s">
        <v>10607</v>
      </c>
      <c r="D466" t="s">
        <v>310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295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295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4580</v>
      </c>
      <c r="C467" t="s">
        <v>486</v>
      </c>
      <c r="D467" t="s">
        <v>310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295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295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6353</v>
      </c>
      <c r="C468" t="s">
        <v>10603</v>
      </c>
      <c r="D468" t="s">
        <v>310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295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295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5398</v>
      </c>
      <c r="C469" t="s">
        <v>305</v>
      </c>
      <c r="D469" t="s">
        <v>310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295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295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10048</v>
      </c>
      <c r="C470" t="s">
        <v>10650</v>
      </c>
      <c r="D470" t="s">
        <v>310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295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295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1657</v>
      </c>
      <c r="C471" t="s">
        <v>10686</v>
      </c>
      <c r="D471" t="s">
        <v>310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295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295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7908</v>
      </c>
      <c r="C472" t="s">
        <v>10635</v>
      </c>
      <c r="D472" t="s">
        <v>310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295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295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8893</v>
      </c>
      <c r="C473" t="s">
        <v>364</v>
      </c>
      <c r="D473" t="s">
        <v>310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295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295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1397</v>
      </c>
      <c r="C474" t="s">
        <v>10619</v>
      </c>
      <c r="D474" t="s">
        <v>310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295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295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9949</v>
      </c>
      <c r="C475" t="s">
        <v>10609</v>
      </c>
      <c r="D475" t="s">
        <v>310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295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295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8626</v>
      </c>
      <c r="C476" t="s">
        <v>566</v>
      </c>
      <c r="D476" t="s">
        <v>310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295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295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4029</v>
      </c>
      <c r="C477" t="s">
        <v>10696</v>
      </c>
      <c r="D477" t="s">
        <v>310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11021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295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8396</v>
      </c>
      <c r="C478" t="s">
        <v>10631</v>
      </c>
      <c r="D478" t="s">
        <v>310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295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295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6280</v>
      </c>
      <c r="C479" t="s">
        <v>370</v>
      </c>
      <c r="D479" t="s">
        <v>310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295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295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8382</v>
      </c>
      <c r="C480" t="s">
        <v>297</v>
      </c>
      <c r="D480" t="s">
        <v>310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295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295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9100</v>
      </c>
      <c r="C481" t="s">
        <v>10654</v>
      </c>
      <c r="D481" t="s">
        <v>310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295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295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8815</v>
      </c>
      <c r="C482" t="s">
        <v>10601</v>
      </c>
      <c r="D482" t="s">
        <v>310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295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295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9160</v>
      </c>
      <c r="C483" t="s">
        <v>305</v>
      </c>
      <c r="D483" t="s">
        <v>320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295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295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1238</v>
      </c>
      <c r="C484" t="s">
        <v>1190</v>
      </c>
      <c r="D484" t="s">
        <v>310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295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295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7123</v>
      </c>
      <c r="C485" t="s">
        <v>486</v>
      </c>
      <c r="D485" t="s">
        <v>434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295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434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5935</v>
      </c>
      <c r="C486" t="s">
        <v>10650</v>
      </c>
      <c r="D486" t="s">
        <v>434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295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434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4936</v>
      </c>
      <c r="C487" t="s">
        <v>10637</v>
      </c>
      <c r="D487" t="s">
        <v>434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295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295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5290</v>
      </c>
      <c r="C488" t="s">
        <v>10609</v>
      </c>
      <c r="D488" t="s">
        <v>434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11021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295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2933</v>
      </c>
      <c r="C489" t="s">
        <v>10601</v>
      </c>
      <c r="D489" t="s">
        <v>434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295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295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5762</v>
      </c>
      <c r="C490" t="s">
        <v>11135</v>
      </c>
      <c r="D490" t="s">
        <v>434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295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434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5140</v>
      </c>
      <c r="C491" t="s">
        <v>1190</v>
      </c>
      <c r="D491" t="s">
        <v>434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295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295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6447</v>
      </c>
      <c r="C492" t="s">
        <v>364</v>
      </c>
      <c r="D492" t="s">
        <v>434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295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434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4383</v>
      </c>
      <c r="C493" t="s">
        <v>10631</v>
      </c>
      <c r="D493" t="s">
        <v>434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295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295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1186</v>
      </c>
      <c r="C494" t="s">
        <v>10619</v>
      </c>
      <c r="D494" t="s">
        <v>434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295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295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6419</v>
      </c>
      <c r="C495" t="s">
        <v>10605</v>
      </c>
      <c r="D495" t="s">
        <v>434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295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295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3778</v>
      </c>
      <c r="C496" t="s">
        <v>10693</v>
      </c>
      <c r="D496" t="s">
        <v>434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295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295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4750</v>
      </c>
      <c r="C497" t="s">
        <v>10654</v>
      </c>
      <c r="D497" t="s">
        <v>434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295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295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4918</v>
      </c>
      <c r="C498" t="s">
        <v>313</v>
      </c>
      <c r="D498" t="s">
        <v>434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295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295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1787</v>
      </c>
      <c r="C499" t="s">
        <v>10696</v>
      </c>
      <c r="D499" t="s">
        <v>434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295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295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6470</v>
      </c>
      <c r="C500" t="s">
        <v>10708</v>
      </c>
      <c r="D500" t="s">
        <v>434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295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295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9242</v>
      </c>
      <c r="C501" t="s">
        <v>10622</v>
      </c>
      <c r="D501" t="s">
        <v>434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295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295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11147</v>
      </c>
      <c r="C502" t="s">
        <v>10599</v>
      </c>
      <c r="D502" t="s">
        <v>434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295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295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4405</v>
      </c>
      <c r="C503" t="s">
        <v>297</v>
      </c>
      <c r="D503" t="s">
        <v>434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295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295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1990</v>
      </c>
      <c r="C504" t="s">
        <v>10682</v>
      </c>
      <c r="D504" t="s">
        <v>434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295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295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7057</v>
      </c>
      <c r="C505" t="s">
        <v>10686</v>
      </c>
      <c r="D505" t="s">
        <v>434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11021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295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1865</v>
      </c>
      <c r="C506" t="s">
        <v>351</v>
      </c>
      <c r="D506" t="s">
        <v>434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295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295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4932</v>
      </c>
      <c r="C507" t="s">
        <v>297</v>
      </c>
      <c r="D507" t="s">
        <v>434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295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295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8834</v>
      </c>
      <c r="C508" t="s">
        <v>10686</v>
      </c>
      <c r="D508" t="s">
        <v>434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295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295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1207</v>
      </c>
      <c r="C509" t="s">
        <v>297</v>
      </c>
      <c r="D509" t="s">
        <v>434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295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295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1285</v>
      </c>
      <c r="C510" t="s">
        <v>297</v>
      </c>
      <c r="D510" t="s">
        <v>434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295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295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8107</v>
      </c>
      <c r="C511" t="s">
        <v>566</v>
      </c>
      <c r="D511" t="s">
        <v>434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295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434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3637</v>
      </c>
      <c r="C512" t="s">
        <v>10625</v>
      </c>
      <c r="D512" t="s">
        <v>434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295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434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3224</v>
      </c>
      <c r="C513" t="s">
        <v>10639</v>
      </c>
      <c r="D513" t="s">
        <v>434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295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434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1250</v>
      </c>
      <c r="C514" t="s">
        <v>532</v>
      </c>
      <c r="D514" t="s">
        <v>434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295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434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9302</v>
      </c>
      <c r="C515" t="s">
        <v>305</v>
      </c>
      <c r="D515" t="s">
        <v>434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295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434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9520</v>
      </c>
      <c r="C516" t="s">
        <v>10635</v>
      </c>
      <c r="D516" t="s">
        <v>434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295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434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8655</v>
      </c>
      <c r="C517" t="s">
        <v>10603</v>
      </c>
      <c r="D517" t="s">
        <v>434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295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295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6576</v>
      </c>
      <c r="C518" t="s">
        <v>10642</v>
      </c>
      <c r="D518" t="s">
        <v>434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295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434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7047</v>
      </c>
      <c r="C519" t="s">
        <v>370</v>
      </c>
      <c r="D519" t="s">
        <v>434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295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434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3769</v>
      </c>
      <c r="C520" t="s">
        <v>10607</v>
      </c>
      <c r="D520" t="s">
        <v>434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295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434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8507</v>
      </c>
      <c r="C521" t="s">
        <v>566</v>
      </c>
      <c r="D521" t="s">
        <v>434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295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295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4645</v>
      </c>
      <c r="C522" t="s">
        <v>10609</v>
      </c>
      <c r="D522" t="s">
        <v>434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295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295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2156</v>
      </c>
      <c r="C523" t="s">
        <v>1190</v>
      </c>
      <c r="D523" t="s">
        <v>434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295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295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2205</v>
      </c>
      <c r="C524" t="s">
        <v>10708</v>
      </c>
      <c r="D524" t="s">
        <v>434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295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295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9524</v>
      </c>
      <c r="C525" t="s">
        <v>297</v>
      </c>
      <c r="D525" t="s">
        <v>434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295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295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5861</v>
      </c>
      <c r="C526" t="s">
        <v>10708</v>
      </c>
      <c r="D526" t="s">
        <v>434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295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295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5550</v>
      </c>
      <c r="C527" t="s">
        <v>10599</v>
      </c>
      <c r="D527" t="s">
        <v>434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295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295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2058</v>
      </c>
      <c r="C528" t="s">
        <v>297</v>
      </c>
      <c r="D528" t="s">
        <v>434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295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295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9250</v>
      </c>
      <c r="C529" t="s">
        <v>10619</v>
      </c>
      <c r="D529" t="s">
        <v>434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295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434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6921</v>
      </c>
      <c r="C530" t="s">
        <v>10650</v>
      </c>
      <c r="D530" t="s">
        <v>434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295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295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10346</v>
      </c>
      <c r="C531" t="s">
        <v>1190</v>
      </c>
      <c r="D531" t="s">
        <v>434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295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295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6765</v>
      </c>
      <c r="C532" t="s">
        <v>10619</v>
      </c>
      <c r="D532" t="s">
        <v>434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295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295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2854</v>
      </c>
      <c r="C533" t="s">
        <v>10686</v>
      </c>
      <c r="D533" t="s">
        <v>320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295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295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10120</v>
      </c>
      <c r="C534" t="s">
        <v>10682</v>
      </c>
      <c r="D534" t="s">
        <v>320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295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295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10478</v>
      </c>
      <c r="C535" t="s">
        <v>364</v>
      </c>
      <c r="D535" t="s">
        <v>320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295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295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7461</v>
      </c>
      <c r="C536" t="s">
        <v>10708</v>
      </c>
      <c r="D536" t="s">
        <v>320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295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295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6393</v>
      </c>
      <c r="C537" t="s">
        <v>10607</v>
      </c>
      <c r="D537" t="s">
        <v>320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295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295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8297</v>
      </c>
      <c r="C538" t="s">
        <v>532</v>
      </c>
      <c r="D538" t="s">
        <v>320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295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295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10472</v>
      </c>
      <c r="C539" t="s">
        <v>10650</v>
      </c>
      <c r="D539" t="s">
        <v>320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295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295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9000</v>
      </c>
      <c r="C540" t="s">
        <v>10639</v>
      </c>
      <c r="D540" t="s">
        <v>320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295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295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5602</v>
      </c>
      <c r="C541" t="s">
        <v>10639</v>
      </c>
      <c r="D541" t="s">
        <v>320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295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295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6549</v>
      </c>
      <c r="C542" t="s">
        <v>10639</v>
      </c>
      <c r="D542" t="s">
        <v>320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295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295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5421</v>
      </c>
      <c r="C543" t="s">
        <v>486</v>
      </c>
      <c r="D543" t="s">
        <v>320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295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295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7904</v>
      </c>
      <c r="C544" t="s">
        <v>10708</v>
      </c>
      <c r="D544" t="s">
        <v>320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295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295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11148</v>
      </c>
      <c r="C545" t="s">
        <v>11135</v>
      </c>
      <c r="D545" t="s">
        <v>320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295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295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1065</v>
      </c>
      <c r="C546" t="s">
        <v>10599</v>
      </c>
      <c r="D546" t="s">
        <v>320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295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295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8143</v>
      </c>
      <c r="C547" t="s">
        <v>10642</v>
      </c>
      <c r="D547" t="s">
        <v>320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295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295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10319</v>
      </c>
      <c r="C548" t="s">
        <v>10650</v>
      </c>
      <c r="D548" t="s">
        <v>320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295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295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8235</v>
      </c>
      <c r="C549" t="s">
        <v>486</v>
      </c>
      <c r="D549" t="s">
        <v>320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11021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295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4572</v>
      </c>
      <c r="C550" t="s">
        <v>10607</v>
      </c>
      <c r="D550" t="s">
        <v>320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295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295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8400</v>
      </c>
      <c r="C551" t="s">
        <v>566</v>
      </c>
      <c r="D551" t="s">
        <v>320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295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295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11149</v>
      </c>
      <c r="C552" t="s">
        <v>10603</v>
      </c>
      <c r="D552" t="s">
        <v>320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295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295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1176</v>
      </c>
      <c r="C553" t="s">
        <v>10637</v>
      </c>
      <c r="D553" t="s">
        <v>320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295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295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5469</v>
      </c>
      <c r="C554" t="s">
        <v>313</v>
      </c>
      <c r="D554" t="s">
        <v>320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295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295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5707</v>
      </c>
      <c r="C555" t="s">
        <v>10605</v>
      </c>
      <c r="D555" t="s">
        <v>320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295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295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555</v>
      </c>
      <c r="C556" t="s">
        <v>10607</v>
      </c>
      <c r="D556" t="s">
        <v>320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295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295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4014</v>
      </c>
      <c r="C557" t="s">
        <v>351</v>
      </c>
      <c r="D557" t="s">
        <v>320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295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295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11150</v>
      </c>
      <c r="C558" t="s">
        <v>10635</v>
      </c>
      <c r="D558" t="s">
        <v>320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295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295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3098</v>
      </c>
      <c r="C559" t="s">
        <v>10654</v>
      </c>
      <c r="D559" t="s">
        <v>320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295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295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9471</v>
      </c>
      <c r="C560" t="s">
        <v>305</v>
      </c>
      <c r="D560" t="s">
        <v>320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295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295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2301</v>
      </c>
      <c r="C561" t="s">
        <v>10622</v>
      </c>
      <c r="D561" t="s">
        <v>320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295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295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4344</v>
      </c>
      <c r="C562" t="s">
        <v>10650</v>
      </c>
      <c r="D562" t="s">
        <v>320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295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295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3314</v>
      </c>
      <c r="C563" t="s">
        <v>10682</v>
      </c>
      <c r="D563" t="s">
        <v>320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295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295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9838</v>
      </c>
      <c r="C564" t="s">
        <v>370</v>
      </c>
      <c r="D564" t="s">
        <v>320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295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295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3758</v>
      </c>
      <c r="C565" t="s">
        <v>297</v>
      </c>
      <c r="D565" t="s">
        <v>320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295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295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3031</v>
      </c>
      <c r="C566" t="s">
        <v>10708</v>
      </c>
      <c r="D566" t="s">
        <v>320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295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295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8867</v>
      </c>
      <c r="C567" t="s">
        <v>1190</v>
      </c>
      <c r="D567" t="s">
        <v>320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295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295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7104</v>
      </c>
      <c r="C568" t="s">
        <v>10639</v>
      </c>
      <c r="D568" t="s">
        <v>320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295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295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7858</v>
      </c>
      <c r="C569" t="s">
        <v>305</v>
      </c>
      <c r="D569" t="s">
        <v>320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295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295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9739</v>
      </c>
      <c r="C570" t="s">
        <v>10625</v>
      </c>
      <c r="D570" t="s">
        <v>320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295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295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9859</v>
      </c>
      <c r="C571" t="s">
        <v>10696</v>
      </c>
      <c r="D571" t="s">
        <v>320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295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295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3513</v>
      </c>
      <c r="C572" t="s">
        <v>370</v>
      </c>
      <c r="D572" t="s">
        <v>320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295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295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6524</v>
      </c>
      <c r="C573" t="s">
        <v>532</v>
      </c>
      <c r="D573" t="s">
        <v>320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295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295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5806</v>
      </c>
      <c r="C574" t="s">
        <v>486</v>
      </c>
      <c r="D574" t="s">
        <v>320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295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295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8766</v>
      </c>
      <c r="C575" t="s">
        <v>10686</v>
      </c>
      <c r="D575" t="s">
        <v>320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295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295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9258</v>
      </c>
      <c r="C576" t="s">
        <v>10686</v>
      </c>
      <c r="D576" t="s">
        <v>320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295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295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3660</v>
      </c>
      <c r="C577" t="s">
        <v>10603</v>
      </c>
      <c r="D577" t="s">
        <v>320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295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295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7170</v>
      </c>
      <c r="C578" t="s">
        <v>10696</v>
      </c>
      <c r="D578" t="s">
        <v>320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295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295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2842</v>
      </c>
      <c r="C579" t="s">
        <v>297</v>
      </c>
      <c r="D579" t="s">
        <v>320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295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295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9721</v>
      </c>
      <c r="C580" t="s">
        <v>10686</v>
      </c>
      <c r="D580" t="s">
        <v>320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295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295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5637</v>
      </c>
      <c r="C581" t="s">
        <v>10637</v>
      </c>
      <c r="D581" t="s">
        <v>320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295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295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7980</v>
      </c>
      <c r="C582" t="s">
        <v>370</v>
      </c>
      <c r="D582" t="s">
        <v>320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295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295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2555</v>
      </c>
      <c r="C583" t="s">
        <v>10605</v>
      </c>
      <c r="D583" t="s">
        <v>320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295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295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5715</v>
      </c>
      <c r="C584" t="s">
        <v>486</v>
      </c>
      <c r="D584" t="s">
        <v>320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295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295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9237</v>
      </c>
      <c r="C585" t="s">
        <v>10650</v>
      </c>
      <c r="D585" t="s">
        <v>320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295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295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8725</v>
      </c>
      <c r="C586" t="s">
        <v>351</v>
      </c>
      <c r="D586" t="s">
        <v>320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295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295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10737</v>
      </c>
      <c r="C587" t="s">
        <v>10654</v>
      </c>
      <c r="D587" t="s">
        <v>320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295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295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9203</v>
      </c>
      <c r="C588" t="s">
        <v>10639</v>
      </c>
      <c r="D588" t="s">
        <v>320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295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295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549</v>
      </c>
      <c r="C589" t="s">
        <v>10654</v>
      </c>
      <c r="D589" t="s">
        <v>320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295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295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9610</v>
      </c>
      <c r="C590" t="s">
        <v>10605</v>
      </c>
      <c r="D590" t="s">
        <v>320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295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295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6433</v>
      </c>
      <c r="C591" t="s">
        <v>10682</v>
      </c>
      <c r="D591" t="s">
        <v>320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295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295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9327</v>
      </c>
      <c r="C592" t="s">
        <v>10708</v>
      </c>
      <c r="D592" t="s">
        <v>320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295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295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7364</v>
      </c>
      <c r="C593" t="s">
        <v>10609</v>
      </c>
      <c r="D593" t="s">
        <v>320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295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295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4186</v>
      </c>
      <c r="C594" t="s">
        <v>351</v>
      </c>
      <c r="D594" t="s">
        <v>320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295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295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2290</v>
      </c>
      <c r="C595" t="s">
        <v>297</v>
      </c>
      <c r="D595" t="s">
        <v>320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295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295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3015</v>
      </c>
      <c r="C596" t="s">
        <v>351</v>
      </c>
      <c r="D596" t="s">
        <v>320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295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295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6214</v>
      </c>
      <c r="C597" t="s">
        <v>10650</v>
      </c>
      <c r="D597" t="s">
        <v>320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295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295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7754</v>
      </c>
      <c r="C598" t="s">
        <v>10686</v>
      </c>
      <c r="D598" t="s">
        <v>320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295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295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6455</v>
      </c>
      <c r="C599" t="s">
        <v>10639</v>
      </c>
      <c r="D599" t="s">
        <v>320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295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295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6684</v>
      </c>
      <c r="C600" t="s">
        <v>10682</v>
      </c>
      <c r="D600" t="s">
        <v>320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295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295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10188</v>
      </c>
      <c r="C601" t="s">
        <v>486</v>
      </c>
      <c r="D601" t="s">
        <v>320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295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295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8538</v>
      </c>
      <c r="C602" t="s">
        <v>10686</v>
      </c>
      <c r="D602" t="s">
        <v>320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295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295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8583</v>
      </c>
      <c r="C603" t="s">
        <v>10601</v>
      </c>
      <c r="D603" t="s">
        <v>320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295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295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1372</v>
      </c>
      <c r="C604" t="s">
        <v>10637</v>
      </c>
      <c r="D604" t="s">
        <v>320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295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295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323</v>
      </c>
      <c r="C605" t="s">
        <v>351</v>
      </c>
      <c r="D605" t="s">
        <v>320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295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295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4594</v>
      </c>
      <c r="C606" t="s">
        <v>10631</v>
      </c>
      <c r="D606" t="s">
        <v>320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295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295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6306</v>
      </c>
      <c r="C607" t="s">
        <v>10959</v>
      </c>
      <c r="D607" t="s">
        <v>448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295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434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3002</v>
      </c>
      <c r="C608" t="s">
        <v>486</v>
      </c>
      <c r="D608" t="s">
        <v>347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295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295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5245</v>
      </c>
      <c r="C609" t="s">
        <v>532</v>
      </c>
      <c r="D609" t="s">
        <v>347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295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295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4889</v>
      </c>
      <c r="C610" t="s">
        <v>10708</v>
      </c>
      <c r="D610" t="s">
        <v>347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295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295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11151</v>
      </c>
      <c r="C611" t="s">
        <v>10635</v>
      </c>
      <c r="D611" t="s">
        <v>347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295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295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352</v>
      </c>
      <c r="C612" t="s">
        <v>351</v>
      </c>
      <c r="D612" t="s">
        <v>347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295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295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7795</v>
      </c>
      <c r="C613" t="s">
        <v>305</v>
      </c>
      <c r="D613" t="s">
        <v>347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295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295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8418</v>
      </c>
      <c r="C614" t="s">
        <v>10605</v>
      </c>
      <c r="D614" t="s">
        <v>347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295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295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10506</v>
      </c>
      <c r="C615" t="s">
        <v>10605</v>
      </c>
      <c r="D615" t="s">
        <v>347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295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295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11152</v>
      </c>
      <c r="C616" t="s">
        <v>10622</v>
      </c>
      <c r="D616" t="s">
        <v>347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295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295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8596</v>
      </c>
      <c r="C617" t="s">
        <v>10637</v>
      </c>
      <c r="D617" t="s">
        <v>347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295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295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8515</v>
      </c>
      <c r="C618" t="s">
        <v>10622</v>
      </c>
      <c r="D618" t="s">
        <v>347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295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295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7992</v>
      </c>
      <c r="C619" t="s">
        <v>10619</v>
      </c>
      <c r="D619" t="s">
        <v>347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295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295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9926</v>
      </c>
      <c r="C620" t="s">
        <v>10637</v>
      </c>
      <c r="D620" t="s">
        <v>347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295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295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4439</v>
      </c>
      <c r="C621" t="s">
        <v>364</v>
      </c>
      <c r="D621" t="s">
        <v>347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295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295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11153</v>
      </c>
      <c r="C622" t="s">
        <v>532</v>
      </c>
      <c r="D622" t="s">
        <v>347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295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295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3081</v>
      </c>
      <c r="C623" t="s">
        <v>10625</v>
      </c>
      <c r="D623" t="s">
        <v>347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295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295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10463</v>
      </c>
      <c r="C624" t="s">
        <v>10603</v>
      </c>
      <c r="D624" t="s">
        <v>347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295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295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10313</v>
      </c>
      <c r="C625" t="s">
        <v>10607</v>
      </c>
      <c r="D625" t="s">
        <v>347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295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295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7373</v>
      </c>
      <c r="C626" t="s">
        <v>1190</v>
      </c>
      <c r="D626" t="s">
        <v>347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295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295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10178</v>
      </c>
      <c r="C627" t="s">
        <v>566</v>
      </c>
      <c r="D627" t="s">
        <v>347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295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295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8439</v>
      </c>
      <c r="C628" t="s">
        <v>370</v>
      </c>
      <c r="D628" t="s">
        <v>347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295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295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6897</v>
      </c>
      <c r="C629" t="s">
        <v>10619</v>
      </c>
      <c r="D629" t="s">
        <v>347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295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295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2198</v>
      </c>
      <c r="C630" t="s">
        <v>10603</v>
      </c>
      <c r="D630" t="s">
        <v>347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295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295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8619</v>
      </c>
      <c r="C631" t="s">
        <v>10639</v>
      </c>
      <c r="D631" t="s">
        <v>347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295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295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4522</v>
      </c>
      <c r="C632" t="s">
        <v>10631</v>
      </c>
      <c r="D632" t="s">
        <v>347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295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295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8603</v>
      </c>
      <c r="C633" t="s">
        <v>10639</v>
      </c>
      <c r="D633" t="s">
        <v>347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295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295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7523</v>
      </c>
      <c r="C634" t="s">
        <v>10631</v>
      </c>
      <c r="D634" t="s">
        <v>347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295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295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1312</v>
      </c>
      <c r="C635" t="s">
        <v>10605</v>
      </c>
      <c r="D635" t="s">
        <v>347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295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295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1668</v>
      </c>
      <c r="C636" t="s">
        <v>10599</v>
      </c>
      <c r="D636" t="s">
        <v>347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295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295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4205</v>
      </c>
      <c r="C637" t="s">
        <v>351</v>
      </c>
      <c r="D637" t="s">
        <v>347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295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295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7228</v>
      </c>
      <c r="C638" t="s">
        <v>10599</v>
      </c>
      <c r="D638" t="s">
        <v>347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295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295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11154</v>
      </c>
      <c r="C639" t="s">
        <v>10654</v>
      </c>
      <c r="D639" t="s">
        <v>347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295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295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7438</v>
      </c>
      <c r="C640" t="s">
        <v>10599</v>
      </c>
      <c r="D640" t="s">
        <v>347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295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295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11155</v>
      </c>
      <c r="C641" t="s">
        <v>10631</v>
      </c>
      <c r="D641" t="s">
        <v>347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295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295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865</v>
      </c>
      <c r="C642" t="s">
        <v>10654</v>
      </c>
      <c r="D642" t="s">
        <v>347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295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295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7514</v>
      </c>
      <c r="C643" t="s">
        <v>351</v>
      </c>
      <c r="D643" t="s">
        <v>347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295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295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6572</v>
      </c>
      <c r="C644" t="s">
        <v>1190</v>
      </c>
      <c r="D644" t="s">
        <v>347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295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295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9373</v>
      </c>
      <c r="C645" t="s">
        <v>10650</v>
      </c>
      <c r="D645" t="s">
        <v>347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295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295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770</v>
      </c>
      <c r="C646" t="s">
        <v>10686</v>
      </c>
      <c r="D646" t="s">
        <v>347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295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295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2670</v>
      </c>
      <c r="C647" t="s">
        <v>10605</v>
      </c>
      <c r="D647" t="s">
        <v>347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295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295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11156</v>
      </c>
      <c r="C648" t="s">
        <v>10637</v>
      </c>
      <c r="D648" t="s">
        <v>347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295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295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2191</v>
      </c>
      <c r="C649" t="s">
        <v>10708</v>
      </c>
      <c r="D649" t="s">
        <v>347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295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295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2245</v>
      </c>
      <c r="C650" t="s">
        <v>10605</v>
      </c>
      <c r="D650" t="s">
        <v>347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295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295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5277</v>
      </c>
      <c r="C651" t="s">
        <v>10693</v>
      </c>
      <c r="D651" t="s">
        <v>347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295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295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5373</v>
      </c>
      <c r="C652" t="s">
        <v>351</v>
      </c>
      <c r="D652" t="s">
        <v>347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295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295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7635</v>
      </c>
      <c r="C653" t="s">
        <v>351</v>
      </c>
      <c r="D653" t="s">
        <v>347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295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295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1492</v>
      </c>
      <c r="C654" t="s">
        <v>566</v>
      </c>
      <c r="D654" t="s">
        <v>347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295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295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7407</v>
      </c>
      <c r="C655" t="s">
        <v>532</v>
      </c>
      <c r="D655" t="s">
        <v>347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295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295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10141</v>
      </c>
      <c r="C656" t="s">
        <v>10619</v>
      </c>
      <c r="D656" t="s">
        <v>347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295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295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11157</v>
      </c>
      <c r="C657" t="s">
        <v>313</v>
      </c>
      <c r="D657" t="s">
        <v>347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295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295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4428</v>
      </c>
      <c r="C658" t="s">
        <v>10607</v>
      </c>
      <c r="D658" t="s">
        <v>347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295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295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2523</v>
      </c>
      <c r="C659" t="s">
        <v>10637</v>
      </c>
      <c r="D659" t="s">
        <v>347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295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295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5879</v>
      </c>
      <c r="C660" t="s">
        <v>370</v>
      </c>
      <c r="D660" t="s">
        <v>347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295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295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2733</v>
      </c>
      <c r="C661" t="s">
        <v>313</v>
      </c>
      <c r="D661" t="s">
        <v>347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295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295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3167</v>
      </c>
      <c r="C662" t="s">
        <v>10650</v>
      </c>
      <c r="D662" t="s">
        <v>347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295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295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3929</v>
      </c>
      <c r="C663" t="s">
        <v>10693</v>
      </c>
      <c r="D663" t="s">
        <v>347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295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295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10487</v>
      </c>
      <c r="C664" t="s">
        <v>10686</v>
      </c>
      <c r="D664" t="s">
        <v>347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295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295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6416</v>
      </c>
      <c r="C665" t="s">
        <v>10708</v>
      </c>
      <c r="D665" t="s">
        <v>347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295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295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6680</v>
      </c>
      <c r="C666" t="s">
        <v>10605</v>
      </c>
      <c r="D666" t="s">
        <v>347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295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295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4661</v>
      </c>
      <c r="C667" t="s">
        <v>10708</v>
      </c>
      <c r="D667" t="s">
        <v>347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11021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295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7082</v>
      </c>
      <c r="C668" t="s">
        <v>532</v>
      </c>
      <c r="D668" t="s">
        <v>347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11021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295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6889</v>
      </c>
      <c r="C669" t="s">
        <v>10599</v>
      </c>
      <c r="D669" t="s">
        <v>347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11021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295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9713</v>
      </c>
      <c r="C670" t="s">
        <v>305</v>
      </c>
      <c r="D670" t="s">
        <v>347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295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295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7548</v>
      </c>
      <c r="C671" t="s">
        <v>10631</v>
      </c>
      <c r="D671" t="s">
        <v>347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295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295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603</v>
      </c>
      <c r="C672" t="s">
        <v>10682</v>
      </c>
      <c r="D672" t="s">
        <v>347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295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295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3330</v>
      </c>
      <c r="C673" t="s">
        <v>10693</v>
      </c>
      <c r="D673" t="s">
        <v>347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295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295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5334</v>
      </c>
      <c r="C674" t="s">
        <v>313</v>
      </c>
      <c r="D674" t="s">
        <v>347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295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295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11158</v>
      </c>
      <c r="C675" t="s">
        <v>351</v>
      </c>
      <c r="D675" t="s">
        <v>347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295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295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7491</v>
      </c>
      <c r="C676" t="s">
        <v>10635</v>
      </c>
      <c r="D676" t="s">
        <v>347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11021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295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674</v>
      </c>
      <c r="C677" t="s">
        <v>364</v>
      </c>
      <c r="D677" t="s">
        <v>347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295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295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4848</v>
      </c>
      <c r="C678" t="s">
        <v>297</v>
      </c>
      <c r="D678" t="s">
        <v>347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295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295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5384</v>
      </c>
      <c r="C679" t="s">
        <v>10693</v>
      </c>
      <c r="D679" t="s">
        <v>347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295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295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8865</v>
      </c>
      <c r="C680" t="s">
        <v>370</v>
      </c>
      <c r="D680" t="s">
        <v>347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295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295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10480</v>
      </c>
      <c r="C681" t="s">
        <v>10686</v>
      </c>
      <c r="D681" t="s">
        <v>347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295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295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7799</v>
      </c>
      <c r="C682" t="s">
        <v>10654</v>
      </c>
      <c r="D682" t="s">
        <v>347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295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295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4741</v>
      </c>
      <c r="C683" t="s">
        <v>10635</v>
      </c>
      <c r="D683" t="s">
        <v>347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295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295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10452</v>
      </c>
      <c r="C684" t="s">
        <v>10601</v>
      </c>
      <c r="D684" t="s">
        <v>347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295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295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3787</v>
      </c>
      <c r="C685" t="s">
        <v>10603</v>
      </c>
      <c r="D685" t="s">
        <v>347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295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295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1454</v>
      </c>
      <c r="C686" t="s">
        <v>10642</v>
      </c>
      <c r="D686" t="s">
        <v>347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295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295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5943</v>
      </c>
      <c r="C687" t="s">
        <v>351</v>
      </c>
      <c r="D687" t="s">
        <v>347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295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295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5823</v>
      </c>
      <c r="C688" t="s">
        <v>10619</v>
      </c>
      <c r="D688" t="s">
        <v>347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295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295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2282</v>
      </c>
      <c r="C689" t="s">
        <v>10603</v>
      </c>
      <c r="D689" t="s">
        <v>347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295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295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3448</v>
      </c>
      <c r="C690" t="s">
        <v>10607</v>
      </c>
      <c r="D690" t="s">
        <v>347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295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295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6835</v>
      </c>
      <c r="C691" t="s">
        <v>10619</v>
      </c>
      <c r="D691" t="s">
        <v>347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295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434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2514</v>
      </c>
      <c r="C692" t="s">
        <v>11135</v>
      </c>
      <c r="D692" t="s">
        <v>347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295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295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11159</v>
      </c>
      <c r="C693" t="s">
        <v>364</v>
      </c>
      <c r="D693" t="s">
        <v>347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295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295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9680</v>
      </c>
      <c r="C694" t="s">
        <v>10686</v>
      </c>
      <c r="D694" t="s">
        <v>347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295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295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6967</v>
      </c>
      <c r="C695" t="s">
        <v>10599</v>
      </c>
      <c r="D695" t="s">
        <v>347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295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295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5462</v>
      </c>
      <c r="C696" t="s">
        <v>10609</v>
      </c>
      <c r="D696" t="s">
        <v>347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295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295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2681</v>
      </c>
      <c r="C697" t="s">
        <v>10654</v>
      </c>
      <c r="D697" t="s">
        <v>347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295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295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5683</v>
      </c>
      <c r="C698" t="s">
        <v>10601</v>
      </c>
      <c r="D698" t="s">
        <v>347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295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295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9856</v>
      </c>
      <c r="C699" t="s">
        <v>10708</v>
      </c>
      <c r="D699" t="s">
        <v>347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295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295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5779</v>
      </c>
      <c r="C700" t="s">
        <v>10605</v>
      </c>
      <c r="D700" t="s">
        <v>347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295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295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6160</v>
      </c>
      <c r="C701" t="s">
        <v>10605</v>
      </c>
      <c r="D701" t="s">
        <v>347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295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295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4267</v>
      </c>
      <c r="C702" t="s">
        <v>10631</v>
      </c>
      <c r="D702" t="s">
        <v>347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295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295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4494</v>
      </c>
      <c r="C703" t="s">
        <v>10599</v>
      </c>
      <c r="D703" t="s">
        <v>347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295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295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9997</v>
      </c>
      <c r="C704" t="s">
        <v>351</v>
      </c>
      <c r="D704" t="s">
        <v>347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295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295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2209</v>
      </c>
      <c r="C705" t="s">
        <v>10959</v>
      </c>
      <c r="D705" t="s">
        <v>347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295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295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3292</v>
      </c>
      <c r="C706" t="s">
        <v>10959</v>
      </c>
      <c r="D706" t="s">
        <v>347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295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434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8266</v>
      </c>
      <c r="C707" t="s">
        <v>10631</v>
      </c>
      <c r="D707" t="s">
        <v>347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295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295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3233</v>
      </c>
      <c r="C708" t="s">
        <v>10637</v>
      </c>
      <c r="D708" t="s">
        <v>347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295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295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5472</v>
      </c>
      <c r="C709" t="s">
        <v>10682</v>
      </c>
      <c r="D709" t="s">
        <v>347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295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295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3060</v>
      </c>
      <c r="C710" t="s">
        <v>10599</v>
      </c>
      <c r="D710" t="s">
        <v>347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295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295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3552</v>
      </c>
      <c r="C711" t="s">
        <v>532</v>
      </c>
      <c r="D711" t="s">
        <v>347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295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295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1695</v>
      </c>
      <c r="C712" t="s">
        <v>297</v>
      </c>
      <c r="D712" t="s">
        <v>320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295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434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1216</v>
      </c>
      <c r="C713" t="s">
        <v>10625</v>
      </c>
      <c r="D713" t="s">
        <v>320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295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434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11160</v>
      </c>
      <c r="C714" t="s">
        <v>1190</v>
      </c>
      <c r="D714" t="s">
        <v>347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295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295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1007</v>
      </c>
      <c r="C715" t="s">
        <v>10607</v>
      </c>
      <c r="D715" t="s">
        <v>347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295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295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10507</v>
      </c>
      <c r="C716" t="s">
        <v>10619</v>
      </c>
      <c r="D716" t="s">
        <v>347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295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295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2050</v>
      </c>
      <c r="C717" t="s">
        <v>10650</v>
      </c>
      <c r="D717" t="s">
        <v>347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295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295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6611</v>
      </c>
      <c r="C718" t="s">
        <v>10708</v>
      </c>
      <c r="D718" t="s">
        <v>347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295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295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6961</v>
      </c>
      <c r="C719" t="s">
        <v>10601</v>
      </c>
      <c r="D719" t="s">
        <v>347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295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295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1871</v>
      </c>
      <c r="C720" t="s">
        <v>10599</v>
      </c>
      <c r="D720" t="s">
        <v>347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295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295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6599</v>
      </c>
      <c r="C721" t="s">
        <v>10599</v>
      </c>
      <c r="D721" t="s">
        <v>347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295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295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3980</v>
      </c>
      <c r="C722" t="s">
        <v>10959</v>
      </c>
      <c r="D722" t="s">
        <v>347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295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295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10112</v>
      </c>
      <c r="C723" t="s">
        <v>532</v>
      </c>
      <c r="D723" t="s">
        <v>347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295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295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1924</v>
      </c>
      <c r="C724" t="s">
        <v>10601</v>
      </c>
      <c r="D724" t="s">
        <v>347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295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295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9387</v>
      </c>
      <c r="C725" t="s">
        <v>486</v>
      </c>
      <c r="D725" t="s">
        <v>347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295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295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2048</v>
      </c>
      <c r="C726" t="s">
        <v>10609</v>
      </c>
      <c r="D726" t="s">
        <v>347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295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295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2539</v>
      </c>
      <c r="C727" t="s">
        <v>10654</v>
      </c>
      <c r="D727" t="s">
        <v>347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295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295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8365</v>
      </c>
      <c r="C728" t="s">
        <v>10708</v>
      </c>
      <c r="D728" t="s">
        <v>347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295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295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7496</v>
      </c>
      <c r="C729" t="s">
        <v>10605</v>
      </c>
      <c r="D729" t="s">
        <v>347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295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295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6242</v>
      </c>
      <c r="C730" t="s">
        <v>10642</v>
      </c>
      <c r="D730" t="s">
        <v>347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295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295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1671</v>
      </c>
      <c r="C731" t="s">
        <v>10599</v>
      </c>
      <c r="D731" t="s">
        <v>347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295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295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10397</v>
      </c>
      <c r="C732" t="s">
        <v>370</v>
      </c>
      <c r="D732" t="s">
        <v>347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295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295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7725</v>
      </c>
      <c r="C733" t="s">
        <v>10650</v>
      </c>
      <c r="D733" t="s">
        <v>347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295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295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10523</v>
      </c>
      <c r="C734" t="s">
        <v>313</v>
      </c>
      <c r="D734" t="s">
        <v>347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295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295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11161</v>
      </c>
      <c r="C735" t="s">
        <v>10696</v>
      </c>
      <c r="D735" t="s">
        <v>347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295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295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8412</v>
      </c>
      <c r="C736" t="s">
        <v>297</v>
      </c>
      <c r="D736" t="s">
        <v>347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295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295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8734</v>
      </c>
      <c r="C737" t="s">
        <v>10637</v>
      </c>
      <c r="D737" t="s">
        <v>347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295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295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7010</v>
      </c>
      <c r="C738" t="s">
        <v>10607</v>
      </c>
      <c r="D738" t="s">
        <v>347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295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295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3260</v>
      </c>
      <c r="C739" t="s">
        <v>297</v>
      </c>
      <c r="D739" t="s">
        <v>347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295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295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6979</v>
      </c>
      <c r="C740" t="s">
        <v>10599</v>
      </c>
      <c r="D740" t="s">
        <v>347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295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295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5790</v>
      </c>
      <c r="C741" t="s">
        <v>351</v>
      </c>
      <c r="D741" t="s">
        <v>347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295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295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2416</v>
      </c>
      <c r="C742" t="s">
        <v>10682</v>
      </c>
      <c r="D742" t="s">
        <v>347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295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295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2115</v>
      </c>
      <c r="C743" t="s">
        <v>1190</v>
      </c>
      <c r="D743" t="s">
        <v>347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295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295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2567</v>
      </c>
      <c r="C744" t="s">
        <v>10599</v>
      </c>
      <c r="D744" t="s">
        <v>347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295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295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6800</v>
      </c>
      <c r="C745" t="s">
        <v>10682</v>
      </c>
      <c r="D745" t="s">
        <v>347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295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295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9004</v>
      </c>
      <c r="C746" t="s">
        <v>11135</v>
      </c>
      <c r="D746" t="s">
        <v>347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295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295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6912</v>
      </c>
      <c r="C747" t="s">
        <v>10639</v>
      </c>
      <c r="D747" t="s">
        <v>347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295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295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9612</v>
      </c>
      <c r="C748" t="s">
        <v>10693</v>
      </c>
      <c r="D748" t="s">
        <v>347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295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295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6459</v>
      </c>
      <c r="C749" t="s">
        <v>10693</v>
      </c>
      <c r="D749" t="s">
        <v>347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295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295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8790</v>
      </c>
      <c r="C750" t="s">
        <v>10603</v>
      </c>
      <c r="D750" t="s">
        <v>347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295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295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5675</v>
      </c>
      <c r="C751" t="s">
        <v>351</v>
      </c>
      <c r="D751" t="s">
        <v>347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295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295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6591</v>
      </c>
      <c r="C752" t="s">
        <v>10682</v>
      </c>
      <c r="D752" t="s">
        <v>347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295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295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9872</v>
      </c>
      <c r="C753" t="s">
        <v>370</v>
      </c>
      <c r="D753" t="s">
        <v>347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295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295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6936</v>
      </c>
      <c r="C754" t="s">
        <v>10708</v>
      </c>
      <c r="D754" t="s">
        <v>347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295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295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4409</v>
      </c>
      <c r="C755" t="s">
        <v>10601</v>
      </c>
      <c r="D755" t="s">
        <v>347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295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295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5802</v>
      </c>
      <c r="C756" t="s">
        <v>351</v>
      </c>
      <c r="D756" t="s">
        <v>347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295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295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11162</v>
      </c>
      <c r="C757" t="s">
        <v>10635</v>
      </c>
      <c r="D757" t="s">
        <v>347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295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295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1468</v>
      </c>
      <c r="C758" t="s">
        <v>351</v>
      </c>
      <c r="D758" t="s">
        <v>347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295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295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10041</v>
      </c>
      <c r="C759" t="s">
        <v>10609</v>
      </c>
      <c r="D759" t="s">
        <v>347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295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295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8202</v>
      </c>
      <c r="C760" t="s">
        <v>10696</v>
      </c>
      <c r="D760" t="s">
        <v>448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295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295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3362</v>
      </c>
      <c r="C761" t="s">
        <v>10605</v>
      </c>
      <c r="D761" t="s">
        <v>448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295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295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8197</v>
      </c>
      <c r="C762" t="s">
        <v>370</v>
      </c>
      <c r="D762" t="s">
        <v>448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295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295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9662</v>
      </c>
      <c r="C763" t="s">
        <v>10650</v>
      </c>
      <c r="D763" t="s">
        <v>448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295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295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8794</v>
      </c>
      <c r="C764" t="s">
        <v>370</v>
      </c>
      <c r="D764" t="s">
        <v>448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295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295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7551</v>
      </c>
      <c r="C765" t="s">
        <v>313</v>
      </c>
      <c r="D765" t="s">
        <v>448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295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295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7221</v>
      </c>
      <c r="C766" t="s">
        <v>10603</v>
      </c>
      <c r="D766" t="s">
        <v>448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295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434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11163</v>
      </c>
      <c r="C767" t="s">
        <v>305</v>
      </c>
      <c r="D767" t="s">
        <v>448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295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295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8062</v>
      </c>
      <c r="C768" t="s">
        <v>11135</v>
      </c>
      <c r="D768" t="s">
        <v>448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295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295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11164</v>
      </c>
      <c r="C769" t="s">
        <v>10682</v>
      </c>
      <c r="D769" t="s">
        <v>448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295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295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3535</v>
      </c>
      <c r="C770" t="s">
        <v>10637</v>
      </c>
      <c r="D770" t="s">
        <v>448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295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295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10291</v>
      </c>
      <c r="C771" t="s">
        <v>11135</v>
      </c>
      <c r="D771" t="s">
        <v>448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295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295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9506</v>
      </c>
      <c r="C772" t="s">
        <v>10619</v>
      </c>
      <c r="D772" t="s">
        <v>448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295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295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500</v>
      </c>
      <c r="C773" t="s">
        <v>10631</v>
      </c>
      <c r="D773" t="s">
        <v>448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295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295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6692</v>
      </c>
      <c r="C774" t="s">
        <v>10635</v>
      </c>
      <c r="D774" t="s">
        <v>448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295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295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5851</v>
      </c>
      <c r="C775" t="s">
        <v>313</v>
      </c>
      <c r="D775" t="s">
        <v>448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295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295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7508</v>
      </c>
      <c r="C776" t="s">
        <v>10603</v>
      </c>
      <c r="D776" t="s">
        <v>448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295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295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7929</v>
      </c>
      <c r="C777" t="s">
        <v>11135</v>
      </c>
      <c r="D777" t="s">
        <v>448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295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295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9741</v>
      </c>
      <c r="C778" t="s">
        <v>10619</v>
      </c>
      <c r="D778" t="s">
        <v>448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295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434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3247</v>
      </c>
      <c r="C779" t="s">
        <v>10639</v>
      </c>
      <c r="D779" t="s">
        <v>448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295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295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6516</v>
      </c>
      <c r="C780" t="s">
        <v>10619</v>
      </c>
      <c r="D780" t="s">
        <v>448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295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295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10156</v>
      </c>
      <c r="C781" t="s">
        <v>532</v>
      </c>
      <c r="D781" t="s">
        <v>448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295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295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5238</v>
      </c>
      <c r="C782" t="s">
        <v>10625</v>
      </c>
      <c r="D782" t="s">
        <v>448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295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295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3179</v>
      </c>
      <c r="C783" t="s">
        <v>10696</v>
      </c>
      <c r="D783" t="s">
        <v>448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295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295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8659</v>
      </c>
      <c r="C784" t="s">
        <v>305</v>
      </c>
      <c r="D784" t="s">
        <v>448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295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295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8334</v>
      </c>
      <c r="C785" t="s">
        <v>532</v>
      </c>
      <c r="D785" t="s">
        <v>448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295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434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855</v>
      </c>
      <c r="C786" t="s">
        <v>10650</v>
      </c>
      <c r="D786" t="s">
        <v>448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295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295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2914</v>
      </c>
      <c r="C787" t="s">
        <v>10635</v>
      </c>
      <c r="D787" t="s">
        <v>448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295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295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6286</v>
      </c>
      <c r="C788" t="s">
        <v>10635</v>
      </c>
      <c r="D788" t="s">
        <v>448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295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295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1198</v>
      </c>
      <c r="C789" t="s">
        <v>351</v>
      </c>
      <c r="D789" t="s">
        <v>448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295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295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7120</v>
      </c>
      <c r="C790" t="s">
        <v>370</v>
      </c>
      <c r="D790" t="s">
        <v>448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295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295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5200</v>
      </c>
      <c r="C791" t="s">
        <v>566</v>
      </c>
      <c r="D791" t="s">
        <v>448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295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295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8025</v>
      </c>
      <c r="C792" t="s">
        <v>10708</v>
      </c>
      <c r="D792" t="s">
        <v>448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295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295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1156</v>
      </c>
      <c r="C793" t="s">
        <v>10622</v>
      </c>
      <c r="D793" t="s">
        <v>448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295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295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1903</v>
      </c>
      <c r="C794" t="s">
        <v>313</v>
      </c>
      <c r="D794" t="s">
        <v>448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295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295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3218</v>
      </c>
      <c r="C795" t="s">
        <v>10708</v>
      </c>
      <c r="D795" t="s">
        <v>448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295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295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4005</v>
      </c>
      <c r="C796" t="s">
        <v>305</v>
      </c>
      <c r="D796" t="s">
        <v>448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295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295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7639</v>
      </c>
      <c r="C797" t="s">
        <v>351</v>
      </c>
      <c r="D797" t="s">
        <v>448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295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295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7426</v>
      </c>
      <c r="C798" t="s">
        <v>10650</v>
      </c>
      <c r="D798" t="s">
        <v>448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11021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295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7807</v>
      </c>
      <c r="C799" t="s">
        <v>10650</v>
      </c>
      <c r="D799" t="s">
        <v>448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295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295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10999</v>
      </c>
      <c r="C800" t="s">
        <v>11135</v>
      </c>
      <c r="D800" t="s">
        <v>448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295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434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7838</v>
      </c>
      <c r="C801" t="s">
        <v>10622</v>
      </c>
      <c r="D801" t="s">
        <v>448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295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295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5070</v>
      </c>
      <c r="C802" t="s">
        <v>351</v>
      </c>
      <c r="D802" t="s">
        <v>448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295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295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4589</v>
      </c>
      <c r="C803" t="s">
        <v>297</v>
      </c>
      <c r="D803" t="s">
        <v>448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295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295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3995</v>
      </c>
      <c r="C804" t="s">
        <v>486</v>
      </c>
      <c r="D804" t="s">
        <v>448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295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295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8453</v>
      </c>
      <c r="C805" t="s">
        <v>364</v>
      </c>
      <c r="D805" t="s">
        <v>448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295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295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5770</v>
      </c>
      <c r="C806" t="s">
        <v>10619</v>
      </c>
      <c r="D806" t="s">
        <v>448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295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295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3467</v>
      </c>
      <c r="C807" t="s">
        <v>10708</v>
      </c>
      <c r="D807" t="s">
        <v>448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295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295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7824</v>
      </c>
      <c r="C808" t="s">
        <v>10642</v>
      </c>
      <c r="D808" t="s">
        <v>448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295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295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7343</v>
      </c>
      <c r="C809" t="s">
        <v>10654</v>
      </c>
      <c r="D809" t="s">
        <v>448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295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295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9684</v>
      </c>
      <c r="C810" t="s">
        <v>10642</v>
      </c>
      <c r="D810" t="s">
        <v>448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295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295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6078</v>
      </c>
      <c r="C811" t="s">
        <v>10601</v>
      </c>
      <c r="D811" t="s">
        <v>448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295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295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6254</v>
      </c>
      <c r="C812" t="s">
        <v>532</v>
      </c>
      <c r="D812" t="s">
        <v>448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295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295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6441</v>
      </c>
      <c r="C813" t="s">
        <v>566</v>
      </c>
      <c r="D813" t="s">
        <v>448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295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295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11165</v>
      </c>
      <c r="C814" t="s">
        <v>10605</v>
      </c>
      <c r="D814" t="s">
        <v>448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295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295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5904</v>
      </c>
      <c r="C815" t="s">
        <v>10603</v>
      </c>
      <c r="D815" t="s">
        <v>448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295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295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9096</v>
      </c>
      <c r="C816" t="s">
        <v>10642</v>
      </c>
      <c r="D816" t="s">
        <v>448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295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295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5909</v>
      </c>
      <c r="C817" t="s">
        <v>10605</v>
      </c>
      <c r="D817" t="s">
        <v>448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295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295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2240</v>
      </c>
      <c r="C818" t="s">
        <v>10650</v>
      </c>
      <c r="D818" t="s">
        <v>448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295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295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1543</v>
      </c>
      <c r="C819" t="s">
        <v>10959</v>
      </c>
      <c r="D819" t="s">
        <v>448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295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295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3741</v>
      </c>
      <c r="C820" t="s">
        <v>1190</v>
      </c>
      <c r="D820" t="s">
        <v>448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295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295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10582</v>
      </c>
      <c r="C821" t="s">
        <v>305</v>
      </c>
      <c r="D821" t="s">
        <v>448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295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295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8241</v>
      </c>
      <c r="C822" t="s">
        <v>10603</v>
      </c>
      <c r="D822" t="s">
        <v>448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295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295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3892</v>
      </c>
      <c r="C823" t="s">
        <v>297</v>
      </c>
      <c r="D823" t="s">
        <v>448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295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295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7287</v>
      </c>
      <c r="C824" t="s">
        <v>364</v>
      </c>
      <c r="D824" t="s">
        <v>448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295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295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5273</v>
      </c>
      <c r="C825" t="s">
        <v>313</v>
      </c>
      <c r="D825" t="s">
        <v>448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295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295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1019</v>
      </c>
      <c r="C826" t="s">
        <v>10650</v>
      </c>
      <c r="D826" t="s">
        <v>448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295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295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4236</v>
      </c>
      <c r="C827" t="s">
        <v>10686</v>
      </c>
      <c r="D827" t="s">
        <v>448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295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295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8112</v>
      </c>
      <c r="C828" t="s">
        <v>10696</v>
      </c>
      <c r="D828" t="s">
        <v>448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295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295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7312</v>
      </c>
      <c r="C829" t="s">
        <v>370</v>
      </c>
      <c r="D829" t="s">
        <v>448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295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295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9138</v>
      </c>
      <c r="C830" t="s">
        <v>10625</v>
      </c>
      <c r="D830" t="s">
        <v>448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295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295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6245</v>
      </c>
      <c r="C831" t="s">
        <v>10631</v>
      </c>
      <c r="D831" t="s">
        <v>448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295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295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6046</v>
      </c>
      <c r="C832" t="s">
        <v>10654</v>
      </c>
      <c r="D832" t="s">
        <v>448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295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295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6023</v>
      </c>
      <c r="C833" t="s">
        <v>10682</v>
      </c>
      <c r="D833" t="s">
        <v>448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295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295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4310</v>
      </c>
      <c r="C834" t="s">
        <v>351</v>
      </c>
      <c r="D834" t="s">
        <v>448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295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295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10027</v>
      </c>
      <c r="C835" t="s">
        <v>10696</v>
      </c>
      <c r="D835" t="s">
        <v>448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295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295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7976</v>
      </c>
      <c r="C836" t="s">
        <v>10625</v>
      </c>
      <c r="D836" t="s">
        <v>448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295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295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10304</v>
      </c>
      <c r="C837" t="s">
        <v>370</v>
      </c>
      <c r="D837" t="s">
        <v>448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295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295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1445</v>
      </c>
      <c r="C838" t="s">
        <v>313</v>
      </c>
      <c r="D838" t="s">
        <v>448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295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295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6152</v>
      </c>
      <c r="C839" t="s">
        <v>10619</v>
      </c>
      <c r="D839" t="s">
        <v>448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295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295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9987</v>
      </c>
      <c r="C840" t="s">
        <v>10639</v>
      </c>
      <c r="D840" t="s">
        <v>448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295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295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1329</v>
      </c>
      <c r="C841" t="s">
        <v>10622</v>
      </c>
      <c r="D841" t="s">
        <v>448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295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295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6125</v>
      </c>
      <c r="C842" t="s">
        <v>10599</v>
      </c>
      <c r="D842" t="s">
        <v>448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295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295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6970</v>
      </c>
      <c r="C843" t="s">
        <v>532</v>
      </c>
      <c r="D843" t="s">
        <v>448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295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295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2790</v>
      </c>
      <c r="C844" t="s">
        <v>10959</v>
      </c>
      <c r="D844" t="s">
        <v>448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295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295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10030</v>
      </c>
      <c r="C845" t="s">
        <v>10599</v>
      </c>
      <c r="D845" t="s">
        <v>448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295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295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9806</v>
      </c>
      <c r="C846" t="s">
        <v>10607</v>
      </c>
      <c r="D846" t="s">
        <v>448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295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295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1462</v>
      </c>
      <c r="C847" t="s">
        <v>297</v>
      </c>
      <c r="D847" t="s">
        <v>448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295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295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10386</v>
      </c>
      <c r="C848" t="s">
        <v>10708</v>
      </c>
      <c r="D848" t="s">
        <v>448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295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295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4172</v>
      </c>
      <c r="C849" t="s">
        <v>10639</v>
      </c>
      <c r="D849" t="s">
        <v>448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295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295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1429</v>
      </c>
      <c r="C850" t="s">
        <v>10607</v>
      </c>
      <c r="D850" t="s">
        <v>448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295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295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6858</v>
      </c>
      <c r="C851" t="s">
        <v>11135</v>
      </c>
      <c r="D851" t="s">
        <v>448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295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295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452</v>
      </c>
      <c r="C852" t="s">
        <v>297</v>
      </c>
      <c r="D852" t="s">
        <v>448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295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295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7369</v>
      </c>
      <c r="C853" t="s">
        <v>10601</v>
      </c>
      <c r="D853" t="s">
        <v>448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295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295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8284</v>
      </c>
      <c r="C854" t="s">
        <v>566</v>
      </c>
      <c r="D854" t="s">
        <v>448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295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295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5607</v>
      </c>
      <c r="C855" t="s">
        <v>10609</v>
      </c>
      <c r="D855" t="s">
        <v>448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295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295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5160</v>
      </c>
      <c r="C856" t="s">
        <v>486</v>
      </c>
      <c r="D856" t="s">
        <v>448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295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434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3375</v>
      </c>
      <c r="C857" t="s">
        <v>10631</v>
      </c>
      <c r="D857" t="s">
        <v>448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295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295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7165</v>
      </c>
      <c r="C858" t="s">
        <v>351</v>
      </c>
      <c r="D858" t="s">
        <v>448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295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295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9651</v>
      </c>
      <c r="C859" t="s">
        <v>10599</v>
      </c>
      <c r="D859" t="s">
        <v>448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295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295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5755</v>
      </c>
      <c r="C860" t="s">
        <v>1190</v>
      </c>
      <c r="D860" t="s">
        <v>448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295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295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9370</v>
      </c>
      <c r="C861" t="s">
        <v>313</v>
      </c>
      <c r="D861" t="s">
        <v>448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295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295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9973</v>
      </c>
      <c r="C862" t="s">
        <v>10686</v>
      </c>
      <c r="D862" t="s">
        <v>448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295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295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2342</v>
      </c>
      <c r="C863" t="s">
        <v>10625</v>
      </c>
      <c r="D863" t="s">
        <v>448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295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295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649</v>
      </c>
      <c r="C864" t="s">
        <v>10631</v>
      </c>
      <c r="D864" t="s">
        <v>448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295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295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9390</v>
      </c>
      <c r="C865" t="s">
        <v>486</v>
      </c>
      <c r="D865" t="s">
        <v>448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295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295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11166</v>
      </c>
      <c r="C866" t="s">
        <v>10639</v>
      </c>
      <c r="D866" t="s">
        <v>448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295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295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9444</v>
      </c>
      <c r="C867" t="s">
        <v>10625</v>
      </c>
      <c r="D867" t="s">
        <v>448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295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295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2044</v>
      </c>
      <c r="C868" t="s">
        <v>10642</v>
      </c>
      <c r="D868" t="s">
        <v>448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295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295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9129</v>
      </c>
      <c r="C869" t="s">
        <v>10637</v>
      </c>
      <c r="D869" t="s">
        <v>448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295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295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9717</v>
      </c>
      <c r="C870" t="s">
        <v>10696</v>
      </c>
      <c r="D870" t="s">
        <v>448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295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434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3111</v>
      </c>
      <c r="C871" t="s">
        <v>566</v>
      </c>
      <c r="D871" t="s">
        <v>448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295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295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1718</v>
      </c>
      <c r="C872" t="s">
        <v>566</v>
      </c>
      <c r="D872" t="s">
        <v>448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295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295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8035</v>
      </c>
      <c r="C873" t="s">
        <v>10599</v>
      </c>
      <c r="D873" t="s">
        <v>448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295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295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6090</v>
      </c>
      <c r="C874" t="s">
        <v>305</v>
      </c>
      <c r="D874" t="s">
        <v>448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295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295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6528</v>
      </c>
      <c r="C875" t="s">
        <v>10682</v>
      </c>
      <c r="D875" t="s">
        <v>448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295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295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7525</v>
      </c>
      <c r="C876" t="s">
        <v>10637</v>
      </c>
      <c r="D876" t="s">
        <v>448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295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295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9354</v>
      </c>
      <c r="C877" t="s">
        <v>351</v>
      </c>
      <c r="D877" t="s">
        <v>448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295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295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2405</v>
      </c>
      <c r="C878" t="s">
        <v>10654</v>
      </c>
      <c r="D878" t="s">
        <v>448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295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295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10201</v>
      </c>
      <c r="C879" t="s">
        <v>10959</v>
      </c>
      <c r="D879" t="s">
        <v>448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295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295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9043</v>
      </c>
      <c r="C880" t="s">
        <v>10637</v>
      </c>
      <c r="D880" t="s">
        <v>448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295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295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9466</v>
      </c>
      <c r="C881" t="s">
        <v>10631</v>
      </c>
      <c r="D881" t="s">
        <v>448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295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295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9408</v>
      </c>
      <c r="C882" t="s">
        <v>10650</v>
      </c>
      <c r="D882" t="s">
        <v>448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295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295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3694</v>
      </c>
      <c r="C883" t="s">
        <v>10682</v>
      </c>
      <c r="D883" t="s">
        <v>310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295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295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7095</v>
      </c>
      <c r="C884" t="s">
        <v>10622</v>
      </c>
      <c r="D884" t="s">
        <v>310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295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295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6814</v>
      </c>
      <c r="C885" t="s">
        <v>11135</v>
      </c>
      <c r="D885" t="s">
        <v>310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295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295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9142</v>
      </c>
      <c r="C886" t="s">
        <v>566</v>
      </c>
      <c r="D886" t="s">
        <v>310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295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295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4559</v>
      </c>
      <c r="C887" t="s">
        <v>10603</v>
      </c>
      <c r="D887" t="s">
        <v>310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295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295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1883</v>
      </c>
      <c r="C888" t="s">
        <v>10650</v>
      </c>
      <c r="D888" t="s">
        <v>310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295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295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5970</v>
      </c>
      <c r="C889" t="s">
        <v>10619</v>
      </c>
      <c r="D889" t="s">
        <v>310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295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295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871</v>
      </c>
      <c r="C890" t="s">
        <v>10642</v>
      </c>
      <c r="D890" t="s">
        <v>310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295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295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404</v>
      </c>
      <c r="C891" t="s">
        <v>297</v>
      </c>
      <c r="D891" t="s">
        <v>310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295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295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10517</v>
      </c>
      <c r="C892" t="s">
        <v>10635</v>
      </c>
      <c r="D892" t="s">
        <v>310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295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295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7762</v>
      </c>
      <c r="C893" t="s">
        <v>10693</v>
      </c>
      <c r="D893" t="s">
        <v>310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295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295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7075</v>
      </c>
      <c r="C894" t="s">
        <v>351</v>
      </c>
      <c r="D894" t="s">
        <v>310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295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295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8961</v>
      </c>
      <c r="C895" t="s">
        <v>370</v>
      </c>
      <c r="D895" t="s">
        <v>310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295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295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742</v>
      </c>
      <c r="C896" t="s">
        <v>10696</v>
      </c>
      <c r="D896" t="s">
        <v>310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295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295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7630</v>
      </c>
      <c r="C897" t="s">
        <v>10619</v>
      </c>
      <c r="D897" t="s">
        <v>310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11021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295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7156</v>
      </c>
      <c r="C898" t="s">
        <v>10601</v>
      </c>
      <c r="D898" t="s">
        <v>310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11021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295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5413</v>
      </c>
      <c r="C899" t="s">
        <v>10631</v>
      </c>
      <c r="D899" t="s">
        <v>310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11021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295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8430</v>
      </c>
      <c r="C900" t="s">
        <v>486</v>
      </c>
      <c r="D900" t="s">
        <v>310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11021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295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9633</v>
      </c>
      <c r="C901" t="s">
        <v>10622</v>
      </c>
      <c r="D901" t="s">
        <v>310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11021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295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4218</v>
      </c>
      <c r="C902" t="s">
        <v>313</v>
      </c>
      <c r="D902" t="s">
        <v>310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11021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295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9672</v>
      </c>
      <c r="C903" t="s">
        <v>10603</v>
      </c>
      <c r="D903" t="s">
        <v>310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295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295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4207</v>
      </c>
      <c r="C904" t="s">
        <v>10654</v>
      </c>
      <c r="D904" t="s">
        <v>310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295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295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10718</v>
      </c>
      <c r="C905" t="s">
        <v>364</v>
      </c>
      <c r="D905" t="s">
        <v>310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295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295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9991</v>
      </c>
      <c r="C906" t="s">
        <v>10637</v>
      </c>
      <c r="D906" t="s">
        <v>310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295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295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5814</v>
      </c>
      <c r="C907" t="s">
        <v>10607</v>
      </c>
      <c r="D907" t="s">
        <v>310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295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295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910</v>
      </c>
      <c r="C908" t="s">
        <v>10625</v>
      </c>
      <c r="D908" t="s">
        <v>310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295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295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9349</v>
      </c>
      <c r="C909" t="s">
        <v>10599</v>
      </c>
      <c r="D909" t="s">
        <v>310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295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295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4355</v>
      </c>
      <c r="C910" t="s">
        <v>10654</v>
      </c>
      <c r="D910" t="s">
        <v>310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295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295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2590</v>
      </c>
      <c r="C911" t="s">
        <v>10959</v>
      </c>
      <c r="D911" t="s">
        <v>310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295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295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5389</v>
      </c>
      <c r="C912" t="s">
        <v>10959</v>
      </c>
      <c r="D912" t="s">
        <v>310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295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295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6952</v>
      </c>
      <c r="C913" t="s">
        <v>10639</v>
      </c>
      <c r="D913" t="s">
        <v>310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295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295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10394</v>
      </c>
      <c r="C914" t="s">
        <v>10959</v>
      </c>
      <c r="D914" t="s">
        <v>310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295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295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11167</v>
      </c>
      <c r="C915" t="s">
        <v>10959</v>
      </c>
      <c r="D915" t="s">
        <v>310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295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295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5059</v>
      </c>
      <c r="C916" t="s">
        <v>10605</v>
      </c>
      <c r="D916" t="s">
        <v>310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295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295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4092</v>
      </c>
      <c r="C917" t="s">
        <v>10605</v>
      </c>
      <c r="D917" t="s">
        <v>310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295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295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4491</v>
      </c>
      <c r="C918" t="s">
        <v>10959</v>
      </c>
      <c r="D918" t="s">
        <v>310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295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295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3836</v>
      </c>
      <c r="C919" t="s">
        <v>10609</v>
      </c>
      <c r="D919" t="s">
        <v>310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295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295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9562</v>
      </c>
      <c r="C920" t="s">
        <v>10682</v>
      </c>
      <c r="D920" t="s">
        <v>310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295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295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6703</v>
      </c>
      <c r="C921" t="s">
        <v>10959</v>
      </c>
      <c r="D921" t="s">
        <v>310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295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295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5253</v>
      </c>
      <c r="C922" t="s">
        <v>297</v>
      </c>
      <c r="D922" t="s">
        <v>310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295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295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2023</v>
      </c>
      <c r="C923" t="s">
        <v>10959</v>
      </c>
      <c r="D923" t="s">
        <v>310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295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295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9879</v>
      </c>
      <c r="C924" t="s">
        <v>10637</v>
      </c>
      <c r="D924" t="s">
        <v>310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295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295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8849</v>
      </c>
      <c r="C925" t="s">
        <v>10959</v>
      </c>
      <c r="D925" t="s">
        <v>310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295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295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3991</v>
      </c>
      <c r="C926" t="s">
        <v>10693</v>
      </c>
      <c r="D926" t="s">
        <v>310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295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295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7279</v>
      </c>
      <c r="C927" t="s">
        <v>10605</v>
      </c>
      <c r="D927" t="s">
        <v>310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295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295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5157</v>
      </c>
      <c r="C928" t="s">
        <v>10625</v>
      </c>
      <c r="D928" t="s">
        <v>310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295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295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2261</v>
      </c>
      <c r="C929" t="s">
        <v>10686</v>
      </c>
      <c r="D929" t="s">
        <v>310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295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295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1706</v>
      </c>
      <c r="C930" t="s">
        <v>10686</v>
      </c>
      <c r="D930" t="s">
        <v>310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295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295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3726</v>
      </c>
      <c r="C931" t="s">
        <v>305</v>
      </c>
      <c r="D931" t="s">
        <v>310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295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295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10342</v>
      </c>
      <c r="C932" t="s">
        <v>313</v>
      </c>
      <c r="D932" t="s">
        <v>310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295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295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8702</v>
      </c>
      <c r="C933" t="s">
        <v>10682</v>
      </c>
      <c r="D933" t="s">
        <v>310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295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295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8039</v>
      </c>
      <c r="C934" t="s">
        <v>10708</v>
      </c>
      <c r="D934" t="s">
        <v>310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295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295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1513</v>
      </c>
      <c r="C935" t="s">
        <v>10631</v>
      </c>
      <c r="D935" t="s">
        <v>310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295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295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1804</v>
      </c>
      <c r="C936" t="s">
        <v>10625</v>
      </c>
      <c r="D936" t="s">
        <v>310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295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295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4815</v>
      </c>
      <c r="C937" t="s">
        <v>10682</v>
      </c>
      <c r="D937" t="s">
        <v>310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295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295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3034</v>
      </c>
      <c r="C938" t="s">
        <v>10654</v>
      </c>
      <c r="D938" t="s">
        <v>347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295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434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6729</v>
      </c>
      <c r="C939" t="s">
        <v>10622</v>
      </c>
      <c r="D939" t="s">
        <v>347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11021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434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P432"/>
  <sheetViews>
    <sheetView zoomScale="85" zoomScaleNormal="85" workbookViewId="0">
      <selection activeCell="P6" sqref="P6:P245"/>
    </sheetView>
  </sheetViews>
  <sheetFormatPr defaultRowHeight="14.4" x14ac:dyDescent="0.3"/>
  <cols>
    <col min="1" max="1" width="8.88671875" style="69"/>
    <col min="4" max="4" width="8.88671875" style="69"/>
    <col min="5" max="5" width="24" style="69" customWidth="1"/>
    <col min="6" max="6" width="20.88671875" customWidth="1"/>
    <col min="7" max="7" width="25" style="69" customWidth="1"/>
    <col min="8" max="8" width="8.44140625" customWidth="1"/>
    <col min="9" max="9" width="14" bestFit="1" customWidth="1"/>
    <col min="10" max="10" width="7.33203125" customWidth="1"/>
    <col min="11" max="11" width="24.6640625" customWidth="1"/>
    <col min="12" max="12" width="15.33203125" bestFit="1" customWidth="1"/>
    <col min="13" max="13" width="18.6640625" bestFit="1" customWidth="1"/>
    <col min="14" max="14" width="19.5546875" bestFit="1" customWidth="1"/>
    <col min="16" max="16" width="18.5546875" customWidth="1"/>
  </cols>
  <sheetData>
    <row r="2" spans="4:16" x14ac:dyDescent="0.3">
      <c r="D2"/>
      <c r="E2"/>
      <c r="G2"/>
    </row>
    <row r="3" spans="4:16" x14ac:dyDescent="0.3">
      <c r="D3"/>
      <c r="E3"/>
      <c r="G3"/>
    </row>
    <row r="5" spans="4:16" s="69" customFormat="1" x14ac:dyDescent="0.3">
      <c r="D5" s="76" t="s">
        <v>10588</v>
      </c>
      <c r="E5" s="75" t="s">
        <v>10587</v>
      </c>
      <c r="F5" t="s">
        <v>10590</v>
      </c>
      <c r="G5" t="s">
        <v>270</v>
      </c>
      <c r="H5" t="s">
        <v>10591</v>
      </c>
      <c r="I5" t="s">
        <v>10592</v>
      </c>
      <c r="J5" t="s">
        <v>10593</v>
      </c>
      <c r="K5" t="s">
        <v>10594</v>
      </c>
      <c r="L5" t="s">
        <v>10595</v>
      </c>
      <c r="M5" t="s">
        <v>10564</v>
      </c>
      <c r="N5" t="s">
        <v>10596</v>
      </c>
    </row>
    <row r="6" spans="4:16" s="69" customFormat="1" x14ac:dyDescent="0.3">
      <c r="D6">
        <v>1</v>
      </c>
      <c r="E6" t="s">
        <v>13917</v>
      </c>
      <c r="F6" t="s">
        <v>4858</v>
      </c>
      <c r="G6" t="s">
        <v>184</v>
      </c>
      <c r="H6" t="s">
        <v>476</v>
      </c>
      <c r="I6" t="s">
        <v>347</v>
      </c>
      <c r="J6">
        <v>98</v>
      </c>
      <c r="K6" t="s">
        <v>434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  <c r="P6"/>
    </row>
    <row r="7" spans="4:16" x14ac:dyDescent="0.3">
      <c r="D7">
        <v>2</v>
      </c>
      <c r="E7" t="s">
        <v>13917</v>
      </c>
      <c r="F7" t="s">
        <v>9111</v>
      </c>
      <c r="G7" t="s">
        <v>165</v>
      </c>
      <c r="H7" t="s">
        <v>566</v>
      </c>
      <c r="I7" t="s">
        <v>347</v>
      </c>
      <c r="J7">
        <v>42</v>
      </c>
      <c r="K7" t="s">
        <v>434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6" x14ac:dyDescent="0.3">
      <c r="D8">
        <v>3</v>
      </c>
      <c r="E8" t="s">
        <v>13917</v>
      </c>
      <c r="F8" t="s">
        <v>8670</v>
      </c>
      <c r="G8" t="s">
        <v>172</v>
      </c>
      <c r="H8" t="s">
        <v>665</v>
      </c>
      <c r="I8" t="s">
        <v>448</v>
      </c>
      <c r="J8">
        <v>20</v>
      </c>
      <c r="K8" t="s">
        <v>434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6" x14ac:dyDescent="0.3">
      <c r="D9">
        <v>4</v>
      </c>
      <c r="E9" t="s">
        <v>13917</v>
      </c>
      <c r="F9" t="s">
        <v>2002</v>
      </c>
      <c r="G9" t="s">
        <v>181</v>
      </c>
      <c r="H9" t="s">
        <v>717</v>
      </c>
      <c r="I9" t="s">
        <v>448</v>
      </c>
      <c r="J9">
        <v>17</v>
      </c>
      <c r="K9" t="s">
        <v>434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6" x14ac:dyDescent="0.3">
      <c r="D10">
        <v>5</v>
      </c>
      <c r="E10" t="s">
        <v>13917</v>
      </c>
      <c r="F10" t="s">
        <v>477</v>
      </c>
      <c r="G10" t="s">
        <v>175</v>
      </c>
      <c r="H10" t="s">
        <v>476</v>
      </c>
      <c r="I10" t="s">
        <v>347</v>
      </c>
      <c r="J10">
        <v>9</v>
      </c>
      <c r="K10" t="s">
        <v>434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6" x14ac:dyDescent="0.3">
      <c r="D11">
        <v>6</v>
      </c>
      <c r="E11" t="s">
        <v>13917</v>
      </c>
      <c r="F11" t="s">
        <v>8192</v>
      </c>
      <c r="G11" t="s">
        <v>176</v>
      </c>
      <c r="H11" t="s">
        <v>870</v>
      </c>
      <c r="I11" t="s">
        <v>347</v>
      </c>
      <c r="J11">
        <v>9</v>
      </c>
      <c r="K11" t="s">
        <v>434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6" x14ac:dyDescent="0.3">
      <c r="D12">
        <v>7</v>
      </c>
      <c r="E12" t="s">
        <v>13917</v>
      </c>
      <c r="F12" t="s">
        <v>1507</v>
      </c>
      <c r="G12" t="s">
        <v>163</v>
      </c>
      <c r="H12" t="s">
        <v>305</v>
      </c>
      <c r="I12" t="s">
        <v>448</v>
      </c>
      <c r="J12">
        <v>6</v>
      </c>
      <c r="K12" t="s">
        <v>434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6" x14ac:dyDescent="0.3">
      <c r="D13">
        <v>8</v>
      </c>
      <c r="E13" t="s">
        <v>13917</v>
      </c>
      <c r="F13" t="s">
        <v>836</v>
      </c>
      <c r="G13" t="s">
        <v>170</v>
      </c>
      <c r="H13" t="s">
        <v>548</v>
      </c>
      <c r="I13" t="s">
        <v>347</v>
      </c>
      <c r="J13">
        <v>6</v>
      </c>
      <c r="K13" t="s">
        <v>434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6" x14ac:dyDescent="0.3">
      <c r="D14">
        <v>9</v>
      </c>
      <c r="E14" t="s">
        <v>13917</v>
      </c>
      <c r="F14" t="s">
        <v>8030</v>
      </c>
      <c r="G14" t="s">
        <v>174</v>
      </c>
      <c r="H14" t="s">
        <v>441</v>
      </c>
      <c r="I14" t="s">
        <v>448</v>
      </c>
      <c r="J14">
        <v>6</v>
      </c>
      <c r="K14" t="s">
        <v>434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6" x14ac:dyDescent="0.3">
      <c r="D15">
        <v>11</v>
      </c>
      <c r="E15" t="s">
        <v>13917</v>
      </c>
      <c r="F15" t="s">
        <v>9315</v>
      </c>
      <c r="G15" t="s">
        <v>177</v>
      </c>
      <c r="H15" t="s">
        <v>518</v>
      </c>
      <c r="I15" t="s">
        <v>320</v>
      </c>
      <c r="J15">
        <v>4</v>
      </c>
      <c r="K15" t="s">
        <v>434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6" x14ac:dyDescent="0.3">
      <c r="D16">
        <v>12</v>
      </c>
      <c r="E16" t="s">
        <v>13917</v>
      </c>
      <c r="F16" t="s">
        <v>2722</v>
      </c>
      <c r="G16" t="s">
        <v>180</v>
      </c>
      <c r="H16" t="s">
        <v>370</v>
      </c>
      <c r="I16" t="s">
        <v>347</v>
      </c>
      <c r="J16">
        <v>3</v>
      </c>
      <c r="K16" t="s">
        <v>434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13917</v>
      </c>
      <c r="F17" t="s">
        <v>9917</v>
      </c>
      <c r="G17" t="s">
        <v>173</v>
      </c>
      <c r="H17" t="s">
        <v>351</v>
      </c>
      <c r="I17" t="s">
        <v>310</v>
      </c>
      <c r="J17">
        <v>3</v>
      </c>
      <c r="K17" t="s">
        <v>434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13917</v>
      </c>
      <c r="F18" t="s">
        <v>6250</v>
      </c>
      <c r="G18" t="s">
        <v>182</v>
      </c>
      <c r="H18" t="s">
        <v>909</v>
      </c>
      <c r="I18" t="s">
        <v>347</v>
      </c>
      <c r="J18">
        <v>3</v>
      </c>
      <c r="K18" t="s">
        <v>434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13917</v>
      </c>
      <c r="F19" t="s">
        <v>5075</v>
      </c>
      <c r="G19" t="s">
        <v>179</v>
      </c>
      <c r="H19" t="s">
        <v>339</v>
      </c>
      <c r="I19" t="s">
        <v>448</v>
      </c>
      <c r="J19">
        <v>2</v>
      </c>
      <c r="K19" t="s">
        <v>434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13917</v>
      </c>
      <c r="F20" t="s">
        <v>10993</v>
      </c>
      <c r="G20" t="s">
        <v>178</v>
      </c>
      <c r="H20" t="s">
        <v>1368</v>
      </c>
      <c r="I20" t="s">
        <v>347</v>
      </c>
      <c r="J20">
        <v>1</v>
      </c>
      <c r="K20" t="s">
        <v>434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13917</v>
      </c>
      <c r="F21" t="s">
        <v>8677</v>
      </c>
      <c r="G21" t="s">
        <v>168</v>
      </c>
      <c r="H21" t="s">
        <v>741</v>
      </c>
      <c r="I21" t="s">
        <v>310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13917</v>
      </c>
      <c r="F22" t="s">
        <v>5191</v>
      </c>
      <c r="G22" t="s">
        <v>153</v>
      </c>
      <c r="H22" t="s">
        <v>351</v>
      </c>
      <c r="I22" t="s">
        <v>347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13917</v>
      </c>
      <c r="F23" t="s">
        <v>7777</v>
      </c>
      <c r="G23" t="s">
        <v>1789</v>
      </c>
      <c r="H23" t="s">
        <v>548</v>
      </c>
      <c r="I23" t="s">
        <v>320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13917</v>
      </c>
      <c r="F24" t="s">
        <v>6595</v>
      </c>
      <c r="G24" t="s">
        <v>6593</v>
      </c>
      <c r="H24" t="s">
        <v>334</v>
      </c>
      <c r="I24" t="s">
        <v>320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13917</v>
      </c>
      <c r="F25" t="s">
        <v>8682</v>
      </c>
      <c r="G25" t="s">
        <v>8679</v>
      </c>
      <c r="H25" t="s">
        <v>1190</v>
      </c>
      <c r="I25" t="s">
        <v>448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13917</v>
      </c>
      <c r="F26" t="s">
        <v>5584</v>
      </c>
      <c r="G26" t="s">
        <v>5582</v>
      </c>
      <c r="H26" t="s">
        <v>339</v>
      </c>
      <c r="I26" t="s">
        <v>310</v>
      </c>
      <c r="J26">
        <v>5</v>
      </c>
      <c r="K26" t="s">
        <v>11021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13917</v>
      </c>
      <c r="F27" t="s">
        <v>2663</v>
      </c>
      <c r="G27" t="s">
        <v>2661</v>
      </c>
      <c r="H27" t="s">
        <v>334</v>
      </c>
      <c r="I27" t="s">
        <v>347</v>
      </c>
      <c r="J27">
        <v>3</v>
      </c>
      <c r="K27" t="s">
        <v>11021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13917</v>
      </c>
      <c r="F28" t="s">
        <v>1566</v>
      </c>
      <c r="G28" t="s">
        <v>1565</v>
      </c>
      <c r="H28" t="s">
        <v>717</v>
      </c>
      <c r="I28" t="s">
        <v>448</v>
      </c>
      <c r="J28">
        <v>2</v>
      </c>
      <c r="K28" t="s">
        <v>11021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13917</v>
      </c>
      <c r="F29" t="s">
        <v>15113</v>
      </c>
      <c r="G29" t="s">
        <v>7961</v>
      </c>
      <c r="H29" t="s">
        <v>690</v>
      </c>
      <c r="I29" t="s">
        <v>448</v>
      </c>
      <c r="J29">
        <v>1</v>
      </c>
      <c r="K29" t="s">
        <v>11021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11103</v>
      </c>
      <c r="F30" t="s">
        <v>2231</v>
      </c>
      <c r="G30" t="s">
        <v>79</v>
      </c>
      <c r="H30" t="s">
        <v>486</v>
      </c>
      <c r="I30" t="s">
        <v>448</v>
      </c>
      <c r="J30">
        <v>18</v>
      </c>
      <c r="K30" t="s">
        <v>434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11103</v>
      </c>
      <c r="F31" t="s">
        <v>5611</v>
      </c>
      <c r="G31" t="s">
        <v>74</v>
      </c>
      <c r="H31" t="s">
        <v>690</v>
      </c>
      <c r="I31" t="s">
        <v>310</v>
      </c>
      <c r="J31">
        <v>12</v>
      </c>
      <c r="K31" t="s">
        <v>434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11103</v>
      </c>
      <c r="F32" t="s">
        <v>4135</v>
      </c>
      <c r="G32" t="s">
        <v>77</v>
      </c>
      <c r="H32" t="s">
        <v>364</v>
      </c>
      <c r="I32" t="s">
        <v>448</v>
      </c>
      <c r="J32">
        <v>9</v>
      </c>
      <c r="K32" t="s">
        <v>434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11103</v>
      </c>
      <c r="F33" t="s">
        <v>9898</v>
      </c>
      <c r="G33" t="s">
        <v>76</v>
      </c>
      <c r="H33" t="s">
        <v>408</v>
      </c>
      <c r="I33" t="s">
        <v>347</v>
      </c>
      <c r="J33">
        <v>5</v>
      </c>
      <c r="K33" t="s">
        <v>434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x14ac:dyDescent="0.3">
      <c r="D34">
        <v>6</v>
      </c>
      <c r="E34" t="s">
        <v>11103</v>
      </c>
      <c r="F34" t="s">
        <v>8546</v>
      </c>
      <c r="G34" t="s">
        <v>75</v>
      </c>
      <c r="H34" t="s">
        <v>665</v>
      </c>
      <c r="I34" t="s">
        <v>320</v>
      </c>
      <c r="J34">
        <v>4</v>
      </c>
      <c r="K34" t="s">
        <v>434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11103</v>
      </c>
      <c r="F35" t="s">
        <v>10022</v>
      </c>
      <c r="G35" t="s">
        <v>78</v>
      </c>
      <c r="H35" t="s">
        <v>339</v>
      </c>
      <c r="I35" t="s">
        <v>347</v>
      </c>
      <c r="J35">
        <v>4</v>
      </c>
      <c r="K35" t="s">
        <v>434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11103</v>
      </c>
      <c r="F36" t="s">
        <v>9030</v>
      </c>
      <c r="G36" t="s">
        <v>63</v>
      </c>
      <c r="H36" t="s">
        <v>370</v>
      </c>
      <c r="I36" t="s">
        <v>448</v>
      </c>
      <c r="J36">
        <v>3</v>
      </c>
      <c r="K36" t="s">
        <v>434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11103</v>
      </c>
      <c r="F37" t="s">
        <v>5537</v>
      </c>
      <c r="G37" t="s">
        <v>82</v>
      </c>
      <c r="H37">
        <v>0</v>
      </c>
      <c r="I37" t="s">
        <v>347</v>
      </c>
      <c r="J37">
        <v>3</v>
      </c>
      <c r="K37" t="s">
        <v>434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11103</v>
      </c>
      <c r="F38" t="s">
        <v>9250</v>
      </c>
      <c r="G38" t="s">
        <v>72</v>
      </c>
      <c r="H38" t="s">
        <v>414</v>
      </c>
      <c r="I38" t="s">
        <v>434</v>
      </c>
      <c r="J38">
        <v>1</v>
      </c>
      <c r="K38" t="s">
        <v>434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11103</v>
      </c>
      <c r="F39" t="s">
        <v>8668</v>
      </c>
      <c r="G39" t="s">
        <v>73</v>
      </c>
      <c r="H39" t="s">
        <v>690</v>
      </c>
      <c r="I39" t="s">
        <v>347</v>
      </c>
      <c r="J39">
        <v>1</v>
      </c>
      <c r="K39" t="s">
        <v>434</v>
      </c>
      <c r="L39" t="str">
        <f>IF(Draft2019[[#This Row],[KEEPER]]="K",_xlfn.IFNA(INDEX(Draft2018[Current Contract],MATCH(Draft2019[[#This Row],[PLAYER]],Draft2018[PLAYER],0)),"Undrafted"),"")</f>
        <v>Rookie</v>
      </c>
      <c r="M39" t="str">
        <f>IF(Draft2019[[#This Row],[KEEPER]]="K",Draft2019[[#This Row],[Last Contract]],IF(ISNA(VLOOKUP(Draft2019[[#This Row],[PLAYER]],Rookies2019[full_name],1,FALSE)),"Auction","Rookie"))</f>
        <v>Rookie</v>
      </c>
      <c r="N39">
        <f>IF(Draft2019[[#This Row],[KEEPER]]="K",1+_xlfn.IFNA(INDEX(Draft2018[Net Keeper Count],MATCH(Draft2019[[#This Row],[PLAYER]],Draft2018[PLAYER],0)),0),0)</f>
        <v>3</v>
      </c>
    </row>
    <row r="40" spans="4:14" x14ac:dyDescent="0.3">
      <c r="D40">
        <v>15</v>
      </c>
      <c r="E40" t="s">
        <v>11103</v>
      </c>
      <c r="F40" t="s">
        <v>6378</v>
      </c>
      <c r="G40" t="s">
        <v>80</v>
      </c>
      <c r="H40" t="s">
        <v>334</v>
      </c>
      <c r="I40" t="s">
        <v>320</v>
      </c>
      <c r="J40">
        <v>1</v>
      </c>
      <c r="K40" t="s">
        <v>434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11103</v>
      </c>
      <c r="F41" t="s">
        <v>5578</v>
      </c>
      <c r="G41" t="s">
        <v>91</v>
      </c>
      <c r="H41" t="s">
        <v>566</v>
      </c>
      <c r="I41" t="s">
        <v>448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11103</v>
      </c>
      <c r="F42" t="s">
        <v>3998</v>
      </c>
      <c r="G42" t="s">
        <v>17</v>
      </c>
      <c r="H42" t="s">
        <v>665</v>
      </c>
      <c r="I42" t="s">
        <v>347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11103</v>
      </c>
      <c r="F43" t="s">
        <v>7871</v>
      </c>
      <c r="G43" t="s">
        <v>67</v>
      </c>
      <c r="H43" t="s">
        <v>297</v>
      </c>
      <c r="I43" t="s">
        <v>448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11103</v>
      </c>
      <c r="F44" t="s">
        <v>7085</v>
      </c>
      <c r="G44" t="s">
        <v>141</v>
      </c>
      <c r="H44" t="s">
        <v>665</v>
      </c>
      <c r="I44" t="s">
        <v>347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11103</v>
      </c>
      <c r="F45" t="s">
        <v>8345</v>
      </c>
      <c r="G45" t="s">
        <v>159</v>
      </c>
      <c r="H45" t="s">
        <v>532</v>
      </c>
      <c r="I45" t="s">
        <v>347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11103</v>
      </c>
      <c r="F46" t="s">
        <v>9708</v>
      </c>
      <c r="G46" t="s">
        <v>64</v>
      </c>
      <c r="H46" t="s">
        <v>486</v>
      </c>
      <c r="I46" t="s">
        <v>310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11103</v>
      </c>
      <c r="F47" t="s">
        <v>1450</v>
      </c>
      <c r="G47" t="s">
        <v>113</v>
      </c>
      <c r="H47" t="s">
        <v>640</v>
      </c>
      <c r="I47" t="s">
        <v>310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11103</v>
      </c>
      <c r="F48" t="s">
        <v>9516</v>
      </c>
      <c r="G48" t="s">
        <v>9515</v>
      </c>
      <c r="H48" t="s">
        <v>890</v>
      </c>
      <c r="I48" t="s">
        <v>448</v>
      </c>
      <c r="J48">
        <v>6</v>
      </c>
      <c r="K48" t="s">
        <v>11021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11103</v>
      </c>
      <c r="F49" t="s">
        <v>4528</v>
      </c>
      <c r="G49" t="s">
        <v>4526</v>
      </c>
      <c r="H49" t="s">
        <v>1368</v>
      </c>
      <c r="I49" t="s">
        <v>320</v>
      </c>
      <c r="J49">
        <v>4</v>
      </c>
      <c r="K49" t="s">
        <v>11021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11103</v>
      </c>
      <c r="F50" t="s">
        <v>9589</v>
      </c>
      <c r="G50" t="s">
        <v>9587</v>
      </c>
      <c r="H50" t="s">
        <v>640</v>
      </c>
      <c r="I50" t="s">
        <v>448</v>
      </c>
      <c r="J50">
        <v>3</v>
      </c>
      <c r="K50" t="s">
        <v>11021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11103</v>
      </c>
      <c r="F51" t="s">
        <v>6389</v>
      </c>
      <c r="G51" t="s">
        <v>6387</v>
      </c>
      <c r="H51" t="s">
        <v>909</v>
      </c>
      <c r="I51" t="s">
        <v>347</v>
      </c>
      <c r="J51">
        <v>2</v>
      </c>
      <c r="K51" t="s">
        <v>11021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11103</v>
      </c>
      <c r="F52" t="s">
        <v>5844</v>
      </c>
      <c r="G52" t="s">
        <v>5843</v>
      </c>
      <c r="H52">
        <v>0</v>
      </c>
      <c r="I52" t="s">
        <v>448</v>
      </c>
      <c r="J52">
        <v>1</v>
      </c>
      <c r="K52" t="s">
        <v>11021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11103</v>
      </c>
      <c r="F53" t="s">
        <v>9392</v>
      </c>
      <c r="G53" t="s">
        <v>9391</v>
      </c>
      <c r="H53" t="s">
        <v>414</v>
      </c>
      <c r="I53" t="s">
        <v>448</v>
      </c>
      <c r="J53">
        <v>1</v>
      </c>
      <c r="K53" t="s">
        <v>11021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11093</v>
      </c>
      <c r="F54" t="s">
        <v>2729</v>
      </c>
      <c r="G54" t="s">
        <v>116</v>
      </c>
      <c r="H54" t="s">
        <v>297</v>
      </c>
      <c r="I54" t="s">
        <v>347</v>
      </c>
      <c r="J54">
        <v>57</v>
      </c>
      <c r="K54" t="s">
        <v>434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11093</v>
      </c>
      <c r="F55" t="s">
        <v>6192</v>
      </c>
      <c r="G55" t="s">
        <v>127</v>
      </c>
      <c r="H55" t="s">
        <v>370</v>
      </c>
      <c r="I55" t="s">
        <v>448</v>
      </c>
      <c r="J55">
        <v>51</v>
      </c>
      <c r="K55" t="s">
        <v>434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11093</v>
      </c>
      <c r="F56" t="s">
        <v>6230</v>
      </c>
      <c r="G56" t="s">
        <v>131</v>
      </c>
      <c r="H56" t="s">
        <v>665</v>
      </c>
      <c r="I56" t="s">
        <v>448</v>
      </c>
      <c r="J56">
        <v>24</v>
      </c>
      <c r="K56" t="s">
        <v>434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11093</v>
      </c>
      <c r="F57" t="s">
        <v>9787</v>
      </c>
      <c r="G57" t="s">
        <v>132</v>
      </c>
      <c r="H57" t="s">
        <v>890</v>
      </c>
      <c r="I57" t="s">
        <v>347</v>
      </c>
      <c r="J57">
        <v>4</v>
      </c>
      <c r="K57" t="s">
        <v>434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11093</v>
      </c>
      <c r="F58" t="s">
        <v>2252</v>
      </c>
      <c r="G58" t="s">
        <v>135</v>
      </c>
      <c r="H58" t="s">
        <v>302</v>
      </c>
      <c r="I58" t="s">
        <v>448</v>
      </c>
      <c r="J58">
        <v>3</v>
      </c>
      <c r="K58" t="s">
        <v>434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11093</v>
      </c>
      <c r="F59" t="s">
        <v>8045</v>
      </c>
      <c r="G59" t="s">
        <v>133</v>
      </c>
      <c r="H59" t="s">
        <v>386</v>
      </c>
      <c r="I59" t="s">
        <v>320</v>
      </c>
      <c r="J59">
        <v>2</v>
      </c>
      <c r="K59" t="s">
        <v>434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11093</v>
      </c>
      <c r="F60" t="s">
        <v>8086</v>
      </c>
      <c r="G60" t="s">
        <v>129</v>
      </c>
      <c r="H60" t="s">
        <v>904</v>
      </c>
      <c r="I60" t="s">
        <v>347</v>
      </c>
      <c r="J60">
        <v>2</v>
      </c>
      <c r="K60" t="s">
        <v>434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11093</v>
      </c>
      <c r="F61" t="s">
        <v>7528</v>
      </c>
      <c r="G61" t="s">
        <v>130</v>
      </c>
      <c r="H61">
        <v>0</v>
      </c>
      <c r="I61" t="s">
        <v>434</v>
      </c>
      <c r="J61">
        <v>1</v>
      </c>
      <c r="K61" t="s">
        <v>434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11093</v>
      </c>
      <c r="F62" t="s">
        <v>9635</v>
      </c>
      <c r="G62" t="s">
        <v>119</v>
      </c>
      <c r="H62" t="s">
        <v>890</v>
      </c>
      <c r="I62" t="s">
        <v>320</v>
      </c>
      <c r="J62">
        <v>1</v>
      </c>
      <c r="K62" t="s">
        <v>434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11093</v>
      </c>
      <c r="F63" t="s">
        <v>519</v>
      </c>
      <c r="G63" t="s">
        <v>120</v>
      </c>
      <c r="H63" t="s">
        <v>518</v>
      </c>
      <c r="I63" t="s">
        <v>347</v>
      </c>
      <c r="J63">
        <v>1</v>
      </c>
      <c r="K63" t="s">
        <v>434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11093</v>
      </c>
      <c r="F64" t="s">
        <v>2217</v>
      </c>
      <c r="G64" t="s">
        <v>115</v>
      </c>
      <c r="H64" t="s">
        <v>532</v>
      </c>
      <c r="I64" t="s">
        <v>347</v>
      </c>
      <c r="J64">
        <v>1</v>
      </c>
      <c r="K64" t="s">
        <v>434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11093</v>
      </c>
      <c r="F65" t="s">
        <v>3034</v>
      </c>
      <c r="G65" t="s">
        <v>117</v>
      </c>
      <c r="H65" t="s">
        <v>441</v>
      </c>
      <c r="I65" t="s">
        <v>448</v>
      </c>
      <c r="J65">
        <v>1</v>
      </c>
      <c r="K65" t="s">
        <v>434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11093</v>
      </c>
      <c r="F66" t="s">
        <v>9741</v>
      </c>
      <c r="G66" t="s">
        <v>123</v>
      </c>
      <c r="H66" t="s">
        <v>870</v>
      </c>
      <c r="I66" t="s">
        <v>448</v>
      </c>
      <c r="J66">
        <v>1</v>
      </c>
      <c r="K66" t="s">
        <v>434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11093</v>
      </c>
      <c r="F67" t="s">
        <v>10483</v>
      </c>
      <c r="G67" t="s">
        <v>134</v>
      </c>
      <c r="H67" t="s">
        <v>351</v>
      </c>
      <c r="I67" t="s">
        <v>448</v>
      </c>
      <c r="J67">
        <v>1</v>
      </c>
      <c r="K67" t="s">
        <v>434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11093</v>
      </c>
      <c r="F68" t="s">
        <v>7682</v>
      </c>
      <c r="G68" t="s">
        <v>128</v>
      </c>
      <c r="H68" t="s">
        <v>566</v>
      </c>
      <c r="I68" t="s">
        <v>347</v>
      </c>
      <c r="J68">
        <v>8</v>
      </c>
      <c r="K68" t="s">
        <v>434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11093</v>
      </c>
      <c r="F69" t="s">
        <v>1069</v>
      </c>
      <c r="G69" t="s">
        <v>114</v>
      </c>
      <c r="H69" t="s">
        <v>386</v>
      </c>
      <c r="I69" t="s">
        <v>320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11093</v>
      </c>
      <c r="F70" t="s">
        <v>6927</v>
      </c>
      <c r="G70" t="s">
        <v>118</v>
      </c>
      <c r="H70" t="s">
        <v>640</v>
      </c>
      <c r="I70" t="s">
        <v>347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11093</v>
      </c>
      <c r="F71" t="s">
        <v>1146</v>
      </c>
      <c r="G71" t="s">
        <v>1142</v>
      </c>
      <c r="H71" t="s">
        <v>665</v>
      </c>
      <c r="I71" t="s">
        <v>448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11093</v>
      </c>
      <c r="F72" t="s">
        <v>1690</v>
      </c>
      <c r="G72" t="s">
        <v>14</v>
      </c>
      <c r="H72" t="s">
        <v>909</v>
      </c>
      <c r="I72" t="s">
        <v>310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11093</v>
      </c>
      <c r="F73" t="s">
        <v>14956</v>
      </c>
      <c r="G73" t="s">
        <v>7096</v>
      </c>
      <c r="H73" t="s">
        <v>386</v>
      </c>
      <c r="I73" t="s">
        <v>347</v>
      </c>
      <c r="J73">
        <v>4</v>
      </c>
      <c r="K73" t="s">
        <v>11021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11093</v>
      </c>
      <c r="F74" t="s">
        <v>13890</v>
      </c>
      <c r="G74" t="s">
        <v>6042</v>
      </c>
      <c r="H74" t="s">
        <v>909</v>
      </c>
      <c r="I74" t="s">
        <v>448</v>
      </c>
      <c r="J74">
        <v>3</v>
      </c>
      <c r="K74" t="s">
        <v>11021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11093</v>
      </c>
      <c r="F75" t="s">
        <v>9747</v>
      </c>
      <c r="G75" t="s">
        <v>9746</v>
      </c>
      <c r="H75" t="s">
        <v>518</v>
      </c>
      <c r="I75" t="s">
        <v>347</v>
      </c>
      <c r="J75">
        <v>2</v>
      </c>
      <c r="K75" t="s">
        <v>11021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11093</v>
      </c>
      <c r="F76" t="s">
        <v>1472</v>
      </c>
      <c r="G76" t="s">
        <v>1470</v>
      </c>
      <c r="H76" t="s">
        <v>364</v>
      </c>
      <c r="I76" t="s">
        <v>448</v>
      </c>
      <c r="J76">
        <v>2</v>
      </c>
      <c r="K76" t="s">
        <v>11021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11093</v>
      </c>
      <c r="F77" t="s">
        <v>2201</v>
      </c>
      <c r="G77" t="s">
        <v>2199</v>
      </c>
      <c r="H77" t="s">
        <v>741</v>
      </c>
      <c r="I77" t="s">
        <v>448</v>
      </c>
      <c r="J77">
        <v>1</v>
      </c>
      <c r="K77" t="s">
        <v>11021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11101</v>
      </c>
      <c r="F78" t="s">
        <v>6687</v>
      </c>
      <c r="G78" t="s">
        <v>224</v>
      </c>
      <c r="H78" t="s">
        <v>302</v>
      </c>
      <c r="I78" t="s">
        <v>448</v>
      </c>
      <c r="J78">
        <v>22</v>
      </c>
      <c r="K78" t="s">
        <v>434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11101</v>
      </c>
      <c r="F79" t="s">
        <v>4084</v>
      </c>
      <c r="G79" t="s">
        <v>220</v>
      </c>
      <c r="H79" t="s">
        <v>476</v>
      </c>
      <c r="I79" t="s">
        <v>320</v>
      </c>
      <c r="J79">
        <v>9</v>
      </c>
      <c r="K79" t="s">
        <v>434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11101</v>
      </c>
      <c r="F80" t="s">
        <v>3698</v>
      </c>
      <c r="G80" t="s">
        <v>216</v>
      </c>
      <c r="H80" t="s">
        <v>414</v>
      </c>
      <c r="I80" t="s">
        <v>347</v>
      </c>
      <c r="J80">
        <v>9</v>
      </c>
      <c r="K80" t="s">
        <v>434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11101</v>
      </c>
      <c r="F81" t="s">
        <v>6997</v>
      </c>
      <c r="G81" t="s">
        <v>221</v>
      </c>
      <c r="H81" t="s">
        <v>486</v>
      </c>
      <c r="I81" t="s">
        <v>347</v>
      </c>
      <c r="J81">
        <v>7</v>
      </c>
      <c r="K81" t="s">
        <v>434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11101</v>
      </c>
      <c r="F82" t="s">
        <v>8131</v>
      </c>
      <c r="G82" t="s">
        <v>228</v>
      </c>
      <c r="H82" t="s">
        <v>909</v>
      </c>
      <c r="I82" t="s">
        <v>347</v>
      </c>
      <c r="J82">
        <v>4</v>
      </c>
      <c r="K82" t="s">
        <v>434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11101</v>
      </c>
      <c r="F83" t="s">
        <v>9223</v>
      </c>
      <c r="G83" t="s">
        <v>215</v>
      </c>
      <c r="H83" t="s">
        <v>302</v>
      </c>
      <c r="I83" t="s">
        <v>347</v>
      </c>
      <c r="J83">
        <v>2</v>
      </c>
      <c r="K83" t="s">
        <v>434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11101</v>
      </c>
      <c r="F84" t="s">
        <v>10190</v>
      </c>
      <c r="G84" t="s">
        <v>218</v>
      </c>
      <c r="H84" t="s">
        <v>690</v>
      </c>
      <c r="I84" t="s">
        <v>448</v>
      </c>
      <c r="J84">
        <v>1</v>
      </c>
      <c r="K84" t="s">
        <v>434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x14ac:dyDescent="0.3">
      <c r="D85">
        <v>16</v>
      </c>
      <c r="E85" t="s">
        <v>11101</v>
      </c>
      <c r="F85" t="s">
        <v>9677</v>
      </c>
      <c r="G85" t="s">
        <v>217</v>
      </c>
      <c r="H85" t="s">
        <v>532</v>
      </c>
      <c r="I85" t="s">
        <v>448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11101</v>
      </c>
      <c r="F86" t="s">
        <v>1752</v>
      </c>
      <c r="G86" t="s">
        <v>234</v>
      </c>
      <c r="H86" t="s">
        <v>364</v>
      </c>
      <c r="I86" t="s">
        <v>310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11101</v>
      </c>
      <c r="F87" t="s">
        <v>5179</v>
      </c>
      <c r="G87" t="s">
        <v>19</v>
      </c>
      <c r="H87" t="s">
        <v>640</v>
      </c>
      <c r="I87" t="s">
        <v>347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11101</v>
      </c>
      <c r="F88" t="s">
        <v>9593</v>
      </c>
      <c r="G88" t="s">
        <v>9591</v>
      </c>
      <c r="H88" t="s">
        <v>414</v>
      </c>
      <c r="I88" t="s">
        <v>347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11101</v>
      </c>
      <c r="F89" t="s">
        <v>1122</v>
      </c>
      <c r="G89" t="s">
        <v>142</v>
      </c>
      <c r="H89" t="s">
        <v>486</v>
      </c>
      <c r="I89" t="s">
        <v>448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11101</v>
      </c>
      <c r="F90" t="s">
        <v>3028</v>
      </c>
      <c r="G90" t="s">
        <v>258</v>
      </c>
      <c r="H90" t="s">
        <v>334</v>
      </c>
      <c r="I90" t="s">
        <v>448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11101</v>
      </c>
      <c r="F91" t="s">
        <v>6014</v>
      </c>
      <c r="G91" t="s">
        <v>125</v>
      </c>
      <c r="H91" t="s">
        <v>386</v>
      </c>
      <c r="I91" t="s">
        <v>448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11101</v>
      </c>
      <c r="F92" t="s">
        <v>9578</v>
      </c>
      <c r="G92" t="s">
        <v>214</v>
      </c>
      <c r="H92" t="s">
        <v>339</v>
      </c>
      <c r="I92" t="s">
        <v>347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11101</v>
      </c>
      <c r="F93" t="s">
        <v>4948</v>
      </c>
      <c r="G93" t="s">
        <v>66</v>
      </c>
      <c r="H93" t="s">
        <v>690</v>
      </c>
      <c r="I93" t="s">
        <v>448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11101</v>
      </c>
      <c r="F94" t="s">
        <v>7537</v>
      </c>
      <c r="G94" t="s">
        <v>7536</v>
      </c>
      <c r="H94" t="s">
        <v>386</v>
      </c>
      <c r="I94" t="s">
        <v>448</v>
      </c>
      <c r="J94">
        <v>6</v>
      </c>
      <c r="K94" t="s">
        <v>11021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11101</v>
      </c>
      <c r="F95" t="s">
        <v>7025</v>
      </c>
      <c r="G95" t="s">
        <v>7024</v>
      </c>
      <c r="H95" t="s">
        <v>566</v>
      </c>
      <c r="I95" t="s">
        <v>448</v>
      </c>
      <c r="J95">
        <v>6</v>
      </c>
      <c r="K95" t="s">
        <v>11021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11101</v>
      </c>
      <c r="F96" t="s">
        <v>10242</v>
      </c>
      <c r="G96" t="s">
        <v>10240</v>
      </c>
      <c r="H96" t="s">
        <v>703</v>
      </c>
      <c r="I96" t="s">
        <v>448</v>
      </c>
      <c r="J96">
        <v>4</v>
      </c>
      <c r="K96" t="s">
        <v>11021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11101</v>
      </c>
      <c r="F97" t="s">
        <v>8580</v>
      </c>
      <c r="G97" t="s">
        <v>8579</v>
      </c>
      <c r="H97" t="s">
        <v>339</v>
      </c>
      <c r="I97" t="s">
        <v>347</v>
      </c>
      <c r="J97">
        <v>3</v>
      </c>
      <c r="K97" t="s">
        <v>11021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11101</v>
      </c>
      <c r="F98" t="s">
        <v>2109</v>
      </c>
      <c r="G98" t="s">
        <v>2107</v>
      </c>
      <c r="H98" t="s">
        <v>532</v>
      </c>
      <c r="I98" t="s">
        <v>347</v>
      </c>
      <c r="J98">
        <v>2</v>
      </c>
      <c r="K98" t="s">
        <v>11021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11101</v>
      </c>
      <c r="F99" t="s">
        <v>4228</v>
      </c>
      <c r="G99" t="s">
        <v>4225</v>
      </c>
      <c r="H99" t="s">
        <v>486</v>
      </c>
      <c r="I99" t="s">
        <v>347</v>
      </c>
      <c r="J99">
        <v>1</v>
      </c>
      <c r="K99" t="s">
        <v>11021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11101</v>
      </c>
      <c r="F100" t="s">
        <v>7140</v>
      </c>
      <c r="G100" t="s">
        <v>7139</v>
      </c>
      <c r="H100" t="s">
        <v>441</v>
      </c>
      <c r="I100" t="s">
        <v>347</v>
      </c>
      <c r="J100">
        <v>1</v>
      </c>
      <c r="K100" t="s">
        <v>11021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11101</v>
      </c>
      <c r="F101" t="s">
        <v>9905</v>
      </c>
      <c r="G101" t="s">
        <v>9903</v>
      </c>
      <c r="H101" t="s">
        <v>486</v>
      </c>
      <c r="I101" t="s">
        <v>310</v>
      </c>
      <c r="J101">
        <v>1</v>
      </c>
      <c r="K101" t="s">
        <v>11021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10690</v>
      </c>
      <c r="F102" t="s">
        <v>4758</v>
      </c>
      <c r="G102" t="s">
        <v>96</v>
      </c>
      <c r="H102" t="s">
        <v>741</v>
      </c>
      <c r="I102" t="s">
        <v>448</v>
      </c>
      <c r="J102">
        <v>74</v>
      </c>
      <c r="K102" t="s">
        <v>434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10690</v>
      </c>
      <c r="F103" t="s">
        <v>371</v>
      </c>
      <c r="G103" t="s">
        <v>97</v>
      </c>
      <c r="H103" t="s">
        <v>370</v>
      </c>
      <c r="I103" t="s">
        <v>347</v>
      </c>
      <c r="J103">
        <v>41</v>
      </c>
      <c r="K103" t="s">
        <v>434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10690</v>
      </c>
      <c r="F104" t="s">
        <v>9459</v>
      </c>
      <c r="G104" t="s">
        <v>101</v>
      </c>
      <c r="H104" t="s">
        <v>909</v>
      </c>
      <c r="I104" t="s">
        <v>448</v>
      </c>
      <c r="J104">
        <v>22</v>
      </c>
      <c r="K104" t="s">
        <v>434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10690</v>
      </c>
      <c r="F105" t="s">
        <v>4282</v>
      </c>
      <c r="G105" t="s">
        <v>100</v>
      </c>
      <c r="H105" t="s">
        <v>1190</v>
      </c>
      <c r="I105" t="s">
        <v>347</v>
      </c>
      <c r="J105">
        <v>8</v>
      </c>
      <c r="K105" t="s">
        <v>434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10690</v>
      </c>
      <c r="F106" t="s">
        <v>5742</v>
      </c>
      <c r="G106" t="s">
        <v>99</v>
      </c>
      <c r="H106" t="s">
        <v>890</v>
      </c>
      <c r="I106" t="s">
        <v>310</v>
      </c>
      <c r="J106">
        <v>3</v>
      </c>
      <c r="K106" t="s">
        <v>434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10690</v>
      </c>
      <c r="F107" t="s">
        <v>2442</v>
      </c>
      <c r="G107" t="s">
        <v>107</v>
      </c>
      <c r="H107" t="s">
        <v>909</v>
      </c>
      <c r="I107" t="s">
        <v>448</v>
      </c>
      <c r="J107">
        <v>2</v>
      </c>
      <c r="K107" t="s">
        <v>434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10690</v>
      </c>
      <c r="F108" t="s">
        <v>8107</v>
      </c>
      <c r="G108" t="s">
        <v>87</v>
      </c>
      <c r="H108" t="s">
        <v>566</v>
      </c>
      <c r="I108" t="s">
        <v>434</v>
      </c>
      <c r="J108">
        <v>1</v>
      </c>
      <c r="K108" t="s">
        <v>434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10690</v>
      </c>
      <c r="F109" t="s">
        <v>8019</v>
      </c>
      <c r="G109" t="s">
        <v>106</v>
      </c>
      <c r="H109" t="s">
        <v>364</v>
      </c>
      <c r="I109" t="s">
        <v>347</v>
      </c>
      <c r="J109">
        <v>1</v>
      </c>
      <c r="K109" t="s">
        <v>434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10690</v>
      </c>
      <c r="F110" t="s">
        <v>4063</v>
      </c>
      <c r="G110" t="s">
        <v>104</v>
      </c>
      <c r="H110" t="s">
        <v>351</v>
      </c>
      <c r="I110" t="s">
        <v>320</v>
      </c>
      <c r="J110">
        <v>1</v>
      </c>
      <c r="K110" t="s">
        <v>434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10690</v>
      </c>
      <c r="F111" t="s">
        <v>4439</v>
      </c>
      <c r="G111" t="s">
        <v>93</v>
      </c>
      <c r="H111" t="s">
        <v>364</v>
      </c>
      <c r="I111" t="s">
        <v>347</v>
      </c>
      <c r="J111">
        <v>1</v>
      </c>
      <c r="K111" t="s">
        <v>434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10690</v>
      </c>
      <c r="F112" t="s">
        <v>1695</v>
      </c>
      <c r="G112" t="s">
        <v>22</v>
      </c>
      <c r="H112" t="s">
        <v>297</v>
      </c>
      <c r="I112" t="s">
        <v>320</v>
      </c>
      <c r="J112">
        <v>6</v>
      </c>
      <c r="K112" t="s">
        <v>434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10690</v>
      </c>
      <c r="F113" t="s">
        <v>4363</v>
      </c>
      <c r="G113" t="s">
        <v>239</v>
      </c>
      <c r="H113" t="s">
        <v>476</v>
      </c>
      <c r="I113" t="s">
        <v>448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10690</v>
      </c>
      <c r="F114" t="s">
        <v>2839</v>
      </c>
      <c r="G114" t="s">
        <v>94</v>
      </c>
      <c r="H114" t="s">
        <v>370</v>
      </c>
      <c r="I114" t="s">
        <v>310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10690</v>
      </c>
      <c r="F115" t="s">
        <v>10525</v>
      </c>
      <c r="G115" t="s">
        <v>190</v>
      </c>
      <c r="H115" t="s">
        <v>414</v>
      </c>
      <c r="I115" t="s">
        <v>310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10690</v>
      </c>
      <c r="F116" t="s">
        <v>10368</v>
      </c>
      <c r="G116" t="s">
        <v>10366</v>
      </c>
      <c r="H116" t="s">
        <v>486</v>
      </c>
      <c r="I116" t="s">
        <v>347</v>
      </c>
      <c r="J116">
        <v>5</v>
      </c>
      <c r="K116" t="s">
        <v>11021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10690</v>
      </c>
      <c r="F117" t="s">
        <v>4277</v>
      </c>
      <c r="G117" t="s">
        <v>4274</v>
      </c>
      <c r="H117" t="s">
        <v>532</v>
      </c>
      <c r="I117" t="s">
        <v>347</v>
      </c>
      <c r="J117">
        <v>5</v>
      </c>
      <c r="K117" t="s">
        <v>11021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10690</v>
      </c>
      <c r="F118" t="s">
        <v>5992</v>
      </c>
      <c r="G118" t="s">
        <v>5991</v>
      </c>
      <c r="H118" t="s">
        <v>334</v>
      </c>
      <c r="I118" t="s">
        <v>347</v>
      </c>
      <c r="J118">
        <v>4</v>
      </c>
      <c r="K118" t="s">
        <v>11021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10690</v>
      </c>
      <c r="F119" t="s">
        <v>5660</v>
      </c>
      <c r="G119" t="s">
        <v>5657</v>
      </c>
      <c r="H119" t="s">
        <v>305</v>
      </c>
      <c r="I119" t="s">
        <v>347</v>
      </c>
      <c r="J119">
        <v>4</v>
      </c>
      <c r="K119" t="s">
        <v>11021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10690</v>
      </c>
      <c r="F120" t="s">
        <v>1585</v>
      </c>
      <c r="G120" t="s">
        <v>1582</v>
      </c>
      <c r="H120" t="s">
        <v>364</v>
      </c>
      <c r="I120" t="s">
        <v>320</v>
      </c>
      <c r="J120">
        <v>3</v>
      </c>
      <c r="K120" t="s">
        <v>11021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10690</v>
      </c>
      <c r="F121" t="s">
        <v>8797</v>
      </c>
      <c r="G121" t="s">
        <v>8795</v>
      </c>
      <c r="H121" t="s">
        <v>441</v>
      </c>
      <c r="I121" t="s">
        <v>310</v>
      </c>
      <c r="J121">
        <v>3</v>
      </c>
      <c r="K121" t="s">
        <v>11021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10690</v>
      </c>
      <c r="F122" t="s">
        <v>3389</v>
      </c>
      <c r="G122" t="s">
        <v>3387</v>
      </c>
      <c r="H122" t="s">
        <v>441</v>
      </c>
      <c r="I122" t="s">
        <v>448</v>
      </c>
      <c r="J122">
        <v>2</v>
      </c>
      <c r="K122" t="s">
        <v>11021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10690</v>
      </c>
      <c r="F123" t="s">
        <v>3972</v>
      </c>
      <c r="G123" t="s">
        <v>3971</v>
      </c>
      <c r="H123" t="s">
        <v>890</v>
      </c>
      <c r="I123" t="s">
        <v>347</v>
      </c>
      <c r="J123">
        <v>2</v>
      </c>
      <c r="K123" t="s">
        <v>11021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10690</v>
      </c>
      <c r="F124" t="s">
        <v>6672</v>
      </c>
      <c r="G124" t="s">
        <v>6670</v>
      </c>
      <c r="H124" t="s">
        <v>326</v>
      </c>
      <c r="I124" t="s">
        <v>347</v>
      </c>
      <c r="J124">
        <v>1</v>
      </c>
      <c r="K124" t="s">
        <v>11021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10690</v>
      </c>
      <c r="F125" t="s">
        <v>5624</v>
      </c>
      <c r="G125" t="s">
        <v>5622</v>
      </c>
      <c r="H125" t="s">
        <v>1368</v>
      </c>
      <c r="I125" t="s">
        <v>310</v>
      </c>
      <c r="J125">
        <v>1</v>
      </c>
      <c r="K125" t="s">
        <v>11021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13918</v>
      </c>
      <c r="F126" t="s">
        <v>9501</v>
      </c>
      <c r="G126" t="s">
        <v>199</v>
      </c>
      <c r="H126" t="s">
        <v>640</v>
      </c>
      <c r="I126" t="s">
        <v>448</v>
      </c>
      <c r="J126">
        <v>41</v>
      </c>
      <c r="K126" t="s">
        <v>434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13918</v>
      </c>
      <c r="F127" t="s">
        <v>7295</v>
      </c>
      <c r="G127" t="s">
        <v>189</v>
      </c>
      <c r="H127" t="s">
        <v>386</v>
      </c>
      <c r="I127" t="s">
        <v>347</v>
      </c>
      <c r="J127">
        <v>35</v>
      </c>
      <c r="K127" t="s">
        <v>434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13918</v>
      </c>
      <c r="F128" t="s">
        <v>7500</v>
      </c>
      <c r="G128" t="s">
        <v>197</v>
      </c>
      <c r="H128" t="s">
        <v>548</v>
      </c>
      <c r="I128" t="s">
        <v>448</v>
      </c>
      <c r="J128">
        <v>33</v>
      </c>
      <c r="K128" t="s">
        <v>434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13918</v>
      </c>
      <c r="F129" t="s">
        <v>2006</v>
      </c>
      <c r="G129" t="s">
        <v>200</v>
      </c>
      <c r="H129" t="s">
        <v>305</v>
      </c>
      <c r="I129" t="s">
        <v>310</v>
      </c>
      <c r="J129">
        <v>17</v>
      </c>
      <c r="K129" t="s">
        <v>434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13918</v>
      </c>
      <c r="F130" t="s">
        <v>3833</v>
      </c>
      <c r="G130" t="s">
        <v>186</v>
      </c>
      <c r="H130" t="s">
        <v>717</v>
      </c>
      <c r="I130" t="s">
        <v>347</v>
      </c>
      <c r="J130">
        <v>9</v>
      </c>
      <c r="K130" t="s">
        <v>434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x14ac:dyDescent="0.3">
      <c r="D131">
        <v>9</v>
      </c>
      <c r="E131" t="s">
        <v>13918</v>
      </c>
      <c r="F131" t="s">
        <v>3689</v>
      </c>
      <c r="G131" t="s">
        <v>204</v>
      </c>
      <c r="H131" t="s">
        <v>690</v>
      </c>
      <c r="I131" t="s">
        <v>347</v>
      </c>
      <c r="J131">
        <v>2</v>
      </c>
      <c r="K131" t="s">
        <v>434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13918</v>
      </c>
      <c r="F132" t="s">
        <v>3769</v>
      </c>
      <c r="G132" t="s">
        <v>192</v>
      </c>
      <c r="H132" t="s">
        <v>1368</v>
      </c>
      <c r="I132" t="s">
        <v>434</v>
      </c>
      <c r="J132">
        <v>1</v>
      </c>
      <c r="K132" t="s">
        <v>434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13918</v>
      </c>
      <c r="F133" t="s">
        <v>4911</v>
      </c>
      <c r="G133" t="s">
        <v>187</v>
      </c>
      <c r="H133" t="s">
        <v>297</v>
      </c>
      <c r="I133" t="s">
        <v>347</v>
      </c>
      <c r="J133">
        <v>1</v>
      </c>
      <c r="K133" t="s">
        <v>434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13918</v>
      </c>
      <c r="F134" t="s">
        <v>7931</v>
      </c>
      <c r="G134" t="s">
        <v>188</v>
      </c>
      <c r="H134" t="s">
        <v>703</v>
      </c>
      <c r="I134" t="s">
        <v>347</v>
      </c>
      <c r="J134">
        <v>1</v>
      </c>
      <c r="K134" t="s">
        <v>434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13918</v>
      </c>
      <c r="F135" t="s">
        <v>5035</v>
      </c>
      <c r="G135" t="s">
        <v>203</v>
      </c>
      <c r="H135" t="s">
        <v>334</v>
      </c>
      <c r="I135" t="s">
        <v>310</v>
      </c>
      <c r="J135">
        <v>3</v>
      </c>
      <c r="K135" t="s">
        <v>434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13918</v>
      </c>
      <c r="F136" t="s">
        <v>4048</v>
      </c>
      <c r="G136" t="s">
        <v>195</v>
      </c>
      <c r="H136" t="s">
        <v>741</v>
      </c>
      <c r="I136" t="s">
        <v>347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13918</v>
      </c>
      <c r="F137" t="s">
        <v>3735</v>
      </c>
      <c r="G137" t="s">
        <v>3732</v>
      </c>
      <c r="H137" t="s">
        <v>302</v>
      </c>
      <c r="I137" t="s">
        <v>310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13918</v>
      </c>
      <c r="F138" t="s">
        <v>5167</v>
      </c>
      <c r="G138" t="s">
        <v>5164</v>
      </c>
      <c r="H138" t="s">
        <v>305</v>
      </c>
      <c r="I138" t="s">
        <v>448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13918</v>
      </c>
      <c r="F139" t="s">
        <v>10036</v>
      </c>
      <c r="G139" t="s">
        <v>144</v>
      </c>
      <c r="H139" t="s">
        <v>890</v>
      </c>
      <c r="I139" t="s">
        <v>347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13918</v>
      </c>
      <c r="F140" t="s">
        <v>7787</v>
      </c>
      <c r="G140" t="s">
        <v>7785</v>
      </c>
      <c r="H140" t="s">
        <v>364</v>
      </c>
      <c r="I140" t="s">
        <v>320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13918</v>
      </c>
      <c r="F141" t="s">
        <v>13799</v>
      </c>
      <c r="G141" t="s">
        <v>7355</v>
      </c>
      <c r="H141" t="s">
        <v>414</v>
      </c>
      <c r="I141" t="s">
        <v>347</v>
      </c>
      <c r="J141">
        <v>6</v>
      </c>
      <c r="K141" t="s">
        <v>11021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13918</v>
      </c>
      <c r="F142" t="s">
        <v>5338</v>
      </c>
      <c r="G142" t="s">
        <v>5337</v>
      </c>
      <c r="H142" t="s">
        <v>486</v>
      </c>
      <c r="I142" t="s">
        <v>448</v>
      </c>
      <c r="J142">
        <v>4</v>
      </c>
      <c r="K142" t="s">
        <v>11021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13918</v>
      </c>
      <c r="F143" t="s">
        <v>15594</v>
      </c>
      <c r="G143" t="s">
        <v>6647</v>
      </c>
      <c r="H143" t="s">
        <v>640</v>
      </c>
      <c r="I143" t="s">
        <v>320</v>
      </c>
      <c r="J143">
        <v>3</v>
      </c>
      <c r="K143" t="s">
        <v>11021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13918</v>
      </c>
      <c r="F144" t="s">
        <v>1243</v>
      </c>
      <c r="G144" t="s">
        <v>1240</v>
      </c>
      <c r="H144" t="s">
        <v>741</v>
      </c>
      <c r="I144" t="s">
        <v>448</v>
      </c>
      <c r="J144">
        <v>2</v>
      </c>
      <c r="K144" t="s">
        <v>11021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13918</v>
      </c>
      <c r="F145" t="s">
        <v>10354</v>
      </c>
      <c r="G145" t="s">
        <v>10351</v>
      </c>
      <c r="H145" t="s">
        <v>690</v>
      </c>
      <c r="I145" t="s">
        <v>320</v>
      </c>
      <c r="J145">
        <v>1</v>
      </c>
      <c r="K145" t="s">
        <v>11021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13918</v>
      </c>
      <c r="F146" t="s">
        <v>7667</v>
      </c>
      <c r="G146" t="s">
        <v>7666</v>
      </c>
      <c r="H146">
        <v>0</v>
      </c>
      <c r="I146" t="s">
        <v>347</v>
      </c>
      <c r="J146">
        <v>1</v>
      </c>
      <c r="K146" t="s">
        <v>11021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13918</v>
      </c>
      <c r="F147" t="s">
        <v>2436</v>
      </c>
      <c r="G147" t="s">
        <v>2433</v>
      </c>
      <c r="H147" t="s">
        <v>518</v>
      </c>
      <c r="I147" t="s">
        <v>448</v>
      </c>
      <c r="J147">
        <v>1</v>
      </c>
      <c r="K147" t="s">
        <v>11021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13918</v>
      </c>
      <c r="F148" t="s">
        <v>6030</v>
      </c>
      <c r="G148" t="s">
        <v>6028</v>
      </c>
      <c r="H148" t="s">
        <v>870</v>
      </c>
      <c r="I148" t="s">
        <v>448</v>
      </c>
      <c r="J148">
        <v>1</v>
      </c>
      <c r="K148" t="s">
        <v>11021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13918</v>
      </c>
      <c r="F149" t="s">
        <v>9745</v>
      </c>
      <c r="G149" t="s">
        <v>9743</v>
      </c>
      <c r="H149" t="s">
        <v>904</v>
      </c>
      <c r="I149" t="s">
        <v>310</v>
      </c>
      <c r="J149">
        <v>1</v>
      </c>
      <c r="K149" t="s">
        <v>11021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10556</v>
      </c>
      <c r="F150" t="s">
        <v>2128</v>
      </c>
      <c r="G150" t="s">
        <v>145</v>
      </c>
      <c r="H150" t="s">
        <v>302</v>
      </c>
      <c r="I150" t="s">
        <v>320</v>
      </c>
      <c r="J150">
        <v>1</v>
      </c>
      <c r="K150" t="s">
        <v>434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10556</v>
      </c>
      <c r="F151" t="s">
        <v>7587</v>
      </c>
      <c r="G151" t="s">
        <v>156</v>
      </c>
      <c r="H151" t="s">
        <v>870</v>
      </c>
      <c r="I151" t="s">
        <v>448</v>
      </c>
      <c r="J151">
        <v>41</v>
      </c>
      <c r="K151" t="s">
        <v>434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10556</v>
      </c>
      <c r="F152" t="s">
        <v>10383</v>
      </c>
      <c r="G152" t="s">
        <v>157</v>
      </c>
      <c r="H152" t="s">
        <v>414</v>
      </c>
      <c r="I152" t="s">
        <v>448</v>
      </c>
      <c r="J152">
        <v>18</v>
      </c>
      <c r="K152" t="s">
        <v>434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10556</v>
      </c>
      <c r="F153" t="s">
        <v>9127</v>
      </c>
      <c r="G153" t="s">
        <v>149</v>
      </c>
      <c r="H153" t="s">
        <v>386</v>
      </c>
      <c r="I153" t="s">
        <v>310</v>
      </c>
      <c r="J153">
        <v>10</v>
      </c>
      <c r="K153" t="s">
        <v>434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10556</v>
      </c>
      <c r="F154" t="s">
        <v>8787</v>
      </c>
      <c r="G154" t="s">
        <v>150</v>
      </c>
      <c r="H154" t="s">
        <v>313</v>
      </c>
      <c r="I154" t="s">
        <v>347</v>
      </c>
      <c r="J154">
        <v>6</v>
      </c>
      <c r="K154" t="s">
        <v>434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10556</v>
      </c>
      <c r="F155" t="s">
        <v>9178</v>
      </c>
      <c r="G155" t="s">
        <v>143</v>
      </c>
      <c r="H155">
        <v>0</v>
      </c>
      <c r="I155" t="s">
        <v>347</v>
      </c>
      <c r="J155">
        <v>2</v>
      </c>
      <c r="K155" t="s">
        <v>434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10556</v>
      </c>
      <c r="F156" t="s">
        <v>9067</v>
      </c>
      <c r="G156" t="s">
        <v>154</v>
      </c>
      <c r="H156" t="s">
        <v>1190</v>
      </c>
      <c r="I156" t="s">
        <v>448</v>
      </c>
      <c r="J156">
        <v>1</v>
      </c>
      <c r="K156" t="s">
        <v>434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10556</v>
      </c>
      <c r="F157" t="s">
        <v>4918</v>
      </c>
      <c r="G157" t="s">
        <v>155</v>
      </c>
      <c r="H157" t="s">
        <v>313</v>
      </c>
      <c r="I157" t="s">
        <v>434</v>
      </c>
      <c r="J157">
        <v>1</v>
      </c>
      <c r="K157" t="s">
        <v>434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10556</v>
      </c>
      <c r="F158" t="s">
        <v>5516</v>
      </c>
      <c r="G158" t="s">
        <v>40</v>
      </c>
      <c r="H158" t="s">
        <v>703</v>
      </c>
      <c r="I158" t="s">
        <v>347</v>
      </c>
      <c r="J158">
        <v>1</v>
      </c>
      <c r="K158" t="s">
        <v>434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10556</v>
      </c>
      <c r="F159" t="s">
        <v>7450</v>
      </c>
      <c r="G159" t="s">
        <v>148</v>
      </c>
      <c r="H159" t="s">
        <v>548</v>
      </c>
      <c r="I159" t="s">
        <v>347</v>
      </c>
      <c r="J159">
        <v>1</v>
      </c>
      <c r="K159" t="s">
        <v>434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10556</v>
      </c>
      <c r="F160" t="s">
        <v>8098</v>
      </c>
      <c r="G160" t="s">
        <v>147</v>
      </c>
      <c r="H160" t="s">
        <v>904</v>
      </c>
      <c r="I160" t="s">
        <v>347</v>
      </c>
      <c r="J160">
        <v>1</v>
      </c>
      <c r="K160" t="s">
        <v>434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10556</v>
      </c>
      <c r="F161" t="s">
        <v>1907</v>
      </c>
      <c r="G161" t="s">
        <v>158</v>
      </c>
      <c r="H161" t="s">
        <v>1368</v>
      </c>
      <c r="I161" t="s">
        <v>347</v>
      </c>
      <c r="J161">
        <v>5</v>
      </c>
      <c r="K161" t="s">
        <v>434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10556</v>
      </c>
      <c r="F162" t="s">
        <v>9889</v>
      </c>
      <c r="G162" t="s">
        <v>152</v>
      </c>
      <c r="H162" t="s">
        <v>305</v>
      </c>
      <c r="I162" t="s">
        <v>347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10556</v>
      </c>
      <c r="F163" t="s">
        <v>3939</v>
      </c>
      <c r="G163" t="s">
        <v>140</v>
      </c>
      <c r="H163" t="s">
        <v>305</v>
      </c>
      <c r="I163" t="s">
        <v>320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10556</v>
      </c>
      <c r="F164" t="s">
        <v>1220</v>
      </c>
      <c r="G164" t="s">
        <v>88</v>
      </c>
      <c r="H164" t="s">
        <v>566</v>
      </c>
      <c r="I164" t="s">
        <v>347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10556</v>
      </c>
      <c r="F165" t="s">
        <v>3074</v>
      </c>
      <c r="G165" t="s">
        <v>39</v>
      </c>
      <c r="H165" t="s">
        <v>305</v>
      </c>
      <c r="I165" t="s">
        <v>347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10556</v>
      </c>
      <c r="F166" t="s">
        <v>6306</v>
      </c>
      <c r="G166" t="s">
        <v>65</v>
      </c>
      <c r="H166" t="s">
        <v>441</v>
      </c>
      <c r="I166" t="s">
        <v>448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10556</v>
      </c>
      <c r="F167" t="s">
        <v>10460</v>
      </c>
      <c r="G167" t="s">
        <v>151</v>
      </c>
      <c r="H167" t="s">
        <v>297</v>
      </c>
      <c r="I167" t="s">
        <v>310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10556</v>
      </c>
      <c r="F168" t="s">
        <v>10150</v>
      </c>
      <c r="G168" t="s">
        <v>10148</v>
      </c>
      <c r="H168" t="s">
        <v>717</v>
      </c>
      <c r="I168" t="s">
        <v>320</v>
      </c>
      <c r="J168">
        <v>5</v>
      </c>
      <c r="K168" t="s">
        <v>11021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10556</v>
      </c>
      <c r="F169" t="s">
        <v>6994</v>
      </c>
      <c r="G169" t="s">
        <v>6992</v>
      </c>
      <c r="H169" t="s">
        <v>441</v>
      </c>
      <c r="I169" t="s">
        <v>347</v>
      </c>
      <c r="J169">
        <v>4</v>
      </c>
      <c r="K169" t="s">
        <v>11021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10556</v>
      </c>
      <c r="F170" t="s">
        <v>3463</v>
      </c>
      <c r="G170" t="s">
        <v>3461</v>
      </c>
      <c r="H170" t="s">
        <v>408</v>
      </c>
      <c r="I170" t="s">
        <v>448</v>
      </c>
      <c r="J170">
        <v>2</v>
      </c>
      <c r="K170" t="s">
        <v>11021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10556</v>
      </c>
      <c r="F171" t="s">
        <v>13894</v>
      </c>
      <c r="G171" t="s">
        <v>3141</v>
      </c>
      <c r="H171" t="s">
        <v>339</v>
      </c>
      <c r="I171" t="s">
        <v>347</v>
      </c>
      <c r="J171">
        <v>1</v>
      </c>
      <c r="K171" t="s">
        <v>11021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10556</v>
      </c>
      <c r="F172" t="s">
        <v>610</v>
      </c>
      <c r="G172" t="s">
        <v>606</v>
      </c>
      <c r="H172">
        <v>0</v>
      </c>
      <c r="I172" t="s">
        <v>448</v>
      </c>
      <c r="J172">
        <v>1</v>
      </c>
      <c r="K172" t="s">
        <v>11021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10556</v>
      </c>
      <c r="F173" t="s">
        <v>10362</v>
      </c>
      <c r="G173" t="s">
        <v>10359</v>
      </c>
      <c r="H173" t="s">
        <v>476</v>
      </c>
      <c r="I173" t="s">
        <v>448</v>
      </c>
      <c r="J173">
        <v>1</v>
      </c>
      <c r="K173" t="s">
        <v>11021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13916</v>
      </c>
      <c r="F174" t="s">
        <v>7803</v>
      </c>
      <c r="G174" t="s">
        <v>48</v>
      </c>
      <c r="H174" t="s">
        <v>532</v>
      </c>
      <c r="I174" t="s">
        <v>320</v>
      </c>
      <c r="J174">
        <v>7</v>
      </c>
      <c r="K174" t="s">
        <v>434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13916</v>
      </c>
      <c r="F175" t="s">
        <v>7913</v>
      </c>
      <c r="G175" t="s">
        <v>57</v>
      </c>
      <c r="H175" t="s">
        <v>1368</v>
      </c>
      <c r="I175" t="s">
        <v>448</v>
      </c>
      <c r="J175">
        <v>5</v>
      </c>
      <c r="K175" t="s">
        <v>434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13916</v>
      </c>
      <c r="F176" t="s">
        <v>8451</v>
      </c>
      <c r="G176" t="s">
        <v>54</v>
      </c>
      <c r="H176" t="s">
        <v>532</v>
      </c>
      <c r="I176" t="s">
        <v>347</v>
      </c>
      <c r="J176">
        <v>4</v>
      </c>
      <c r="K176" t="s">
        <v>434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13916</v>
      </c>
      <c r="F177" t="s">
        <v>9297</v>
      </c>
      <c r="G177" t="s">
        <v>51</v>
      </c>
      <c r="H177" t="s">
        <v>518</v>
      </c>
      <c r="I177" t="s">
        <v>310</v>
      </c>
      <c r="J177">
        <v>4</v>
      </c>
      <c r="K177" t="s">
        <v>434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13916</v>
      </c>
      <c r="F178" t="s">
        <v>7953</v>
      </c>
      <c r="G178" t="s">
        <v>46</v>
      </c>
      <c r="H178" t="s">
        <v>904</v>
      </c>
      <c r="I178" t="s">
        <v>347</v>
      </c>
      <c r="J178">
        <v>3</v>
      </c>
      <c r="K178" t="s">
        <v>434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13916</v>
      </c>
      <c r="F179" t="s">
        <v>2511</v>
      </c>
      <c r="G179" t="s">
        <v>53</v>
      </c>
      <c r="H179" t="s">
        <v>703</v>
      </c>
      <c r="I179" t="s">
        <v>310</v>
      </c>
      <c r="J179">
        <v>2</v>
      </c>
      <c r="K179" t="s">
        <v>434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13916</v>
      </c>
      <c r="F180" t="s">
        <v>1250</v>
      </c>
      <c r="G180" t="s">
        <v>52</v>
      </c>
      <c r="H180" t="s">
        <v>532</v>
      </c>
      <c r="I180" t="s">
        <v>434</v>
      </c>
      <c r="J180">
        <v>1</v>
      </c>
      <c r="K180" t="s">
        <v>434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13916</v>
      </c>
      <c r="F181" t="s">
        <v>5475</v>
      </c>
      <c r="G181" t="s">
        <v>44</v>
      </c>
      <c r="H181" t="s">
        <v>870</v>
      </c>
      <c r="I181" t="s">
        <v>347</v>
      </c>
      <c r="J181">
        <v>1</v>
      </c>
      <c r="K181" t="s">
        <v>434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13916</v>
      </c>
      <c r="F182" t="s">
        <v>4455</v>
      </c>
      <c r="G182" t="s">
        <v>47</v>
      </c>
      <c r="H182" t="s">
        <v>890</v>
      </c>
      <c r="I182" t="s">
        <v>448</v>
      </c>
      <c r="J182">
        <v>1</v>
      </c>
      <c r="K182" t="s">
        <v>434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13916</v>
      </c>
      <c r="F183" t="s">
        <v>5876</v>
      </c>
      <c r="G183" t="s">
        <v>56</v>
      </c>
      <c r="H183" t="s">
        <v>476</v>
      </c>
      <c r="I183" t="s">
        <v>448</v>
      </c>
      <c r="J183">
        <v>1</v>
      </c>
      <c r="K183" t="s">
        <v>434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13916</v>
      </c>
      <c r="F184" t="s">
        <v>6835</v>
      </c>
      <c r="G184" t="s">
        <v>50</v>
      </c>
      <c r="H184" t="s">
        <v>414</v>
      </c>
      <c r="I184" t="s">
        <v>347</v>
      </c>
      <c r="J184">
        <v>1</v>
      </c>
      <c r="K184" t="s">
        <v>434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13916</v>
      </c>
      <c r="F185" t="s">
        <v>3301</v>
      </c>
      <c r="G185" t="s">
        <v>55</v>
      </c>
      <c r="H185" t="s">
        <v>870</v>
      </c>
      <c r="I185" t="s">
        <v>320</v>
      </c>
      <c r="J185">
        <v>1</v>
      </c>
      <c r="K185" t="s">
        <v>434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13916</v>
      </c>
      <c r="F186" t="s">
        <v>1216</v>
      </c>
      <c r="G186" t="s">
        <v>122</v>
      </c>
      <c r="H186" t="s">
        <v>339</v>
      </c>
      <c r="I186" t="s">
        <v>448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13916</v>
      </c>
      <c r="F187" t="s">
        <v>2997</v>
      </c>
      <c r="G187" t="s">
        <v>89</v>
      </c>
      <c r="H187" t="s">
        <v>364</v>
      </c>
      <c r="I187" t="s">
        <v>347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13916</v>
      </c>
      <c r="F188" t="s">
        <v>8338</v>
      </c>
      <c r="G188" t="s">
        <v>138</v>
      </c>
      <c r="H188" t="s">
        <v>302</v>
      </c>
      <c r="I188" t="s">
        <v>347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13916</v>
      </c>
      <c r="F189" t="s">
        <v>956</v>
      </c>
      <c r="G189" t="s">
        <v>951</v>
      </c>
      <c r="H189" t="s">
        <v>870</v>
      </c>
      <c r="I189" t="s">
        <v>320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13916</v>
      </c>
      <c r="F190" t="s">
        <v>4811</v>
      </c>
      <c r="G190" t="s">
        <v>193</v>
      </c>
      <c r="H190" t="s">
        <v>532</v>
      </c>
      <c r="I190" t="s">
        <v>310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13916</v>
      </c>
      <c r="F191" t="s">
        <v>2446</v>
      </c>
      <c r="G191" t="s">
        <v>2443</v>
      </c>
      <c r="H191" t="s">
        <v>351</v>
      </c>
      <c r="I191" t="s">
        <v>448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13916</v>
      </c>
      <c r="F192" t="s">
        <v>2711</v>
      </c>
      <c r="G192" t="s">
        <v>2709</v>
      </c>
      <c r="H192" t="s">
        <v>326</v>
      </c>
      <c r="I192" t="s">
        <v>448</v>
      </c>
      <c r="J192">
        <v>6</v>
      </c>
      <c r="K192" t="s">
        <v>11021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13916</v>
      </c>
      <c r="F193" t="s">
        <v>1929</v>
      </c>
      <c r="G193" t="s">
        <v>1926</v>
      </c>
      <c r="H193" t="s">
        <v>302</v>
      </c>
      <c r="I193" t="s">
        <v>347</v>
      </c>
      <c r="J193">
        <v>5</v>
      </c>
      <c r="K193" t="s">
        <v>11021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13916</v>
      </c>
      <c r="F194" t="s">
        <v>7272</v>
      </c>
      <c r="G194" t="s">
        <v>7271</v>
      </c>
      <c r="H194" t="s">
        <v>334</v>
      </c>
      <c r="I194" t="s">
        <v>448</v>
      </c>
      <c r="J194">
        <v>4</v>
      </c>
      <c r="K194" t="s">
        <v>11021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13916</v>
      </c>
      <c r="F195" t="s">
        <v>314</v>
      </c>
      <c r="G195" t="s">
        <v>308</v>
      </c>
      <c r="H195" t="s">
        <v>313</v>
      </c>
      <c r="I195" t="s">
        <v>310</v>
      </c>
      <c r="J195">
        <v>3</v>
      </c>
      <c r="K195" t="s">
        <v>11021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13916</v>
      </c>
      <c r="F196" t="s">
        <v>13895</v>
      </c>
      <c r="G196" t="s">
        <v>7420</v>
      </c>
      <c r="H196" t="s">
        <v>518</v>
      </c>
      <c r="I196" t="s">
        <v>347</v>
      </c>
      <c r="J196">
        <v>1</v>
      </c>
      <c r="K196" t="s">
        <v>11021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13916</v>
      </c>
      <c r="F197" t="s">
        <v>8914</v>
      </c>
      <c r="G197" t="s">
        <v>8913</v>
      </c>
      <c r="H197" t="s">
        <v>904</v>
      </c>
      <c r="I197" t="s">
        <v>320</v>
      </c>
      <c r="J197">
        <v>1</v>
      </c>
      <c r="K197" t="s">
        <v>11021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10555</v>
      </c>
      <c r="F198" t="s">
        <v>9504</v>
      </c>
      <c r="G198" t="s">
        <v>240</v>
      </c>
      <c r="H198" t="s">
        <v>1190</v>
      </c>
      <c r="I198" t="s">
        <v>347</v>
      </c>
      <c r="J198">
        <v>82</v>
      </c>
      <c r="K198" t="s">
        <v>434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10555</v>
      </c>
      <c r="F199" t="s">
        <v>6767</v>
      </c>
      <c r="G199" t="s">
        <v>236</v>
      </c>
      <c r="H199" t="s">
        <v>690</v>
      </c>
      <c r="I199" t="s">
        <v>347</v>
      </c>
      <c r="J199">
        <v>72</v>
      </c>
      <c r="K199" t="s">
        <v>434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10555</v>
      </c>
      <c r="F200" t="s">
        <v>6662</v>
      </c>
      <c r="G200" t="s">
        <v>247</v>
      </c>
      <c r="H200" t="s">
        <v>408</v>
      </c>
      <c r="I200" t="s">
        <v>448</v>
      </c>
      <c r="J200">
        <v>33</v>
      </c>
      <c r="K200" t="s">
        <v>434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10555</v>
      </c>
      <c r="F201" t="s">
        <v>7444</v>
      </c>
      <c r="G201" t="s">
        <v>246</v>
      </c>
      <c r="H201" t="s">
        <v>904</v>
      </c>
      <c r="I201" t="s">
        <v>448</v>
      </c>
      <c r="J201">
        <v>18</v>
      </c>
      <c r="K201" t="s">
        <v>434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10555</v>
      </c>
      <c r="F202" t="s">
        <v>5710</v>
      </c>
      <c r="G202" t="s">
        <v>248</v>
      </c>
      <c r="H202" t="s">
        <v>313</v>
      </c>
      <c r="I202" t="s">
        <v>320</v>
      </c>
      <c r="J202">
        <v>14</v>
      </c>
      <c r="K202" t="s">
        <v>434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10555</v>
      </c>
      <c r="F203" t="s">
        <v>10107</v>
      </c>
      <c r="G203" t="s">
        <v>250</v>
      </c>
      <c r="H203" t="s">
        <v>717</v>
      </c>
      <c r="I203" t="s">
        <v>347</v>
      </c>
      <c r="J203">
        <v>11</v>
      </c>
      <c r="K203" t="s">
        <v>434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10555</v>
      </c>
      <c r="F204" t="s">
        <v>4956</v>
      </c>
      <c r="G204" t="s">
        <v>206</v>
      </c>
      <c r="H204" t="s">
        <v>1190</v>
      </c>
      <c r="I204" t="s">
        <v>448</v>
      </c>
      <c r="J204">
        <v>6</v>
      </c>
      <c r="K204" t="s">
        <v>434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10555</v>
      </c>
      <c r="F205" t="s">
        <v>4624</v>
      </c>
      <c r="G205" t="s">
        <v>254</v>
      </c>
      <c r="H205" t="s">
        <v>665</v>
      </c>
      <c r="I205" t="s">
        <v>310</v>
      </c>
      <c r="J205">
        <v>4</v>
      </c>
      <c r="K205" t="s">
        <v>434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10555</v>
      </c>
      <c r="F206" t="s">
        <v>10457</v>
      </c>
      <c r="G206" t="s">
        <v>242</v>
      </c>
      <c r="H206" t="s">
        <v>566</v>
      </c>
      <c r="I206" t="s">
        <v>310</v>
      </c>
      <c r="J206">
        <v>4</v>
      </c>
      <c r="K206" t="s">
        <v>434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10555</v>
      </c>
      <c r="F207" t="s">
        <v>7944</v>
      </c>
      <c r="G207" t="s">
        <v>255</v>
      </c>
      <c r="H207" t="s">
        <v>518</v>
      </c>
      <c r="I207" t="s">
        <v>448</v>
      </c>
      <c r="J207">
        <v>4</v>
      </c>
      <c r="K207" t="s">
        <v>434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10555</v>
      </c>
      <c r="F208" t="s">
        <v>7937</v>
      </c>
      <c r="G208" t="s">
        <v>244</v>
      </c>
      <c r="H208" t="s">
        <v>408</v>
      </c>
      <c r="I208" t="s">
        <v>347</v>
      </c>
      <c r="J208">
        <v>2</v>
      </c>
      <c r="K208" t="s">
        <v>434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10555</v>
      </c>
      <c r="F209" t="s">
        <v>3377</v>
      </c>
      <c r="G209" t="s">
        <v>238</v>
      </c>
      <c r="H209" t="s">
        <v>909</v>
      </c>
      <c r="I209" t="s">
        <v>320</v>
      </c>
      <c r="J209">
        <v>1</v>
      </c>
      <c r="K209" t="s">
        <v>434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10555</v>
      </c>
      <c r="F210" t="s">
        <v>4750</v>
      </c>
      <c r="G210" t="s">
        <v>245</v>
      </c>
      <c r="H210" t="s">
        <v>690</v>
      </c>
      <c r="I210" t="s">
        <v>434</v>
      </c>
      <c r="J210">
        <v>1</v>
      </c>
      <c r="K210" t="s">
        <v>434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10555</v>
      </c>
      <c r="F211" t="s">
        <v>2726</v>
      </c>
      <c r="G211" t="s">
        <v>253</v>
      </c>
      <c r="H211" t="s">
        <v>297</v>
      </c>
      <c r="I211" t="s">
        <v>448</v>
      </c>
      <c r="J211">
        <v>1</v>
      </c>
      <c r="K211" t="s">
        <v>434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10555</v>
      </c>
      <c r="F212" t="s">
        <v>5799</v>
      </c>
      <c r="G212" t="s">
        <v>249</v>
      </c>
      <c r="H212" t="s">
        <v>326</v>
      </c>
      <c r="I212" t="s">
        <v>347</v>
      </c>
      <c r="J212">
        <v>1</v>
      </c>
      <c r="K212" t="s">
        <v>434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10555</v>
      </c>
      <c r="F213" t="s">
        <v>7699</v>
      </c>
      <c r="G213" t="s">
        <v>252</v>
      </c>
      <c r="H213" t="s">
        <v>566</v>
      </c>
      <c r="I213" t="s">
        <v>347</v>
      </c>
      <c r="J213">
        <v>1</v>
      </c>
      <c r="K213" t="s">
        <v>434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10555</v>
      </c>
      <c r="F214" t="s">
        <v>10247</v>
      </c>
      <c r="G214" t="s">
        <v>257</v>
      </c>
      <c r="H214" t="s">
        <v>297</v>
      </c>
      <c r="I214" t="s">
        <v>448</v>
      </c>
      <c r="J214">
        <v>1</v>
      </c>
      <c r="K214" t="s">
        <v>434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10555</v>
      </c>
      <c r="F215" t="s">
        <v>1075</v>
      </c>
      <c r="G215" t="s">
        <v>185</v>
      </c>
      <c r="H215" t="s">
        <v>870</v>
      </c>
      <c r="I215" t="s">
        <v>310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10555</v>
      </c>
      <c r="F216" t="s">
        <v>8573</v>
      </c>
      <c r="G216" t="s">
        <v>219</v>
      </c>
      <c r="H216" t="s">
        <v>566</v>
      </c>
      <c r="I216" t="s">
        <v>448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10555</v>
      </c>
      <c r="F217" t="s">
        <v>2899</v>
      </c>
      <c r="G217" t="s">
        <v>2896</v>
      </c>
      <c r="H217" t="s">
        <v>904</v>
      </c>
      <c r="I217" t="s">
        <v>320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10555</v>
      </c>
      <c r="F218" t="s">
        <v>6549</v>
      </c>
      <c r="G218" t="s">
        <v>6546</v>
      </c>
      <c r="H218" t="s">
        <v>326</v>
      </c>
      <c r="I218" t="s">
        <v>320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10555</v>
      </c>
      <c r="F219" t="s">
        <v>1876</v>
      </c>
      <c r="G219" t="s">
        <v>121</v>
      </c>
      <c r="H219" t="s">
        <v>1190</v>
      </c>
      <c r="I219" t="s">
        <v>310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10555</v>
      </c>
      <c r="F220" t="s">
        <v>6163</v>
      </c>
      <c r="G220" t="s">
        <v>6162</v>
      </c>
      <c r="H220" t="s">
        <v>548</v>
      </c>
      <c r="I220" t="s">
        <v>347</v>
      </c>
      <c r="J220">
        <v>4</v>
      </c>
      <c r="K220" t="s">
        <v>11021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10555</v>
      </c>
      <c r="F221" t="s">
        <v>2124</v>
      </c>
      <c r="G221" t="s">
        <v>2121</v>
      </c>
      <c r="H221" t="s">
        <v>904</v>
      </c>
      <c r="I221" t="s">
        <v>448</v>
      </c>
      <c r="J221">
        <v>3</v>
      </c>
      <c r="K221" t="s">
        <v>11021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10554</v>
      </c>
      <c r="F222" t="s">
        <v>9272</v>
      </c>
      <c r="G222" t="s">
        <v>35</v>
      </c>
      <c r="H222" t="s">
        <v>313</v>
      </c>
      <c r="I222" t="s">
        <v>448</v>
      </c>
      <c r="J222">
        <v>39</v>
      </c>
      <c r="K222" t="s">
        <v>434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10554</v>
      </c>
      <c r="F223" t="s">
        <v>9958</v>
      </c>
      <c r="G223" t="s">
        <v>27</v>
      </c>
      <c r="H223" t="s">
        <v>909</v>
      </c>
      <c r="I223" t="s">
        <v>347</v>
      </c>
      <c r="J223">
        <v>23</v>
      </c>
      <c r="K223" t="s">
        <v>434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10554</v>
      </c>
      <c r="F224" t="s">
        <v>5050</v>
      </c>
      <c r="G224" t="s">
        <v>28</v>
      </c>
      <c r="H224" t="s">
        <v>1190</v>
      </c>
      <c r="I224" t="s">
        <v>320</v>
      </c>
      <c r="J224">
        <v>11</v>
      </c>
      <c r="K224" t="s">
        <v>434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10554</v>
      </c>
      <c r="F225" t="s">
        <v>6820</v>
      </c>
      <c r="G225" t="s">
        <v>29</v>
      </c>
      <c r="H225" t="s">
        <v>297</v>
      </c>
      <c r="I225" t="s">
        <v>347</v>
      </c>
      <c r="J225">
        <v>9</v>
      </c>
      <c r="K225" t="s">
        <v>434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10554</v>
      </c>
      <c r="F226" t="s">
        <v>2937</v>
      </c>
      <c r="G226" t="s">
        <v>36</v>
      </c>
      <c r="H226" t="s">
        <v>414</v>
      </c>
      <c r="I226" t="s">
        <v>448</v>
      </c>
      <c r="J226">
        <v>6</v>
      </c>
      <c r="K226" t="s">
        <v>434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10554</v>
      </c>
      <c r="F227" t="s">
        <v>4761</v>
      </c>
      <c r="G227" t="s">
        <v>109</v>
      </c>
      <c r="H227" t="s">
        <v>1368</v>
      </c>
      <c r="I227" t="s">
        <v>448</v>
      </c>
      <c r="J227">
        <v>4</v>
      </c>
      <c r="K227" t="s">
        <v>434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10554</v>
      </c>
      <c r="F228" t="s">
        <v>5457</v>
      </c>
      <c r="G228" t="s">
        <v>37</v>
      </c>
      <c r="H228" t="s">
        <v>741</v>
      </c>
      <c r="I228" t="s">
        <v>347</v>
      </c>
      <c r="J228">
        <v>4</v>
      </c>
      <c r="K228" t="s">
        <v>434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10554</v>
      </c>
      <c r="F229" t="s">
        <v>8704</v>
      </c>
      <c r="G229" t="s">
        <v>26</v>
      </c>
      <c r="H229" t="s">
        <v>370</v>
      </c>
      <c r="I229" t="s">
        <v>320</v>
      </c>
      <c r="J229">
        <v>1</v>
      </c>
      <c r="K229" t="s">
        <v>434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10554</v>
      </c>
      <c r="F230" t="s">
        <v>9302</v>
      </c>
      <c r="G230" t="s">
        <v>32</v>
      </c>
      <c r="H230" t="s">
        <v>305</v>
      </c>
      <c r="I230" t="s">
        <v>434</v>
      </c>
      <c r="J230">
        <v>1</v>
      </c>
      <c r="K230" t="s">
        <v>434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10554</v>
      </c>
      <c r="F231" t="s">
        <v>1291</v>
      </c>
      <c r="G231" t="s">
        <v>33</v>
      </c>
      <c r="H231" t="s">
        <v>532</v>
      </c>
      <c r="I231" t="s">
        <v>448</v>
      </c>
      <c r="J231">
        <v>1</v>
      </c>
      <c r="K231" t="s">
        <v>434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10554</v>
      </c>
      <c r="F232" t="s">
        <v>9835</v>
      </c>
      <c r="G232" t="s">
        <v>24</v>
      </c>
      <c r="H232" t="s">
        <v>364</v>
      </c>
      <c r="I232" t="s">
        <v>347</v>
      </c>
      <c r="J232">
        <v>1</v>
      </c>
      <c r="K232" t="s">
        <v>434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10554</v>
      </c>
      <c r="F233" t="s">
        <v>5223</v>
      </c>
      <c r="G233" t="s">
        <v>15</v>
      </c>
      <c r="H233" t="s">
        <v>351</v>
      </c>
      <c r="I233" t="s">
        <v>347</v>
      </c>
      <c r="J233">
        <v>1</v>
      </c>
      <c r="K233" t="s">
        <v>434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10554</v>
      </c>
      <c r="F234" t="s">
        <v>1605</v>
      </c>
      <c r="G234" t="s">
        <v>16</v>
      </c>
      <c r="H234" t="s">
        <v>890</v>
      </c>
      <c r="I234" t="s">
        <v>347</v>
      </c>
      <c r="J234">
        <v>1</v>
      </c>
      <c r="K234" t="s">
        <v>434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10554</v>
      </c>
      <c r="F235" t="s">
        <v>9980</v>
      </c>
      <c r="G235" t="s">
        <v>38</v>
      </c>
      <c r="H235" t="s">
        <v>351</v>
      </c>
      <c r="I235" t="s">
        <v>448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10554</v>
      </c>
      <c r="F236" t="s">
        <v>3189</v>
      </c>
      <c r="G236" t="s">
        <v>167</v>
      </c>
      <c r="H236" t="s">
        <v>339</v>
      </c>
      <c r="I236" t="s">
        <v>448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10554</v>
      </c>
      <c r="F237" t="s">
        <v>1651</v>
      </c>
      <c r="G237" t="s">
        <v>42</v>
      </c>
      <c r="H237" t="s">
        <v>476</v>
      </c>
      <c r="I237" t="s">
        <v>310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10554</v>
      </c>
      <c r="F238" t="s">
        <v>980</v>
      </c>
      <c r="G238" t="s">
        <v>85</v>
      </c>
      <c r="H238" t="s">
        <v>408</v>
      </c>
      <c r="I238" t="s">
        <v>347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10554</v>
      </c>
      <c r="F239" t="s">
        <v>6411</v>
      </c>
      <c r="G239" t="s">
        <v>136</v>
      </c>
      <c r="H239">
        <v>0</v>
      </c>
      <c r="I239" t="s">
        <v>347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10554</v>
      </c>
      <c r="F240" t="s">
        <v>5147</v>
      </c>
      <c r="G240" t="s">
        <v>5145</v>
      </c>
      <c r="H240" t="s">
        <v>313</v>
      </c>
      <c r="I240" t="s">
        <v>347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10554</v>
      </c>
      <c r="F241" t="s">
        <v>3224</v>
      </c>
      <c r="G241" t="s">
        <v>139</v>
      </c>
      <c r="H241" t="s">
        <v>334</v>
      </c>
      <c r="I241" t="s">
        <v>434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10554</v>
      </c>
      <c r="F242" t="s">
        <v>5649</v>
      </c>
      <c r="G242" t="s">
        <v>5647</v>
      </c>
      <c r="H242" t="s">
        <v>717</v>
      </c>
      <c r="I242" t="s">
        <v>310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10554</v>
      </c>
      <c r="F243" t="s">
        <v>5533</v>
      </c>
      <c r="G243" t="s">
        <v>5531</v>
      </c>
      <c r="H243" t="s">
        <v>339</v>
      </c>
      <c r="I243" t="s">
        <v>347</v>
      </c>
      <c r="J243">
        <v>4</v>
      </c>
      <c r="K243" t="s">
        <v>11021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10554</v>
      </c>
      <c r="F244" t="s">
        <v>5304</v>
      </c>
      <c r="G244" t="s">
        <v>5302</v>
      </c>
      <c r="H244" t="s">
        <v>305</v>
      </c>
      <c r="I244" t="s">
        <v>448</v>
      </c>
      <c r="J244">
        <v>3</v>
      </c>
      <c r="K244" t="s">
        <v>11021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10554</v>
      </c>
      <c r="F245" t="s">
        <v>8977</v>
      </c>
      <c r="G245" t="s">
        <v>8976</v>
      </c>
      <c r="H245" t="s">
        <v>408</v>
      </c>
      <c r="I245" t="s">
        <v>448</v>
      </c>
      <c r="J245">
        <v>2</v>
      </c>
      <c r="K245" t="s">
        <v>11021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sheetPr codeName="Sheet15"/>
  <dimension ref="A1:L241"/>
  <sheetViews>
    <sheetView workbookViewId="0">
      <selection activeCell="K6" sqref="K6"/>
    </sheetView>
  </sheetViews>
  <sheetFormatPr defaultRowHeight="14.4" x14ac:dyDescent="0.3"/>
  <cols>
    <col min="1" max="1" width="10" bestFit="1" customWidth="1"/>
    <col min="2" max="2" width="27" bestFit="1" customWidth="1"/>
    <col min="3" max="3" width="7.3320312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10586</v>
      </c>
      <c r="B1" t="s">
        <v>10587</v>
      </c>
      <c r="C1" t="s">
        <v>10588</v>
      </c>
      <c r="D1" t="s">
        <v>10589</v>
      </c>
      <c r="E1" t="s">
        <v>10590</v>
      </c>
      <c r="F1" t="s">
        <v>10591</v>
      </c>
      <c r="G1" t="s">
        <v>10592</v>
      </c>
      <c r="H1" t="s">
        <v>10593</v>
      </c>
      <c r="I1" t="s">
        <v>10594</v>
      </c>
      <c r="J1" t="s">
        <v>10595</v>
      </c>
      <c r="K1" t="s">
        <v>10564</v>
      </c>
      <c r="L1" t="s">
        <v>10596</v>
      </c>
    </row>
    <row r="2" spans="1:12" x14ac:dyDescent="0.3">
      <c r="A2">
        <v>2</v>
      </c>
      <c r="B2" t="s">
        <v>10933</v>
      </c>
      <c r="C2">
        <v>1</v>
      </c>
      <c r="D2" t="s">
        <v>10633</v>
      </c>
      <c r="E2" t="s">
        <v>6411</v>
      </c>
      <c r="F2" t="s">
        <v>10625</v>
      </c>
      <c r="G2" t="s">
        <v>347</v>
      </c>
      <c r="H2">
        <v>112</v>
      </c>
      <c r="I2" t="s">
        <v>434</v>
      </c>
      <c r="J2" t="str">
        <f>IF(Draft2018[[#This Row],[KEEPER]]="K",_xlfn.IFNA(INDEX(Draft2017[Current Contract],MATCH(Draft2018[[#This Row],[PLAYER]],Draft2017[PLAYER],0)),"Undrafted"),"")</f>
        <v>Auction</v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2</v>
      </c>
    </row>
    <row r="3" spans="1:12" x14ac:dyDescent="0.3">
      <c r="A3">
        <v>7</v>
      </c>
      <c r="B3" t="s">
        <v>10771</v>
      </c>
      <c r="C3">
        <v>2</v>
      </c>
      <c r="D3" t="s">
        <v>10792</v>
      </c>
      <c r="E3" t="s">
        <v>8670</v>
      </c>
      <c r="F3" t="s">
        <v>305</v>
      </c>
      <c r="G3" t="s">
        <v>448</v>
      </c>
      <c r="H3">
        <v>20</v>
      </c>
      <c r="I3" t="s">
        <v>434</v>
      </c>
      <c r="J3" t="str">
        <f>IF(Draft2018[[#This Row],[KEEPER]]="K",_xlfn.IFNA(INDEX(Draft2017[Current Contract],MATCH(Draft2018[[#This Row],[PLAYER]],Draft2017[PLAYER],0)),"Undrafted"),"")</f>
        <v>Rookie</v>
      </c>
      <c r="K3" t="str">
        <f>IF(Draft2018[[#This Row],[KEEPER]]="K",Draft2018[[#This Row],[Last Contract]],IF(ISNA(VLOOKUP(Draft2018[[#This Row],[PLAYER]],Rookies2018[Player],1,FALSE)),"Auction","Rookie"))</f>
        <v>Rookie</v>
      </c>
      <c r="L3">
        <f>IF(Draft2018[[#This Row],[KEEPER]]="K",1+_xlfn.IFNA(INDEX(Draft2017[Net Keeper Count],MATCH(Draft2018[[#This Row],[PLAYER]],Draft2017[PLAYER],0)),0),0)</f>
        <v>1</v>
      </c>
    </row>
    <row r="4" spans="1:12" x14ac:dyDescent="0.3">
      <c r="A4">
        <v>4</v>
      </c>
      <c r="B4" t="s">
        <v>10690</v>
      </c>
      <c r="C4">
        <v>3</v>
      </c>
      <c r="D4" t="s">
        <v>10691</v>
      </c>
      <c r="E4" t="s">
        <v>9980</v>
      </c>
      <c r="F4" t="s">
        <v>10625</v>
      </c>
      <c r="G4" t="s">
        <v>448</v>
      </c>
      <c r="H4">
        <v>98</v>
      </c>
      <c r="I4" t="s">
        <v>434</v>
      </c>
      <c r="J4" t="str">
        <f>IF(Draft2018[[#This Row],[KEEPER]]="K",_xlfn.IFNA(INDEX(Draft2017[Current Contract],MATCH(Draft2018[[#This Row],[PLAYER]],Draft2017[PLAYER],0)),"Undrafted"),"")</f>
        <v>Auction</v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2</v>
      </c>
    </row>
    <row r="5" spans="1:12" x14ac:dyDescent="0.3">
      <c r="A5">
        <v>6</v>
      </c>
      <c r="B5" t="s">
        <v>10976</v>
      </c>
      <c r="C5">
        <v>4</v>
      </c>
      <c r="D5" t="s">
        <v>10761</v>
      </c>
      <c r="E5" t="s">
        <v>7587</v>
      </c>
      <c r="F5" t="s">
        <v>10642</v>
      </c>
      <c r="G5" t="s">
        <v>448</v>
      </c>
      <c r="H5">
        <v>16</v>
      </c>
      <c r="I5" t="s">
        <v>434</v>
      </c>
      <c r="J5" t="str">
        <f>IF(Draft2018[[#This Row],[KEEPER]]="K",_xlfn.IFNA(INDEX(Draft2017[Current Contract],MATCH(Draft2018[[#This Row],[PLAYER]],Draft2017[PLAYER],0)),"Undrafted"),"")</f>
        <v>Rookie</v>
      </c>
      <c r="K5" t="str">
        <f>IF(Draft2018[[#This Row],[KEEPER]]="K",Draft2018[[#This Row],[Last Contract]],IF(ISNA(VLOOKUP(Draft2018[[#This Row],[PLAYER]],Rookies2018[Player],1,FALSE)),"Auction","Rookie"))</f>
        <v>Rookie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10</v>
      </c>
      <c r="B6" t="s">
        <v>10845</v>
      </c>
      <c r="C6">
        <v>5</v>
      </c>
      <c r="D6" t="s">
        <v>10863</v>
      </c>
      <c r="E6" t="s">
        <v>6767</v>
      </c>
      <c r="F6" t="s">
        <v>10654</v>
      </c>
      <c r="G6" t="s">
        <v>347</v>
      </c>
      <c r="H6">
        <v>62</v>
      </c>
      <c r="I6" t="s">
        <v>434</v>
      </c>
      <c r="J6" t="str">
        <f>IF(Draft2018[[#This Row],[KEEPER]]="K",_xlfn.IFNA(INDEX(Draft2017[Current Contract],MATCH(Draft2018[[#This Row],[PLAYER]],Draft2017[PLAYER],0)),"Undrafted"),"")</f>
        <v>Auction</v>
      </c>
      <c r="K6" t="str">
        <f>IF(Draft2018[[#This Row],[KEEPER]]="K",Draft2018[[#This Row],[Last Contract]],IF(ISNA(VLOOKUP(Draft2018[[#This Row],[PLAYER]],Rookies2018[Player],1,FALSE)),"Auction","Rookie"))</f>
        <v>Auction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 s="2">
        <v>9</v>
      </c>
      <c r="B7" s="2" t="s">
        <v>10820</v>
      </c>
      <c r="C7" s="2">
        <v>6</v>
      </c>
      <c r="D7" s="2" t="s">
        <v>10831</v>
      </c>
      <c r="E7" s="2" t="s">
        <v>7444</v>
      </c>
      <c r="F7" s="2" t="s">
        <v>10631</v>
      </c>
      <c r="G7" s="2" t="s">
        <v>448</v>
      </c>
      <c r="H7" s="2">
        <v>6</v>
      </c>
      <c r="I7" s="2" t="s">
        <v>434</v>
      </c>
      <c r="J7" s="2" t="str">
        <f>IF(Draft2018[[#This Row],[KEEPER]]="K",_xlfn.IFNA(INDEX(Draft2017[Current Contract],MATCH(Draft2018[[#This Row],[PLAYER]],Draft2017[PLAYER],0)),"Undrafted"),"")</f>
        <v>Rookie</v>
      </c>
      <c r="K7" s="2" t="str">
        <f>IF(Draft2018[[#This Row],[KEEPER]]="K",Draft2018[[#This Row],[Last Contract]],IF(ISNA(VLOOKUP(Draft2018[[#This Row],[PLAYER]],Rookies2018[Player],1,FALSE)),"Auction","Rookie"))</f>
        <v>Rookie</v>
      </c>
      <c r="L7" s="2">
        <f>IF(Draft2018[[#This Row],[KEEPER]]="K",1+_xlfn.IFNA(INDEX(Draft2017[Net Keeper Count],MATCH(Draft2018[[#This Row],[PLAYER]],Draft2017[PLAYER],0)),0),0)</f>
        <v>1</v>
      </c>
    </row>
    <row r="8" spans="1:12" x14ac:dyDescent="0.3">
      <c r="A8">
        <v>3</v>
      </c>
      <c r="B8" t="s">
        <v>10664</v>
      </c>
      <c r="C8">
        <v>7</v>
      </c>
      <c r="D8" t="s">
        <v>10665</v>
      </c>
      <c r="E8" t="s">
        <v>7871</v>
      </c>
      <c r="F8" t="s">
        <v>297</v>
      </c>
      <c r="G8" t="s">
        <v>448</v>
      </c>
      <c r="H8">
        <v>42</v>
      </c>
      <c r="I8" t="s">
        <v>434</v>
      </c>
      <c r="J8" t="str">
        <f>IF(Draft2018[[#This Row],[KEEPER]]="K",_xlfn.IFNA(INDEX(Draft2017[Current Contract],MATCH(Draft2018[[#This Row],[PLAYER]],Draft2017[PLAYER],0)),"Undrafted"),"")</f>
        <v>Auction</v>
      </c>
      <c r="K8" t="str">
        <f>IF(Draft2018[[#This Row],[KEEPER]]="K",Draft2018[[#This Row],[Last Contract]],IF(ISNA(VLOOKUP(Draft2018[[#This Row],[PLAYER]],Rookies2018[Player],1,FALSE)),"Auction","Rookie"))</f>
        <v>Auction</v>
      </c>
      <c r="L8">
        <f>IF(Draft2018[[#This Row],[KEEPER]]="K",1+_xlfn.IFNA(INDEX(Draft2017[Net Keeper Count],MATCH(Draft2018[[#This Row],[PLAYER]],Draft2017[PLAYER],0)),0),0)</f>
        <v>2</v>
      </c>
    </row>
    <row r="9" spans="1:12" x14ac:dyDescent="0.3">
      <c r="A9">
        <v>5</v>
      </c>
      <c r="B9" t="s">
        <v>10719</v>
      </c>
      <c r="C9">
        <v>8</v>
      </c>
      <c r="D9" t="s">
        <v>10720</v>
      </c>
      <c r="E9" t="s">
        <v>1216</v>
      </c>
      <c r="F9" t="s">
        <v>10682</v>
      </c>
      <c r="G9" t="s">
        <v>448</v>
      </c>
      <c r="H9">
        <v>109</v>
      </c>
      <c r="I9" t="s">
        <v>434</v>
      </c>
      <c r="J9" t="str">
        <f>IF(Draft2018[[#This Row],[KEEPER]]="K",_xlfn.IFNA(INDEX(Draft2017[Current Contract],MATCH(Draft2018[[#This Row],[PLAYER]],Draft2017[PLAYER],0)),"Undrafted"),"")</f>
        <v>Auction</v>
      </c>
      <c r="K9" t="str">
        <f>IF(Draft2018[[#This Row],[KEEPER]]="K",Draft2018[[#This Row],[Last Contract]],IF(ISNA(VLOOKUP(Draft2018[[#This Row],[PLAYER]],Rookies2018[Player],1,FALSE)),"Auction","Rookie"))</f>
        <v>Auction</v>
      </c>
      <c r="L9">
        <f>IF(Draft2018[[#This Row],[KEEPER]]="K",1+_xlfn.IFNA(INDEX(Draft2017[Net Keeper Count],MATCH(Draft2018[[#This Row],[PLAYER]],Draft2017[PLAYER],0)),0),0)</f>
        <v>2</v>
      </c>
    </row>
    <row r="10" spans="1:12" x14ac:dyDescent="0.3">
      <c r="A10">
        <v>8</v>
      </c>
      <c r="B10" t="s">
        <v>10795</v>
      </c>
      <c r="C10">
        <v>9</v>
      </c>
      <c r="D10" t="s">
        <v>10808</v>
      </c>
      <c r="E10" t="s">
        <v>9501</v>
      </c>
      <c r="F10" t="s">
        <v>10609</v>
      </c>
      <c r="G10" t="s">
        <v>448</v>
      </c>
      <c r="H10">
        <v>24</v>
      </c>
      <c r="I10" t="s">
        <v>434</v>
      </c>
      <c r="J10" t="str">
        <f>IF(Draft2018[[#This Row],[KEEPER]]="K",_xlfn.IFNA(INDEX(Draft2017[Current Contract],MATCH(Draft2018[[#This Row],[PLAYER]],Draft2017[PLAYER],0)),"Undrafted"),"")</f>
        <v>Rookie</v>
      </c>
      <c r="K10" t="str">
        <f>IF(Draft2018[[#This Row],[KEEPER]]="K",Draft2018[[#This Row],[Last Contract]],IF(ISNA(VLOOKUP(Draft2018[[#This Row],[PLAYER]],Rookies2018[Player],1,FALSE)),"Auction","Rookie"))</f>
        <v>Rookie</v>
      </c>
      <c r="L10">
        <f>IF(Draft2018[[#This Row],[KEEPER]]="K",1+_xlfn.IFNA(INDEX(Draft2017[Net Keeper Count],MATCH(Draft2018[[#This Row],[PLAYER]],Draft2017[PLAYER],0)),0),0)</f>
        <v>1</v>
      </c>
    </row>
    <row r="11" spans="1:12" x14ac:dyDescent="0.3">
      <c r="A11">
        <v>1</v>
      </c>
      <c r="B11" t="s">
        <v>10597</v>
      </c>
      <c r="C11">
        <v>10</v>
      </c>
      <c r="D11" t="s">
        <v>11206</v>
      </c>
      <c r="E11" t="s">
        <v>3998</v>
      </c>
      <c r="F11" t="s">
        <v>313</v>
      </c>
      <c r="G11" t="s">
        <v>347</v>
      </c>
      <c r="H11">
        <v>114</v>
      </c>
      <c r="I11" t="s">
        <v>434</v>
      </c>
      <c r="J11" t="str">
        <f>IF(Draft2018[[#This Row],[KEEPER]]="K",_xlfn.IFNA(INDEX(Draft2017[Current Contract],MATCH(Draft2018[[#This Row],[PLAYER]],Draft2017[PLAYER],0)),"Undrafted"),"")</f>
        <v>Auction</v>
      </c>
      <c r="K11" t="str">
        <f>IF(Draft2018[[#This Row],[KEEPER]]="K",Draft2018[[#This Row],[Last Contract]],IF(ISNA(VLOOKUP(Draft2018[[#This Row],[PLAYER]],Rookies2018[Player],1,FALSE)),"Auction","Rookie"))</f>
        <v>Auction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2</v>
      </c>
      <c r="B12" t="s">
        <v>10933</v>
      </c>
      <c r="C12">
        <v>11</v>
      </c>
      <c r="D12" t="s">
        <v>10634</v>
      </c>
      <c r="E12" t="s">
        <v>4363</v>
      </c>
      <c r="F12" t="s">
        <v>10635</v>
      </c>
      <c r="G12" t="s">
        <v>448</v>
      </c>
      <c r="H12">
        <v>69</v>
      </c>
      <c r="I12" t="s">
        <v>434</v>
      </c>
      <c r="J12" t="str">
        <f>IF(Draft2018[[#This Row],[KEEPER]]="K",_xlfn.IFNA(INDEX(Draft2017[Current Contract],MATCH(Draft2018[[#This Row],[PLAYER]],Draft2017[PLAYER],0)),"Undrafted"),"")</f>
        <v>Auction</v>
      </c>
      <c r="K12" t="str">
        <f>IF(Draft2018[[#This Row],[KEEPER]]="K",Draft2018[[#This Row],[Last Contract]],IF(ISNA(VLOOKUP(Draft2018[[#This Row],[PLAYER]],Rookies2018[Player],1,FALSE)),"Auction","Rookie"))</f>
        <v>Auction</v>
      </c>
      <c r="L12">
        <f>IF(Draft2018[[#This Row],[KEEPER]]="K",1+_xlfn.IFNA(INDEX(Draft2017[Net Keeper Count],MATCH(Draft2018[[#This Row],[PLAYER]],Draft2017[PLAYER],0)),0),0)</f>
        <v>2</v>
      </c>
    </row>
    <row r="13" spans="1:12" x14ac:dyDescent="0.3">
      <c r="A13">
        <v>7</v>
      </c>
      <c r="B13" t="s">
        <v>10771</v>
      </c>
      <c r="C13">
        <v>12</v>
      </c>
      <c r="D13" t="s">
        <v>10789</v>
      </c>
      <c r="E13" t="s">
        <v>3189</v>
      </c>
      <c r="F13" t="s">
        <v>10686</v>
      </c>
      <c r="G13" t="s">
        <v>448</v>
      </c>
      <c r="H13">
        <v>5</v>
      </c>
      <c r="I13" t="s">
        <v>434</v>
      </c>
      <c r="J13" t="str">
        <f>IF(Draft2018[[#This Row],[KEEPER]]="K",_xlfn.IFNA(INDEX(Draft2017[Current Contract],MATCH(Draft2018[[#This Row],[PLAYER]],Draft2017[PLAYER],0)),"Undrafted"),"")</f>
        <v>Auction</v>
      </c>
      <c r="K13" t="str">
        <f>IF(Draft2018[[#This Row],[KEEPER]]="K",Draft2018[[#This Row],[Last Contract]],IF(ISNA(VLOOKUP(Draft2018[[#This Row],[PLAYER]],Rookies2018[Player],1,FALSE)),"Auction","Rookie"))</f>
        <v>Auction</v>
      </c>
      <c r="L13">
        <f>IF(Draft2018[[#This Row],[KEEPER]]="K",1+_xlfn.IFNA(INDEX(Draft2017[Net Keeper Count],MATCH(Draft2018[[#This Row],[PLAYER]],Draft2017[PLAYER],0)),0),0)</f>
        <v>2</v>
      </c>
    </row>
    <row r="14" spans="1:12" x14ac:dyDescent="0.3">
      <c r="A14">
        <v>4</v>
      </c>
      <c r="B14" t="s">
        <v>10690</v>
      </c>
      <c r="C14">
        <v>13</v>
      </c>
      <c r="D14" t="s">
        <v>11217</v>
      </c>
      <c r="E14" t="s">
        <v>5578</v>
      </c>
      <c r="F14" t="s">
        <v>566</v>
      </c>
      <c r="G14" t="s">
        <v>448</v>
      </c>
      <c r="H14">
        <v>94</v>
      </c>
      <c r="I14" t="s">
        <v>434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1</v>
      </c>
    </row>
    <row r="15" spans="1:12" x14ac:dyDescent="0.3">
      <c r="A15">
        <v>6</v>
      </c>
      <c r="B15" t="s">
        <v>10976</v>
      </c>
      <c r="C15">
        <v>14</v>
      </c>
      <c r="D15" t="s">
        <v>10750</v>
      </c>
      <c r="E15" t="s">
        <v>3939</v>
      </c>
      <c r="F15" t="s">
        <v>305</v>
      </c>
      <c r="G15" t="s">
        <v>320</v>
      </c>
      <c r="H15">
        <v>28</v>
      </c>
      <c r="I15" t="s">
        <v>434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10</v>
      </c>
      <c r="B16" t="s">
        <v>10845</v>
      </c>
      <c r="C16">
        <v>15</v>
      </c>
      <c r="D16" t="s">
        <v>10858</v>
      </c>
      <c r="E16" t="s">
        <v>6662</v>
      </c>
      <c r="F16" t="s">
        <v>10622</v>
      </c>
      <c r="G16" t="s">
        <v>448</v>
      </c>
      <c r="H16">
        <v>15</v>
      </c>
      <c r="I16" t="s">
        <v>434</v>
      </c>
      <c r="J16" t="str">
        <f>IF(Draft2018[[#This Row],[KEEPER]]="K",_xlfn.IFNA(INDEX(Draft2017[Current Contract],MATCH(Draft2018[[#This Row],[PLAYER]],Draft2017[PLAYER],0)),"Undrafted"),"")</f>
        <v>Rookie</v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1</v>
      </c>
    </row>
    <row r="17" spans="1:12" x14ac:dyDescent="0.3">
      <c r="A17">
        <v>9</v>
      </c>
      <c r="B17" t="s">
        <v>10820</v>
      </c>
      <c r="C17">
        <v>16</v>
      </c>
      <c r="D17" t="s">
        <v>10846</v>
      </c>
      <c r="E17" t="s">
        <v>9578</v>
      </c>
      <c r="F17" t="s">
        <v>10682</v>
      </c>
      <c r="G17" t="s">
        <v>347</v>
      </c>
      <c r="H17">
        <v>15</v>
      </c>
      <c r="I17" t="s">
        <v>434</v>
      </c>
      <c r="J17" t="str">
        <f>IF(Draft2018[[#This Row],[KEEPER]]="K",_xlfn.IFNA(INDEX(Draft2017[Current Contract],MATCH(Draft2018[[#This Row],[PLAYER]],Draft2017[PLAYER],0)),"Undrafted"),"")</f>
        <v>Auction</v>
      </c>
      <c r="K17" t="str">
        <f>IF(Draft2018[[#This Row],[KEEPER]]="K",Draft2018[[#This Row],[Last Contract]],IF(ISNA(VLOOKUP(Draft2018[[#This Row],[PLAYER]],Rookies2018[Player],1,FALSE)),"Auction","Rookie"))</f>
        <v>Auction</v>
      </c>
      <c r="L17">
        <f>IF(Draft2018[[#This Row],[KEEPER]]="K",1+_xlfn.IFNA(INDEX(Draft2017[Net Keeper Count],MATCH(Draft2018[[#This Row],[PLAYER]],Draft2017[PLAYER],0)),0),0)</f>
        <v>2</v>
      </c>
    </row>
    <row r="18" spans="1:12" x14ac:dyDescent="0.3">
      <c r="A18">
        <v>3</v>
      </c>
      <c r="B18" t="s">
        <v>10664</v>
      </c>
      <c r="C18">
        <v>17</v>
      </c>
      <c r="D18" t="s">
        <v>11208</v>
      </c>
      <c r="E18" t="s">
        <v>980</v>
      </c>
      <c r="F18" t="s">
        <v>10622</v>
      </c>
      <c r="G18" t="s">
        <v>347</v>
      </c>
      <c r="H18">
        <v>82</v>
      </c>
      <c r="I18" t="s">
        <v>434</v>
      </c>
      <c r="J18" t="str">
        <f>IF(Draft2018[[#This Row],[KEEPER]]="K",_xlfn.IFNA(INDEX(Draft2017[Current Contract],MATCH(Draft2018[[#This Row],[PLAYER]],Draft2017[PLAYER],0)),"Undrafted"),"")</f>
        <v>Auction</v>
      </c>
      <c r="K18" t="str">
        <f>IF(Draft2018[[#This Row],[KEEPER]]="K",Draft2018[[#This Row],[Last Contract]],IF(ISNA(VLOOKUP(Draft2018[[#This Row],[PLAYER]],Rookies2018[Player],1,FALSE)),"Auction","Rookie"))</f>
        <v>Auction</v>
      </c>
      <c r="L18">
        <f>IF(Draft2018[[#This Row],[KEEPER]]="K",1+_xlfn.IFNA(INDEX(Draft2017[Net Keeper Count],MATCH(Draft2018[[#This Row],[PLAYER]],Draft2017[PLAYER],0)),0),0)</f>
        <v>2</v>
      </c>
    </row>
    <row r="19" spans="1:12" x14ac:dyDescent="0.3">
      <c r="A19">
        <v>5</v>
      </c>
      <c r="B19" t="s">
        <v>10719</v>
      </c>
      <c r="C19">
        <v>18</v>
      </c>
      <c r="D19" t="s">
        <v>10742</v>
      </c>
      <c r="E19" t="s">
        <v>6192</v>
      </c>
      <c r="F19" t="s">
        <v>370</v>
      </c>
      <c r="G19" t="s">
        <v>448</v>
      </c>
      <c r="H19">
        <v>25</v>
      </c>
      <c r="I19" t="s">
        <v>434</v>
      </c>
      <c r="J19" t="str">
        <f>IF(Draft2018[[#This Row],[KEEPER]]="K",_xlfn.IFNA(INDEX(Draft2017[Current Contract],MATCH(Draft2018[[#This Row],[PLAYER]],Draft2017[PLAYER],0)),"Undrafted"),"")</f>
        <v>Rookie</v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1</v>
      </c>
    </row>
    <row r="20" spans="1:12" x14ac:dyDescent="0.3">
      <c r="A20">
        <v>8</v>
      </c>
      <c r="B20" t="s">
        <v>10795</v>
      </c>
      <c r="C20">
        <v>19</v>
      </c>
      <c r="D20" t="s">
        <v>10812</v>
      </c>
      <c r="E20" t="s">
        <v>7732</v>
      </c>
      <c r="F20" t="s">
        <v>486</v>
      </c>
      <c r="G20" t="s">
        <v>320</v>
      </c>
      <c r="H20">
        <v>60</v>
      </c>
      <c r="I20" t="s">
        <v>434</v>
      </c>
      <c r="J20" t="str">
        <f>IF(Draft2018[[#This Row],[KEEPER]]="K",_xlfn.IFNA(INDEX(Draft2017[Current Contract],MATCH(Draft2018[[#This Row],[PLAYER]],Draft2017[PLAYER],0)),"Undrafted"),"")</f>
        <v>Auction</v>
      </c>
      <c r="K20" t="str">
        <f>IF(Draft2018[[#This Row],[KEEPER]]="K",Draft2018[[#This Row],[Last Contract]],IF(ISNA(VLOOKUP(Draft2018[[#This Row],[PLAYER]],Rookies2018[Player],1,FALSE)),"Auction","Rookie"))</f>
        <v>Auction</v>
      </c>
      <c r="L20">
        <f>IF(Draft2018[[#This Row],[KEEPER]]="K",1+_xlfn.IFNA(INDEX(Draft2017[Net Keeper Count],MATCH(Draft2018[[#This Row],[PLAYER]],Draft2017[PLAYER],0)),0),0)</f>
        <v>1</v>
      </c>
    </row>
    <row r="21" spans="1:12" x14ac:dyDescent="0.3">
      <c r="A21">
        <v>1</v>
      </c>
      <c r="B21" t="s">
        <v>10597</v>
      </c>
      <c r="C21">
        <v>20</v>
      </c>
      <c r="D21" t="s">
        <v>10927</v>
      </c>
      <c r="E21" t="s">
        <v>3277</v>
      </c>
      <c r="F21" t="s">
        <v>532</v>
      </c>
      <c r="G21" t="s">
        <v>448</v>
      </c>
      <c r="H21">
        <v>5</v>
      </c>
      <c r="I21" t="s">
        <v>434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1</v>
      </c>
    </row>
    <row r="22" spans="1:12" x14ac:dyDescent="0.3">
      <c r="A22">
        <v>2</v>
      </c>
      <c r="B22" t="s">
        <v>10933</v>
      </c>
      <c r="C22">
        <v>21</v>
      </c>
      <c r="D22" t="s">
        <v>10934</v>
      </c>
      <c r="E22" t="s">
        <v>5838</v>
      </c>
      <c r="F22" t="s">
        <v>10601</v>
      </c>
      <c r="G22" t="s">
        <v>448</v>
      </c>
      <c r="H22">
        <v>1</v>
      </c>
      <c r="I22" t="s">
        <v>434</v>
      </c>
      <c r="J22" t="str">
        <f>IF(Draft2018[[#This Row],[KEEPER]]="K",_xlfn.IFNA(INDEX(Draft2017[Current Contract],MATCH(Draft2018[[#This Row],[PLAYER]],Draft2017[PLAYER],0)),"Undrafted"),"")</f>
        <v>Undrafted</v>
      </c>
      <c r="K22" t="str">
        <f>IF(Draft2018[[#This Row],[KEEPER]]="K",Draft2018[[#This Row],[Last Contract]],IF(ISNA(VLOOKUP(Draft2018[[#This Row],[PLAYER]],Rookies2018[Player],1,FALSE)),"Auction","Rookie"))</f>
        <v>Undrafted</v>
      </c>
      <c r="L22">
        <f>IF(Draft2018[[#This Row],[KEEPER]]="K",1+_xlfn.IFNA(INDEX(Draft2017[Net Keeper Count],MATCH(Draft2018[[#This Row],[PLAYER]],Draft2017[PLAYER],0)),0),0)</f>
        <v>1</v>
      </c>
    </row>
    <row r="23" spans="1:12" x14ac:dyDescent="0.3">
      <c r="A23">
        <v>7</v>
      </c>
      <c r="B23" t="s">
        <v>10771</v>
      </c>
      <c r="C23">
        <v>22</v>
      </c>
      <c r="D23" t="s">
        <v>10791</v>
      </c>
      <c r="E23" t="s">
        <v>836</v>
      </c>
      <c r="F23" t="s">
        <v>10601</v>
      </c>
      <c r="G23" t="s">
        <v>347</v>
      </c>
      <c r="H23">
        <v>6</v>
      </c>
      <c r="I23" t="s">
        <v>434</v>
      </c>
      <c r="J23" t="str">
        <f>IF(Draft2018[[#This Row],[KEEPER]]="K",_xlfn.IFNA(INDEX(Draft2017[Current Contract],MATCH(Draft2018[[#This Row],[PLAYER]],Draft2017[PLAYER],0)),"Undrafted"),"")</f>
        <v>Rookie</v>
      </c>
      <c r="K23" t="str">
        <f>IF(Draft2018[[#This Row],[KEEPER]]="K",Draft2018[[#This Row],[Last Contract]],IF(ISNA(VLOOKUP(Draft2018[[#This Row],[PLAYER]],Rookies2018[Player],1,FALSE)),"Auction","Rookie"))</f>
        <v>Rookie</v>
      </c>
      <c r="L23">
        <f>IF(Draft2018[[#This Row],[KEEPER]]="K",1+_xlfn.IFNA(INDEX(Draft2017[Net Keeper Count],MATCH(Draft2018[[#This Row],[PLAYER]],Draft2017[PLAYER],0)),0),0)</f>
        <v>1</v>
      </c>
    </row>
    <row r="24" spans="1:12" x14ac:dyDescent="0.3">
      <c r="A24">
        <v>4</v>
      </c>
      <c r="B24" t="s">
        <v>10690</v>
      </c>
      <c r="C24">
        <v>23</v>
      </c>
      <c r="D24" t="s">
        <v>10695</v>
      </c>
      <c r="E24" t="s">
        <v>4758</v>
      </c>
      <c r="F24" t="s">
        <v>10696</v>
      </c>
      <c r="G24" t="s">
        <v>448</v>
      </c>
      <c r="H24">
        <v>47</v>
      </c>
      <c r="I24" t="s">
        <v>434</v>
      </c>
      <c r="J24" t="str">
        <f>IF(Draft2018[[#This Row],[KEEPER]]="K",_xlfn.IFNA(INDEX(Draft2017[Current Contract],MATCH(Draft2018[[#This Row],[PLAYER]],Draft2017[PLAYER],0)),"Undrafted"),"")</f>
        <v>Rookie</v>
      </c>
      <c r="K24" t="str">
        <f>IF(Draft2018[[#This Row],[KEEPER]]="K",Draft2018[[#This Row],[Last Contract]],IF(ISNA(VLOOKUP(Draft2018[[#This Row],[PLAYER]],Rookies2018[Player],1,FALSE)),"Auction","Rookie"))</f>
        <v>Rookie</v>
      </c>
      <c r="L24">
        <f>IF(Draft2018[[#This Row],[KEEPER]]="K",1+_xlfn.IFNA(INDEX(Draft2017[Net Keeper Count],MATCH(Draft2018[[#This Row],[PLAYER]],Draft2017[PLAYER],0)),0),0)</f>
        <v>2</v>
      </c>
    </row>
    <row r="25" spans="1:12" x14ac:dyDescent="0.3">
      <c r="A25">
        <v>6</v>
      </c>
      <c r="B25" t="s">
        <v>10976</v>
      </c>
      <c r="C25">
        <v>24</v>
      </c>
      <c r="D25" t="s">
        <v>10636</v>
      </c>
      <c r="E25" t="s">
        <v>8338</v>
      </c>
      <c r="F25" t="s">
        <v>10637</v>
      </c>
      <c r="G25" t="s">
        <v>347</v>
      </c>
      <c r="H25">
        <v>36</v>
      </c>
      <c r="I25" t="s">
        <v>434</v>
      </c>
      <c r="J25" t="str">
        <f>IF(Draft2018[[#This Row],[KEEPER]]="K",_xlfn.IFNA(INDEX(Draft2017[Current Contract],MATCH(Draft2018[[#This Row],[PLAYER]],Draft2017[PLAYER],0)),"Undrafted"),"")</f>
        <v>Auction</v>
      </c>
      <c r="K25" t="str">
        <f>IF(Draft2018[[#This Row],[KEEPER]]="K",Draft2018[[#This Row],[Last Contract]],IF(ISNA(VLOOKUP(Draft2018[[#This Row],[PLAYER]],Rookies2018[Player],1,FALSE)),"Auction","Rookie"))</f>
        <v>Auction</v>
      </c>
      <c r="L25">
        <f>IF(Draft2018[[#This Row],[KEEPER]]="K",1+_xlfn.IFNA(INDEX(Draft2017[Net Keeper Count],MATCH(Draft2018[[#This Row],[PLAYER]],Draft2017[PLAYER],0)),0),0)</f>
        <v>2</v>
      </c>
    </row>
    <row r="26" spans="1:12" x14ac:dyDescent="0.3">
      <c r="A26">
        <v>10</v>
      </c>
      <c r="B26" t="s">
        <v>10845</v>
      </c>
      <c r="C26">
        <v>25</v>
      </c>
      <c r="D26" t="s">
        <v>11008</v>
      </c>
      <c r="E26" t="s">
        <v>9593</v>
      </c>
      <c r="F26" t="s">
        <v>486</v>
      </c>
      <c r="G26" t="s">
        <v>347</v>
      </c>
      <c r="H26">
        <v>3</v>
      </c>
      <c r="I26" t="s">
        <v>434</v>
      </c>
      <c r="J26" t="str">
        <f>IF(Draft2018[[#This Row],[KEEPER]]="K",_xlfn.IFNA(INDEX(Draft2017[Current Contract],MATCH(Draft2018[[#This Row],[PLAYER]],Draft2017[PLAYER],0)),"Undrafted"),"")</f>
        <v>Undrafted</v>
      </c>
      <c r="K26" t="str">
        <f>IF(Draft2018[[#This Row],[KEEPER]]="K",Draft2018[[#This Row],[Last Contract]],IF(ISNA(VLOOKUP(Draft2018[[#This Row],[PLAYER]],Rookies2018[Player],1,FALSE)),"Auction","Rookie"))</f>
        <v>Undrafted</v>
      </c>
      <c r="L26">
        <f>IF(Draft2018[[#This Row],[KEEPER]]="K",1+_xlfn.IFNA(INDEX(Draft2017[Net Keeper Count],MATCH(Draft2018[[#This Row],[PLAYER]],Draft2017[PLAYER],0)),0),0)</f>
        <v>1</v>
      </c>
    </row>
    <row r="27" spans="1:12" x14ac:dyDescent="0.3">
      <c r="A27">
        <v>9</v>
      </c>
      <c r="B27" t="s">
        <v>10820</v>
      </c>
      <c r="C27">
        <v>26</v>
      </c>
      <c r="D27" t="s">
        <v>10821</v>
      </c>
      <c r="E27" t="s">
        <v>1752</v>
      </c>
      <c r="F27" t="s">
        <v>364</v>
      </c>
      <c r="G27" t="s">
        <v>310</v>
      </c>
      <c r="H27">
        <v>52</v>
      </c>
      <c r="I27" t="s">
        <v>434</v>
      </c>
      <c r="J27" t="str">
        <f>IF(Draft2018[[#This Row],[KEEPER]]="K",_xlfn.IFNA(INDEX(Draft2017[Current Contract],MATCH(Draft2018[[#This Row],[PLAYER]],Draft2017[PLAYER],0)),"Undrafted"),"")</f>
        <v>Auction</v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2</v>
      </c>
    </row>
    <row r="28" spans="1:12" x14ac:dyDescent="0.3">
      <c r="A28">
        <v>3</v>
      </c>
      <c r="B28" t="s">
        <v>10664</v>
      </c>
      <c r="C28">
        <v>27</v>
      </c>
      <c r="D28" t="s">
        <v>10945</v>
      </c>
      <c r="E28" t="s">
        <v>7642</v>
      </c>
      <c r="F28" t="s">
        <v>10654</v>
      </c>
      <c r="G28" t="s">
        <v>347</v>
      </c>
      <c r="H28">
        <v>49</v>
      </c>
      <c r="I28" t="s">
        <v>434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5</v>
      </c>
      <c r="B29" t="s">
        <v>10719</v>
      </c>
      <c r="C29">
        <v>28</v>
      </c>
      <c r="D29" t="s">
        <v>10711</v>
      </c>
      <c r="E29" t="s">
        <v>2729</v>
      </c>
      <c r="F29" t="s">
        <v>297</v>
      </c>
      <c r="G29" t="s">
        <v>347</v>
      </c>
      <c r="H29">
        <v>52</v>
      </c>
      <c r="I29" t="s">
        <v>434</v>
      </c>
      <c r="J29" t="str">
        <f>IF(Draft2018[[#This Row],[KEEPER]]="K",_xlfn.IFNA(INDEX(Draft2017[Current Contract],MATCH(Draft2018[[#This Row],[PLAYER]],Draft2017[PLAYER],0)),"Undrafted"),"")</f>
        <v>Auction</v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1</v>
      </c>
    </row>
    <row r="30" spans="1:12" x14ac:dyDescent="0.3">
      <c r="A30">
        <v>8</v>
      </c>
      <c r="B30" t="s">
        <v>10795</v>
      </c>
      <c r="C30">
        <v>29</v>
      </c>
      <c r="D30" t="s">
        <v>10994</v>
      </c>
      <c r="E30" t="s">
        <v>4048</v>
      </c>
      <c r="F30" t="s">
        <v>10696</v>
      </c>
      <c r="G30" t="s">
        <v>347</v>
      </c>
      <c r="H30">
        <v>74</v>
      </c>
      <c r="I30" t="s">
        <v>434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1</v>
      </c>
    </row>
    <row r="31" spans="1:12" x14ac:dyDescent="0.3">
      <c r="A31">
        <v>1</v>
      </c>
      <c r="B31" t="s">
        <v>10597</v>
      </c>
      <c r="C31">
        <v>30</v>
      </c>
      <c r="D31" t="s">
        <v>10608</v>
      </c>
      <c r="E31" t="s">
        <v>5179</v>
      </c>
      <c r="F31" t="s">
        <v>10609</v>
      </c>
      <c r="G31" t="s">
        <v>347</v>
      </c>
      <c r="H31">
        <v>12</v>
      </c>
      <c r="I31" t="s">
        <v>434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2</v>
      </c>
      <c r="B32" t="s">
        <v>10933</v>
      </c>
      <c r="C32">
        <v>31</v>
      </c>
      <c r="D32" t="s">
        <v>10638</v>
      </c>
      <c r="E32" t="s">
        <v>8270</v>
      </c>
      <c r="F32" t="s">
        <v>10639</v>
      </c>
      <c r="G32" t="s">
        <v>347</v>
      </c>
      <c r="H32">
        <v>11</v>
      </c>
      <c r="I32" t="s">
        <v>434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2</v>
      </c>
    </row>
    <row r="33" spans="1:12" x14ac:dyDescent="0.3">
      <c r="A33" s="69">
        <v>7</v>
      </c>
      <c r="B33" s="69" t="s">
        <v>10771</v>
      </c>
      <c r="C33" s="69">
        <v>32</v>
      </c>
      <c r="D33" s="69" t="s">
        <v>10683</v>
      </c>
      <c r="E33" s="69" t="s">
        <v>1075</v>
      </c>
      <c r="F33" s="69" t="s">
        <v>10642</v>
      </c>
      <c r="G33" s="69" t="s">
        <v>310</v>
      </c>
      <c r="H33" s="69">
        <v>21</v>
      </c>
      <c r="I33" s="69" t="s">
        <v>434</v>
      </c>
      <c r="J33" s="69" t="str">
        <f>IF(Draft2018[[#This Row],[KEEPER]]="K",_xlfn.IFNA(INDEX(Draft2017[Current Contract],MATCH(Draft2018[[#This Row],[PLAYER]],Draft2017[PLAYER],0)),"Undrafted"),"")</f>
        <v>Auction</v>
      </c>
      <c r="K33" s="69" t="str">
        <f>IF(Draft2018[[#This Row],[KEEPER]]="K",Draft2018[[#This Row],[Last Contract]],IF(ISNA(VLOOKUP(Draft2018[[#This Row],[PLAYER]],Rookies2018[Player],1,FALSE)),"Auction","Rookie"))</f>
        <v>Auction</v>
      </c>
      <c r="L33" s="69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4</v>
      </c>
      <c r="B34" t="s">
        <v>10690</v>
      </c>
      <c r="C34">
        <v>33</v>
      </c>
      <c r="D34" t="s">
        <v>10694</v>
      </c>
      <c r="E34" t="s">
        <v>371</v>
      </c>
      <c r="F34" t="s">
        <v>370</v>
      </c>
      <c r="G34" t="s">
        <v>347</v>
      </c>
      <c r="H34">
        <v>26</v>
      </c>
      <c r="I34" t="s">
        <v>434</v>
      </c>
      <c r="J34" t="str">
        <f>IF(Draft2018[[#This Row],[KEEPER]]="K",_xlfn.IFNA(INDEX(Draft2017[Current Contract],MATCH(Draft2018[[#This Row],[PLAYER]],Draft2017[PLAYER],0)),"Undrafted"),"")</f>
        <v>Rookie</v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2</v>
      </c>
    </row>
    <row r="35" spans="1:12" x14ac:dyDescent="0.3">
      <c r="A35">
        <v>6</v>
      </c>
      <c r="B35" t="s">
        <v>10976</v>
      </c>
      <c r="C35">
        <v>34</v>
      </c>
      <c r="D35" t="s">
        <v>10751</v>
      </c>
      <c r="E35" t="s">
        <v>9889</v>
      </c>
      <c r="F35" t="s">
        <v>305</v>
      </c>
      <c r="G35" t="s">
        <v>347</v>
      </c>
      <c r="H35">
        <v>5</v>
      </c>
      <c r="I35" t="s">
        <v>434</v>
      </c>
      <c r="J35" t="str">
        <f>IF(Draft2018[[#This Row],[KEEPER]]="K",_xlfn.IFNA(INDEX(Draft2017[Current Contract],MATCH(Draft2018[[#This Row],[PLAYER]],Draft2017[PLAYER],0)),"Undrafted"),"")</f>
        <v>Undrafted</v>
      </c>
      <c r="K35" t="str">
        <f>IF(Draft2018[[#This Row],[KEEPER]]="K",Draft2018[[#This Row],[Last Contract]],IF(ISNA(VLOOKUP(Draft2018[[#This Row],[PLAYER]],Rookies2018[Player],1,FALSE)),"Auction","Rookie"))</f>
        <v>Undrafted</v>
      </c>
      <c r="L35">
        <f>IF(Draft2018[[#This Row],[KEEPER]]="K",1+_xlfn.IFNA(INDEX(Draft2017[Net Keeper Count],MATCH(Draft2018[[#This Row],[PLAYER]],Draft2017[PLAYER],0)),0),0)</f>
        <v>2</v>
      </c>
    </row>
    <row r="36" spans="1:12" x14ac:dyDescent="0.3">
      <c r="A36">
        <v>10</v>
      </c>
      <c r="B36" t="s">
        <v>10845</v>
      </c>
      <c r="C36">
        <v>35</v>
      </c>
      <c r="D36" t="s">
        <v>10832</v>
      </c>
      <c r="E36" t="s">
        <v>5710</v>
      </c>
      <c r="F36" t="s">
        <v>313</v>
      </c>
      <c r="G36" t="s">
        <v>320</v>
      </c>
      <c r="H36">
        <v>10</v>
      </c>
      <c r="I36" t="s">
        <v>434</v>
      </c>
      <c r="J36" t="str">
        <f>IF(Draft2018[[#This Row],[KEEPER]]="K",_xlfn.IFNA(INDEX(Draft2017[Current Contract],MATCH(Draft2018[[#This Row],[PLAYER]],Draft2017[PLAYER],0)),"Undrafted"),"")</f>
        <v>Rookie</v>
      </c>
      <c r="K36" t="str">
        <f>IF(Draft2018[[#This Row],[KEEPER]]="K",Draft2018[[#This Row],[Last Contract]],IF(ISNA(VLOOKUP(Draft2018[[#This Row],[PLAYER]],Rookies2018[Player],1,FALSE)),"Auction","Rookie"))</f>
        <v>Rookie</v>
      </c>
      <c r="L36">
        <f>IF(Draft2018[[#This Row],[KEEPER]]="K",1+_xlfn.IFNA(INDEX(Draft2017[Net Keeper Count],MATCH(Draft2018[[#This Row],[PLAYER]],Draft2017[PLAYER],0)),0),0)</f>
        <v>1</v>
      </c>
    </row>
    <row r="37" spans="1:12" x14ac:dyDescent="0.3">
      <c r="A37">
        <v>9</v>
      </c>
      <c r="B37" t="s">
        <v>10820</v>
      </c>
      <c r="C37">
        <v>36</v>
      </c>
      <c r="D37" t="s">
        <v>10825</v>
      </c>
      <c r="E37" t="s">
        <v>9677</v>
      </c>
      <c r="F37" t="s">
        <v>10635</v>
      </c>
      <c r="G37" t="s">
        <v>448</v>
      </c>
      <c r="H37">
        <v>9</v>
      </c>
      <c r="I37" t="s">
        <v>434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3</v>
      </c>
      <c r="B38" t="s">
        <v>10664</v>
      </c>
      <c r="C38">
        <v>37</v>
      </c>
      <c r="D38" t="s">
        <v>10670</v>
      </c>
      <c r="E38" t="s">
        <v>6630</v>
      </c>
      <c r="F38" t="s">
        <v>486</v>
      </c>
      <c r="G38" t="s">
        <v>347</v>
      </c>
      <c r="H38">
        <v>2</v>
      </c>
      <c r="I38" t="s">
        <v>434</v>
      </c>
      <c r="J38" t="str">
        <f>IF(Draft2018[[#This Row],[KEEPER]]="K",_xlfn.IFNA(INDEX(Draft2017[Current Contract],MATCH(Draft2018[[#This Row],[PLAYER]],Draft2017[PLAYER],0)),"Undrafted"),"")</f>
        <v>Undrafted</v>
      </c>
      <c r="K38" t="str">
        <f>IF(Draft2018[[#This Row],[KEEPER]]="K",Draft2018[[#This Row],[Last Contract]],IF(ISNA(VLOOKUP(Draft2018[[#This Row],[PLAYER]],Rookies2018[Player],1,FALSE)),"Auction","Rookie"))</f>
        <v>Undrafted</v>
      </c>
      <c r="L38">
        <f>IF(Draft2018[[#This Row],[KEEPER]]="K",1+_xlfn.IFNA(INDEX(Draft2017[Net Keeper Count],MATCH(Draft2018[[#This Row],[PLAYER]],Draft2017[PLAYER],0)),0),0)</f>
        <v>2</v>
      </c>
    </row>
    <row r="39" spans="1:12" x14ac:dyDescent="0.3">
      <c r="A39">
        <v>5</v>
      </c>
      <c r="B39" t="s">
        <v>10719</v>
      </c>
      <c r="C39">
        <v>38</v>
      </c>
      <c r="D39" t="s">
        <v>10610</v>
      </c>
      <c r="E39" t="s">
        <v>6927</v>
      </c>
      <c r="F39" t="s">
        <v>10609</v>
      </c>
      <c r="G39" t="s">
        <v>347</v>
      </c>
      <c r="H39">
        <v>5</v>
      </c>
      <c r="I39" t="s">
        <v>434</v>
      </c>
      <c r="J39" t="str">
        <f>IF(Draft2018[[#This Row],[KEEPER]]="K",_xlfn.IFNA(INDEX(Draft2017[Current Contract],MATCH(Draft2018[[#This Row],[PLAYER]],Draft2017[PLAYER],0)),"Undrafted"),"")</f>
        <v>Undrafted</v>
      </c>
      <c r="K39" t="str">
        <f>IF(Draft2018[[#This Row],[KEEPER]]="K",Draft2018[[#This Row],[Last Contract]],IF(ISNA(VLOOKUP(Draft2018[[#This Row],[PLAYER]],Rookies2018[Player],1,FALSE)),"Auction","Rookie"))</f>
        <v>Undrafted</v>
      </c>
      <c r="L39">
        <f>IF(Draft2018[[#This Row],[KEEPER]]="K",1+_xlfn.IFNA(INDEX(Draft2017[Net Keeper Count],MATCH(Draft2018[[#This Row],[PLAYER]],Draft2017[PLAYER],0)),0),0)</f>
        <v>2</v>
      </c>
    </row>
    <row r="40" spans="1:12" x14ac:dyDescent="0.3">
      <c r="A40">
        <v>8</v>
      </c>
      <c r="B40" t="s">
        <v>10795</v>
      </c>
      <c r="C40">
        <v>39</v>
      </c>
      <c r="D40" t="s">
        <v>11212</v>
      </c>
      <c r="E40" t="s">
        <v>3833</v>
      </c>
      <c r="F40" t="s">
        <v>10650</v>
      </c>
      <c r="G40" t="s">
        <v>347</v>
      </c>
      <c r="H40">
        <v>8</v>
      </c>
      <c r="I40" t="s">
        <v>434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1</v>
      </c>
    </row>
    <row r="41" spans="1:12" x14ac:dyDescent="0.3">
      <c r="A41">
        <v>1</v>
      </c>
      <c r="B41" t="s">
        <v>10597</v>
      </c>
      <c r="C41">
        <v>40</v>
      </c>
      <c r="D41" t="s">
        <v>10602</v>
      </c>
      <c r="E41" t="s">
        <v>3644</v>
      </c>
      <c r="F41" t="s">
        <v>10603</v>
      </c>
      <c r="G41" t="s">
        <v>448</v>
      </c>
      <c r="H41">
        <v>16</v>
      </c>
      <c r="I41" t="s">
        <v>434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2</v>
      </c>
      <c r="B42" t="s">
        <v>10933</v>
      </c>
      <c r="C42">
        <v>41</v>
      </c>
      <c r="D42" t="s">
        <v>10641</v>
      </c>
      <c r="E42" t="s">
        <v>956</v>
      </c>
      <c r="F42" t="s">
        <v>10642</v>
      </c>
      <c r="G42" t="s">
        <v>320</v>
      </c>
      <c r="H42">
        <v>12</v>
      </c>
      <c r="I42" t="s">
        <v>434</v>
      </c>
      <c r="J42" t="str">
        <f>IF(Draft2018[[#This Row],[KEEPER]]="K",_xlfn.IFNA(INDEX(Draft2017[Current Contract],MATCH(Draft2018[[#This Row],[PLAYER]],Draft2017[PLAYER],0)),"Undrafted"),"")</f>
        <v>Auction</v>
      </c>
      <c r="K42" t="str">
        <f>IF(Draft2018[[#This Row],[KEEPER]]="K",Draft2018[[#This Row],[Last Contract]],IF(ISNA(VLOOKUP(Draft2018[[#This Row],[PLAYER]],Rookies2018[Player],1,FALSE)),"Auction","Rookie"))</f>
        <v>Auction</v>
      </c>
      <c r="L42">
        <f>IF(Draft2018[[#This Row],[KEEPER]]="K",1+_xlfn.IFNA(INDEX(Draft2017[Net Keeper Count],MATCH(Draft2018[[#This Row],[PLAYER]],Draft2017[PLAYER],0)),0),0)</f>
        <v>2</v>
      </c>
    </row>
    <row r="43" spans="1:12" x14ac:dyDescent="0.3">
      <c r="A43">
        <v>7</v>
      </c>
      <c r="B43" t="s">
        <v>10771</v>
      </c>
      <c r="C43">
        <v>42</v>
      </c>
      <c r="D43" t="s">
        <v>10779</v>
      </c>
      <c r="E43" t="s">
        <v>5999</v>
      </c>
      <c r="F43" t="s">
        <v>10637</v>
      </c>
      <c r="G43" t="s">
        <v>320</v>
      </c>
      <c r="H43">
        <v>2</v>
      </c>
      <c r="I43" t="s">
        <v>434</v>
      </c>
      <c r="J43" t="str">
        <f>IF(Draft2018[[#This Row],[KEEPER]]="K",_xlfn.IFNA(INDEX(Draft2017[Current Contract],MATCH(Draft2018[[#This Row],[PLAYER]],Draft2017[PLAYER],0)),"Undrafted"),"")</f>
        <v>Undrafted</v>
      </c>
      <c r="K43" t="str">
        <f>IF(Draft2018[[#This Row],[KEEPER]]="K",Draft2018[[#This Row],[Last Contract]],IF(ISNA(VLOOKUP(Draft2018[[#This Row],[PLAYER]],Rookies2018[Player],1,FALSE)),"Auction","Rookie"))</f>
        <v>Undrafted</v>
      </c>
      <c r="L43">
        <f>IF(Draft2018[[#This Row],[KEEPER]]="K",1+_xlfn.IFNA(INDEX(Draft2017[Net Keeper Count],MATCH(Draft2018[[#This Row],[PLAYER]],Draft2017[PLAYER],0)),0),0)</f>
        <v>2</v>
      </c>
    </row>
    <row r="44" spans="1:12" x14ac:dyDescent="0.3">
      <c r="A44">
        <v>4</v>
      </c>
      <c r="B44" t="s">
        <v>10690</v>
      </c>
      <c r="C44">
        <v>43</v>
      </c>
      <c r="D44" t="s">
        <v>10697</v>
      </c>
      <c r="E44" t="s">
        <v>2997</v>
      </c>
      <c r="F44" t="s">
        <v>364</v>
      </c>
      <c r="G44" t="s">
        <v>347</v>
      </c>
      <c r="H44">
        <v>9</v>
      </c>
      <c r="I44" t="s">
        <v>434</v>
      </c>
      <c r="J44" t="str">
        <f>IF(Draft2018[[#This Row],[KEEPER]]="K",_xlfn.IFNA(INDEX(Draft2017[Current Contract],MATCH(Draft2018[[#This Row],[PLAYER]],Draft2017[PLAYER],0)),"Undrafted"),"")</f>
        <v>Auction</v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2</v>
      </c>
    </row>
    <row r="45" spans="1:12" x14ac:dyDescent="0.3">
      <c r="A45">
        <v>6</v>
      </c>
      <c r="B45" t="s">
        <v>10976</v>
      </c>
      <c r="C45">
        <v>44</v>
      </c>
      <c r="D45" t="s">
        <v>10766</v>
      </c>
      <c r="E45" t="s">
        <v>10036</v>
      </c>
      <c r="F45" t="s">
        <v>10708</v>
      </c>
      <c r="G45" t="s">
        <v>347</v>
      </c>
      <c r="H45">
        <v>32</v>
      </c>
      <c r="I45" t="s">
        <v>434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10</v>
      </c>
      <c r="B46" t="s">
        <v>10845</v>
      </c>
      <c r="C46">
        <v>45</v>
      </c>
      <c r="D46" t="s">
        <v>11009</v>
      </c>
      <c r="E46" t="s">
        <v>9067</v>
      </c>
      <c r="F46" t="s">
        <v>1190</v>
      </c>
      <c r="G46" t="s">
        <v>448</v>
      </c>
      <c r="H46">
        <v>1</v>
      </c>
      <c r="I46" t="s">
        <v>434</v>
      </c>
      <c r="J46" t="str">
        <f>IF(Draft2018[[#This Row],[KEEPER]]="K",_xlfn.IFNA(INDEX(Draft2017[Current Contract],MATCH(Draft2018[[#This Row],[PLAYER]],Draft2017[PLAYER],0)),"Undrafted"),"")</f>
        <v>Undrafted</v>
      </c>
      <c r="K46" t="str">
        <f>IF(Draft2018[[#This Row],[KEEPER]]="K",Draft2018[[#This Row],[Last Contract]],IF(ISNA(VLOOKUP(Draft2018[[#This Row],[PLAYER]],Rookies2018[Player],1,FALSE)),"Auction","Rookie"))</f>
        <v>Undrafted</v>
      </c>
      <c r="L46">
        <f>IF(Draft2018[[#This Row],[KEEPER]]="K",1+_xlfn.IFNA(INDEX(Draft2017[Net Keeper Count],MATCH(Draft2018[[#This Row],[PLAYER]],Draft2017[PLAYER],0)),0),0)</f>
        <v>1</v>
      </c>
    </row>
    <row r="47" spans="1:12" x14ac:dyDescent="0.3">
      <c r="A47">
        <v>9</v>
      </c>
      <c r="B47" t="s">
        <v>10820</v>
      </c>
      <c r="C47">
        <v>46</v>
      </c>
      <c r="D47" t="s">
        <v>10843</v>
      </c>
      <c r="E47" t="s">
        <v>9223</v>
      </c>
      <c r="F47" t="s">
        <v>10642</v>
      </c>
      <c r="G47" t="s">
        <v>347</v>
      </c>
      <c r="H47">
        <v>2</v>
      </c>
      <c r="I47" t="s">
        <v>434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1</v>
      </c>
    </row>
    <row r="48" spans="1:12" x14ac:dyDescent="0.3">
      <c r="A48">
        <v>3</v>
      </c>
      <c r="B48" t="s">
        <v>10664</v>
      </c>
      <c r="C48">
        <v>47</v>
      </c>
      <c r="D48" t="s">
        <v>10667</v>
      </c>
      <c r="E48" t="s">
        <v>9708</v>
      </c>
      <c r="F48" t="s">
        <v>486</v>
      </c>
      <c r="G48" t="s">
        <v>310</v>
      </c>
      <c r="H48">
        <v>18</v>
      </c>
      <c r="I48" t="s">
        <v>434</v>
      </c>
      <c r="J48" t="str">
        <f>IF(Draft2018[[#This Row],[KEEPER]]="K",_xlfn.IFNA(INDEX(Draft2017[Current Contract],MATCH(Draft2018[[#This Row],[PLAYER]],Draft2017[PLAYER],0)),"Undrafted"),"")</f>
        <v>Auction</v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2</v>
      </c>
    </row>
    <row r="49" spans="1:12" x14ac:dyDescent="0.3">
      <c r="A49">
        <v>5</v>
      </c>
      <c r="B49" t="s">
        <v>10719</v>
      </c>
      <c r="C49">
        <v>48</v>
      </c>
      <c r="D49" t="s">
        <v>10722</v>
      </c>
      <c r="E49" t="s">
        <v>6014</v>
      </c>
      <c r="F49" t="s">
        <v>10708</v>
      </c>
      <c r="G49" t="s">
        <v>448</v>
      </c>
      <c r="H49">
        <v>23</v>
      </c>
      <c r="I49" t="s">
        <v>434</v>
      </c>
      <c r="J49" t="str">
        <f>IF(Draft2018[[#This Row],[KEEPER]]="K",_xlfn.IFNA(INDEX(Draft2017[Current Contract],MATCH(Draft2018[[#This Row],[PLAYER]],Draft2017[PLAYER],0)),"Undrafted"),"")</f>
        <v>Rookie</v>
      </c>
      <c r="K49" t="str">
        <f>IF(Draft2018[[#This Row],[KEEPER]]="K",Draft2018[[#This Row],[Last Contract]],IF(ISNA(VLOOKUP(Draft2018[[#This Row],[PLAYER]],Rookies2018[Player],1,FALSE)),"Auction","Rookie"))</f>
        <v>Rookie</v>
      </c>
      <c r="L49">
        <f>IF(Draft2018[[#This Row],[KEEPER]]="K",1+_xlfn.IFNA(INDEX(Draft2017[Net Keeper Count],MATCH(Draft2018[[#This Row],[PLAYER]],Draft2017[PLAYER],0)),0),0)</f>
        <v>2</v>
      </c>
    </row>
    <row r="50" spans="1:12" x14ac:dyDescent="0.3">
      <c r="A50">
        <v>8</v>
      </c>
      <c r="B50" t="s">
        <v>10795</v>
      </c>
      <c r="C50">
        <v>49</v>
      </c>
      <c r="D50" t="s">
        <v>10814</v>
      </c>
      <c r="E50" t="s">
        <v>7295</v>
      </c>
      <c r="F50" t="s">
        <v>10603</v>
      </c>
      <c r="G50" t="s">
        <v>347</v>
      </c>
      <c r="H50">
        <v>34</v>
      </c>
      <c r="I50" t="s">
        <v>434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1</v>
      </c>
    </row>
    <row r="51" spans="1:12" x14ac:dyDescent="0.3">
      <c r="A51">
        <v>1</v>
      </c>
      <c r="B51" t="s">
        <v>10597</v>
      </c>
      <c r="C51">
        <v>50</v>
      </c>
      <c r="D51" t="s">
        <v>10624</v>
      </c>
      <c r="E51" t="s">
        <v>9958</v>
      </c>
      <c r="F51" t="s">
        <v>10625</v>
      </c>
      <c r="G51" t="s">
        <v>347</v>
      </c>
      <c r="H51">
        <v>7</v>
      </c>
      <c r="I51" t="s">
        <v>434</v>
      </c>
      <c r="J51" t="str">
        <f>IF(Draft2018[[#This Row],[KEEPER]]="K",_xlfn.IFNA(INDEX(Draft2017[Current Contract],MATCH(Draft2018[[#This Row],[PLAYER]],Draft2017[PLAYER],0)),"Undrafted"),"")</f>
        <v>Rookie</v>
      </c>
      <c r="K51" t="str">
        <f>IF(Draft2018[[#This Row],[KEEPER]]="K",Draft2018[[#This Row],[Last Contract]],IF(ISNA(VLOOKUP(Draft2018[[#This Row],[PLAYER]],Rookies2018[Player],1,FALSE)),"Auction","Rookie"))</f>
        <v>Rookie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2</v>
      </c>
      <c r="B52" t="s">
        <v>10933</v>
      </c>
      <c r="C52">
        <v>51</v>
      </c>
      <c r="D52" t="s">
        <v>10864</v>
      </c>
      <c r="E52" t="s">
        <v>4378</v>
      </c>
      <c r="F52" t="s">
        <v>10615</v>
      </c>
      <c r="G52" t="s">
        <v>320</v>
      </c>
      <c r="H52">
        <v>24</v>
      </c>
      <c r="I52" t="s">
        <v>434</v>
      </c>
      <c r="J52" t="str">
        <f>IF(Draft2018[[#This Row],[KEEPER]]="K",_xlfn.IFNA(INDEX(Draft2017[Current Contract],MATCH(Draft2018[[#This Row],[PLAYER]],Draft2017[PLAYER],0)),"Undrafted"),"")</f>
        <v>Auction</v>
      </c>
      <c r="K52" t="str">
        <f>IF(Draft2018[[#This Row],[KEEPER]]="K",Draft2018[[#This Row],[Last Contract]],IF(ISNA(VLOOKUP(Draft2018[[#This Row],[PLAYER]],Rookies2018[Player],1,FALSE)),"Auction","Rookie"))</f>
        <v>Auction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7</v>
      </c>
      <c r="B53" t="s">
        <v>10771</v>
      </c>
      <c r="C53">
        <v>52</v>
      </c>
      <c r="D53" t="s">
        <v>10783</v>
      </c>
      <c r="E53" t="s">
        <v>1626</v>
      </c>
      <c r="F53" t="s">
        <v>10607</v>
      </c>
      <c r="G53" t="s">
        <v>448</v>
      </c>
      <c r="H53">
        <v>5</v>
      </c>
      <c r="I53" t="s">
        <v>434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4</v>
      </c>
      <c r="B54" t="s">
        <v>10690</v>
      </c>
      <c r="C54">
        <v>53</v>
      </c>
      <c r="D54" t="s">
        <v>10780</v>
      </c>
      <c r="E54" t="s">
        <v>1220</v>
      </c>
      <c r="F54" t="s">
        <v>566</v>
      </c>
      <c r="G54" t="s">
        <v>347</v>
      </c>
      <c r="H54">
        <v>1</v>
      </c>
      <c r="I54" t="s">
        <v>434</v>
      </c>
      <c r="J54" t="str">
        <f>IF(Draft2018[[#This Row],[KEEPER]]="K",_xlfn.IFNA(INDEX(Draft2017[Current Contract],MATCH(Draft2018[[#This Row],[PLAYER]],Draft2017[PLAYER],0)),"Undrafted"),"")</f>
        <v>Undrafted</v>
      </c>
      <c r="K54" t="str">
        <f>IF(Draft2018[[#This Row],[KEEPER]]="K",Draft2018[[#This Row],[Last Contract]],IF(ISNA(VLOOKUP(Draft2018[[#This Row],[PLAYER]],Rookies2018[Player],1,FALSE)),"Auction","Rookie"))</f>
        <v>Undrafted</v>
      </c>
      <c r="L54">
        <f>IF(Draft2018[[#This Row],[KEEPER]]="K",1+_xlfn.IFNA(INDEX(Draft2017[Net Keeper Count],MATCH(Draft2018[[#This Row],[PLAYER]],Draft2017[PLAYER],0)),0),0)</f>
        <v>2</v>
      </c>
    </row>
    <row r="55" spans="1:12" x14ac:dyDescent="0.3">
      <c r="A55">
        <v>6</v>
      </c>
      <c r="B55" t="s">
        <v>10976</v>
      </c>
      <c r="C55">
        <v>54</v>
      </c>
      <c r="D55" t="s">
        <v>10977</v>
      </c>
      <c r="E55" t="s">
        <v>5147</v>
      </c>
      <c r="F55" t="s">
        <v>10603</v>
      </c>
      <c r="G55" t="s">
        <v>347</v>
      </c>
      <c r="H55">
        <v>14</v>
      </c>
      <c r="I55" t="s">
        <v>434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10</v>
      </c>
      <c r="B56" t="s">
        <v>10845</v>
      </c>
      <c r="C56">
        <v>55</v>
      </c>
      <c r="D56" t="s">
        <v>10859</v>
      </c>
      <c r="E56" t="s">
        <v>10107</v>
      </c>
      <c r="F56" t="s">
        <v>10650</v>
      </c>
      <c r="G56" t="s">
        <v>347</v>
      </c>
      <c r="H56">
        <v>4</v>
      </c>
      <c r="I56" t="s">
        <v>434</v>
      </c>
      <c r="J56" t="str">
        <f>IF(Draft2018[[#This Row],[KEEPER]]="K",_xlfn.IFNA(INDEX(Draft2017[Current Contract],MATCH(Draft2018[[#This Row],[PLAYER]],Draft2017[PLAYER],0)),"Undrafted"),"")</f>
        <v>Rookie</v>
      </c>
      <c r="K56" t="str">
        <f>IF(Draft2018[[#This Row],[KEEPER]]="K",Draft2018[[#This Row],[Last Contract]],IF(ISNA(VLOOKUP(Draft2018[[#This Row],[PLAYER]],Rookies2018[Player],1,FALSE)),"Auction","Rookie"))</f>
        <v>Rookie</v>
      </c>
      <c r="L56">
        <f>IF(Draft2018[[#This Row],[KEEPER]]="K",1+_xlfn.IFNA(INDEX(Draft2017[Net Keeper Count],MATCH(Draft2018[[#This Row],[PLAYER]],Draft2017[PLAYER],0)),0),0)</f>
        <v>1</v>
      </c>
    </row>
    <row r="57" spans="1:12" x14ac:dyDescent="0.3">
      <c r="A57">
        <v>9</v>
      </c>
      <c r="B57" t="s">
        <v>10820</v>
      </c>
      <c r="C57">
        <v>56</v>
      </c>
      <c r="D57" t="s">
        <v>10824</v>
      </c>
      <c r="E57" t="s">
        <v>7787</v>
      </c>
      <c r="F57" t="s">
        <v>364</v>
      </c>
      <c r="G57" t="s">
        <v>320</v>
      </c>
      <c r="H57">
        <v>4</v>
      </c>
      <c r="I57" t="s">
        <v>434</v>
      </c>
      <c r="J57" t="str">
        <f>IF(Draft2018[[#This Row],[KEEPER]]="K",_xlfn.IFNA(INDEX(Draft2017[Current Contract],MATCH(Draft2018[[#This Row],[PLAYER]],Draft2017[PLAYER],0)),"Undrafted"),"")</f>
        <v>Auction</v>
      </c>
      <c r="K57" t="str">
        <f>IF(Draft2018[[#This Row],[KEEPER]]="K",Draft2018[[#This Row],[Last Contract]],IF(ISNA(VLOOKUP(Draft2018[[#This Row],[PLAYER]],Rookies2018[Player],1,FALSE)),"Auction","Rookie"))</f>
        <v>Auction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3</v>
      </c>
      <c r="B58" t="s">
        <v>10664</v>
      </c>
      <c r="C58">
        <v>57</v>
      </c>
      <c r="D58" t="s">
        <v>10688</v>
      </c>
      <c r="E58" t="s">
        <v>1641</v>
      </c>
      <c r="F58" t="s">
        <v>364</v>
      </c>
      <c r="G58" t="s">
        <v>347</v>
      </c>
      <c r="H58">
        <v>5</v>
      </c>
      <c r="I58" t="s">
        <v>434</v>
      </c>
      <c r="J58" t="str">
        <f>IF(Draft2018[[#This Row],[KEEPER]]="K",_xlfn.IFNA(INDEX(Draft2017[Current Contract],MATCH(Draft2018[[#This Row],[PLAYER]],Draft2017[PLAYER],0)),"Undrafted"),"")</f>
        <v>Auction</v>
      </c>
      <c r="K58" t="str">
        <f>IF(Draft2018[[#This Row],[KEEPER]]="K",Draft2018[[#This Row],[Last Contract]],IF(ISNA(VLOOKUP(Draft2018[[#This Row],[PLAYER]],Rookies2018[Player],1,FALSE)),"Auction","Rookie"))</f>
        <v>Auction</v>
      </c>
      <c r="L58">
        <f>IF(Draft2018[[#This Row],[KEEPER]]="K",1+_xlfn.IFNA(INDEX(Draft2017[Net Keeper Count],MATCH(Draft2018[[#This Row],[PLAYER]],Draft2017[PLAYER],0)),0),0)</f>
        <v>1</v>
      </c>
    </row>
    <row r="59" spans="1:12" x14ac:dyDescent="0.3">
      <c r="A59">
        <v>5</v>
      </c>
      <c r="B59" t="s">
        <v>10719</v>
      </c>
      <c r="C59">
        <v>58</v>
      </c>
      <c r="D59" t="s">
        <v>10730</v>
      </c>
      <c r="E59" t="s">
        <v>1069</v>
      </c>
      <c r="F59" t="s">
        <v>10603</v>
      </c>
      <c r="G59" t="s">
        <v>320</v>
      </c>
      <c r="H59">
        <v>7</v>
      </c>
      <c r="I59" t="s">
        <v>434</v>
      </c>
      <c r="J59" t="str">
        <f>IF(Draft2018[[#This Row],[KEEPER]]="K",_xlfn.IFNA(INDEX(Draft2017[Current Contract],MATCH(Draft2018[[#This Row],[PLAYER]],Draft2017[PLAYER],0)),"Undrafted"),"")</f>
        <v>Auction</v>
      </c>
      <c r="K59" t="str">
        <f>IF(Draft2018[[#This Row],[KEEPER]]="K",Draft2018[[#This Row],[Last Contract]],IF(ISNA(VLOOKUP(Draft2018[[#This Row],[PLAYER]],Rookies2018[Player],1,FALSE)),"Auction","Rookie"))</f>
        <v>Auction</v>
      </c>
      <c r="L59">
        <f>IF(Draft2018[[#This Row],[KEEPER]]="K",1+_xlfn.IFNA(INDEX(Draft2017[Net Keeper Count],MATCH(Draft2018[[#This Row],[PLAYER]],Draft2017[PLAYER],0)),0),0)</f>
        <v>2</v>
      </c>
    </row>
    <row r="60" spans="1:12" x14ac:dyDescent="0.3">
      <c r="A60">
        <v>8</v>
      </c>
      <c r="B60" t="s">
        <v>10795</v>
      </c>
      <c r="C60">
        <v>59</v>
      </c>
      <c r="D60" t="s">
        <v>10801</v>
      </c>
      <c r="E60" t="s">
        <v>7500</v>
      </c>
      <c r="F60" t="s">
        <v>10601</v>
      </c>
      <c r="G60" t="s">
        <v>448</v>
      </c>
      <c r="H60">
        <v>17</v>
      </c>
      <c r="I60" t="s">
        <v>434</v>
      </c>
      <c r="J60" t="str">
        <f>IF(Draft2018[[#This Row],[KEEPER]]="K",_xlfn.IFNA(INDEX(Draft2017[Current Contract],MATCH(Draft2018[[#This Row],[PLAYER]],Draft2017[PLAYER],0)),"Undrafted"),"")</f>
        <v>Rookie</v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2</v>
      </c>
    </row>
    <row r="61" spans="1:12" x14ac:dyDescent="0.3">
      <c r="A61">
        <v>1</v>
      </c>
      <c r="B61" t="s">
        <v>10597</v>
      </c>
      <c r="C61">
        <v>60</v>
      </c>
      <c r="D61" t="s">
        <v>10606</v>
      </c>
      <c r="E61" t="s">
        <v>8345</v>
      </c>
      <c r="F61" t="s">
        <v>10607</v>
      </c>
      <c r="G61" t="s">
        <v>347</v>
      </c>
      <c r="H61">
        <v>5</v>
      </c>
      <c r="I61" t="s">
        <v>434</v>
      </c>
      <c r="J61" t="str">
        <f>IF(Draft2018[[#This Row],[KEEPER]]="K",_xlfn.IFNA(INDEX(Draft2017[Current Contract],MATCH(Draft2018[[#This Row],[PLAYER]],Draft2017[PLAYER],0)),"Undrafted"),"")</f>
        <v>Auction</v>
      </c>
      <c r="K61" t="str">
        <f>IF(Draft2018[[#This Row],[KEEPER]]="K",Draft2018[[#This Row],[Last Contract]],IF(ISNA(VLOOKUP(Draft2018[[#This Row],[PLAYER]],Rookies2018[Player],1,FALSE)),"Auction","Rookie"))</f>
        <v>Auction</v>
      </c>
      <c r="L61">
        <f>IF(Draft2018[[#This Row],[KEEPER]]="K",1+_xlfn.IFNA(INDEX(Draft2017[Net Keeper Count],MATCH(Draft2018[[#This Row],[PLAYER]],Draft2017[PLAYER],0)),0),0)</f>
        <v>2</v>
      </c>
    </row>
    <row r="62" spans="1:12" x14ac:dyDescent="0.3">
      <c r="A62">
        <v>2</v>
      </c>
      <c r="B62" t="s">
        <v>10933</v>
      </c>
      <c r="C62">
        <v>61</v>
      </c>
      <c r="D62" t="s">
        <v>10640</v>
      </c>
      <c r="E62" t="s">
        <v>10497</v>
      </c>
      <c r="F62" t="s">
        <v>10599</v>
      </c>
      <c r="G62" t="s">
        <v>347</v>
      </c>
      <c r="H62">
        <v>14</v>
      </c>
      <c r="I62" t="s">
        <v>434</v>
      </c>
      <c r="J62" t="str">
        <f>IF(Draft2018[[#This Row],[KEEPER]]="K",_xlfn.IFNA(INDEX(Draft2017[Current Contract],MATCH(Draft2018[[#This Row],[PLAYER]],Draft2017[PLAYER],0)),"Undrafted"),"")</f>
        <v>Auction</v>
      </c>
      <c r="K62" t="str">
        <f>IF(Draft2018[[#This Row],[KEEPER]]="K",Draft2018[[#This Row],[Last Contract]],IF(ISNA(VLOOKUP(Draft2018[[#This Row],[PLAYER]],Rookies2018[Player],1,FALSE)),"Auction","Rookie"))</f>
        <v>Auction</v>
      </c>
      <c r="L62">
        <f>IF(Draft2018[[#This Row],[KEEPER]]="K",1+_xlfn.IFNA(INDEX(Draft2017[Net Keeper Count],MATCH(Draft2018[[#This Row],[PLAYER]],Draft2017[PLAYER],0)),0),0)</f>
        <v>2</v>
      </c>
    </row>
    <row r="63" spans="1:12" x14ac:dyDescent="0.3">
      <c r="A63">
        <v>7</v>
      </c>
      <c r="B63" t="s">
        <v>10771</v>
      </c>
      <c r="C63">
        <v>62</v>
      </c>
      <c r="D63" t="s">
        <v>10775</v>
      </c>
      <c r="E63" t="s">
        <v>8677</v>
      </c>
      <c r="F63" t="s">
        <v>10696</v>
      </c>
      <c r="G63" t="s">
        <v>310</v>
      </c>
      <c r="H63">
        <v>4</v>
      </c>
      <c r="I63" t="s">
        <v>434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4</v>
      </c>
      <c r="B64" t="s">
        <v>10690</v>
      </c>
      <c r="C64">
        <v>63</v>
      </c>
      <c r="D64" t="s">
        <v>10699</v>
      </c>
      <c r="E64" t="s">
        <v>4422</v>
      </c>
      <c r="F64" t="s">
        <v>486</v>
      </c>
      <c r="G64" t="s">
        <v>448</v>
      </c>
      <c r="H64">
        <v>1</v>
      </c>
      <c r="I64" t="s">
        <v>434</v>
      </c>
      <c r="J64" t="str">
        <f>IF(Draft2018[[#This Row],[KEEPER]]="K",_xlfn.IFNA(INDEX(Draft2017[Current Contract],MATCH(Draft2018[[#This Row],[PLAYER]],Draft2017[PLAYER],0)),"Undrafted"),"")</f>
        <v>Undrafted</v>
      </c>
      <c r="K64" t="str">
        <f>IF(Draft2018[[#This Row],[KEEPER]]="K",Draft2018[[#This Row],[Last Contract]],IF(ISNA(VLOOKUP(Draft2018[[#This Row],[PLAYER]],Rookies2018[Player],1,FALSE)),"Auction","Rookie"))</f>
        <v>Undrafted</v>
      </c>
      <c r="L64">
        <f>IF(Draft2018[[#This Row],[KEEPER]]="K",1+_xlfn.IFNA(INDEX(Draft2017[Net Keeper Count],MATCH(Draft2018[[#This Row],[PLAYER]],Draft2017[PLAYER],0)),0),0)</f>
        <v>2</v>
      </c>
    </row>
    <row r="65" spans="1:12" x14ac:dyDescent="0.3">
      <c r="A65">
        <v>6</v>
      </c>
      <c r="B65" t="s">
        <v>10976</v>
      </c>
      <c r="C65">
        <v>64</v>
      </c>
      <c r="D65" t="s">
        <v>10752</v>
      </c>
      <c r="E65" t="s">
        <v>10583</v>
      </c>
      <c r="F65" t="s">
        <v>10605</v>
      </c>
      <c r="G65" t="s">
        <v>448</v>
      </c>
      <c r="H65">
        <v>7</v>
      </c>
      <c r="I65" t="s">
        <v>434</v>
      </c>
      <c r="J65" t="str">
        <f>IF(Draft2018[[#This Row],[KEEPER]]="K",_xlfn.IFNA(INDEX(Draft2017[Current Contract],MATCH(Draft2018[[#This Row],[PLAYER]],Draft2017[PLAYER],0)),"Undrafted"),"")</f>
        <v>Auction</v>
      </c>
      <c r="K65" t="str">
        <f>IF(Draft2018[[#This Row],[KEEPER]]="K",Draft2018[[#This Row],[Last Contract]],IF(ISNA(VLOOKUP(Draft2018[[#This Row],[PLAYER]],Rookies2018[Player],1,FALSE)),"Auction","Rookie"))</f>
        <v>Auction</v>
      </c>
      <c r="L65">
        <f>IF(Draft2018[[#This Row],[KEEPER]]="K",1+_xlfn.IFNA(INDEX(Draft2017[Net Keeper Count],MATCH(Draft2018[[#This Row],[PLAYER]],Draft2017[PLAYER],0)),0),0)</f>
        <v>2</v>
      </c>
    </row>
    <row r="66" spans="1:12" x14ac:dyDescent="0.3">
      <c r="A66">
        <v>10</v>
      </c>
      <c r="B66" t="s">
        <v>10845</v>
      </c>
      <c r="C66">
        <v>65</v>
      </c>
      <c r="D66" t="s">
        <v>10706</v>
      </c>
      <c r="E66" t="s">
        <v>6687</v>
      </c>
      <c r="F66" t="s">
        <v>10637</v>
      </c>
      <c r="G66" t="s">
        <v>448</v>
      </c>
      <c r="H66">
        <v>7</v>
      </c>
      <c r="I66" t="s">
        <v>434</v>
      </c>
      <c r="J66" t="str">
        <f>IF(Draft2018[[#This Row],[KEEPER]]="K",_xlfn.IFNA(INDEX(Draft2017[Current Contract],MATCH(Draft2018[[#This Row],[PLAYER]],Draft2017[PLAYER],0)),"Undrafted"),"")</f>
        <v>Rookie</v>
      </c>
      <c r="K66" t="str">
        <f>IF(Draft2018[[#This Row],[KEEPER]]="K",Draft2018[[#This Row],[Last Contract]],IF(ISNA(VLOOKUP(Draft2018[[#This Row],[PLAYER]],Rookies2018[Player],1,FALSE)),"Auction","Rookie"))</f>
        <v>Rookie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9</v>
      </c>
      <c r="B67" t="s">
        <v>10820</v>
      </c>
      <c r="C67">
        <v>66</v>
      </c>
      <c r="D67" t="s">
        <v>10828</v>
      </c>
      <c r="E67" t="s">
        <v>3504</v>
      </c>
      <c r="F67" t="s">
        <v>10635</v>
      </c>
      <c r="G67" t="s">
        <v>347</v>
      </c>
      <c r="H67">
        <v>1</v>
      </c>
      <c r="I67" t="s">
        <v>434</v>
      </c>
      <c r="J67" t="str">
        <f>IF(Draft2018[[#This Row],[KEEPER]]="K",_xlfn.IFNA(INDEX(Draft2017[Current Contract],MATCH(Draft2018[[#This Row],[PLAYER]],Draft2017[PLAYER],0)),"Undrafted"),"")</f>
        <v>Auction</v>
      </c>
      <c r="K67" t="str">
        <f>IF(Draft2018[[#This Row],[KEEPER]]="K",Draft2018[[#This Row],[Last Contract]],IF(ISNA(VLOOKUP(Draft2018[[#This Row],[PLAYER]],Rookies2018[Player],1,FALSE)),"Auction","Rookie"))</f>
        <v>Auction</v>
      </c>
      <c r="L67">
        <f>IF(Draft2018[[#This Row],[KEEPER]]="K",1+_xlfn.IFNA(INDEX(Draft2017[Net Keeper Count],MATCH(Draft2018[[#This Row],[PLAYER]],Draft2017[PLAYER],0)),0),0)</f>
        <v>2</v>
      </c>
    </row>
    <row r="68" spans="1:12" x14ac:dyDescent="0.3">
      <c r="A68">
        <v>3</v>
      </c>
      <c r="B68" t="s">
        <v>10664</v>
      </c>
      <c r="C68">
        <v>67</v>
      </c>
      <c r="D68" t="s">
        <v>11214</v>
      </c>
      <c r="E68" t="s">
        <v>8668</v>
      </c>
      <c r="F68" t="s">
        <v>10654</v>
      </c>
      <c r="G68" t="s">
        <v>347</v>
      </c>
      <c r="H68">
        <v>1</v>
      </c>
      <c r="I68" t="s">
        <v>434</v>
      </c>
      <c r="J68" t="str">
        <f>IF(Draft2018[[#This Row],[KEEPER]]="K",_xlfn.IFNA(INDEX(Draft2017[Current Contract],MATCH(Draft2018[[#This Row],[PLAYER]],Draft2017[PLAYER],0)),"Undrafted"),"")</f>
        <v>Rookie</v>
      </c>
      <c r="K68" t="str">
        <f>IF(Draft2018[[#This Row],[KEEPER]]="K",Draft2018[[#This Row],[Last Contract]],IF(ISNA(VLOOKUP(Draft2018[[#This Row],[PLAYER]],Rookies2018[Player],1,FALSE)),"Auction","Rookie"))</f>
        <v>Rookie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10719</v>
      </c>
      <c r="C69">
        <v>68</v>
      </c>
      <c r="D69" t="s">
        <v>10723</v>
      </c>
      <c r="E69" t="s">
        <v>7087</v>
      </c>
      <c r="F69" t="s">
        <v>10619</v>
      </c>
      <c r="G69" t="s">
        <v>347</v>
      </c>
      <c r="H69">
        <v>18</v>
      </c>
      <c r="I69" t="s">
        <v>434</v>
      </c>
      <c r="J69" t="str">
        <f>IF(Draft2018[[#This Row],[KEEPER]]="K",_xlfn.IFNA(INDEX(Draft2017[Current Contract],MATCH(Draft2018[[#This Row],[PLAYER]],Draft2017[PLAYER],0)),"Undrafted"),"")</f>
        <v>Auction</v>
      </c>
      <c r="K69" t="str">
        <f>IF(Draft2018[[#This Row],[KEEPER]]="K",Draft2018[[#This Row],[Last Contract]],IF(ISNA(VLOOKUP(Draft2018[[#This Row],[PLAYER]],Rookies2018[Player],1,FALSE)),"Auction","Rookie"))</f>
        <v>Auction</v>
      </c>
      <c r="L69">
        <f>IF(Draft2018[[#This Row],[KEEPER]]="K",1+_xlfn.IFNA(INDEX(Draft2017[Net Keeper Count],MATCH(Draft2018[[#This Row],[PLAYER]],Draft2017[PLAYER],0)),0),0)</f>
        <v>2</v>
      </c>
    </row>
    <row r="70" spans="1:12" x14ac:dyDescent="0.3">
      <c r="A70">
        <v>8</v>
      </c>
      <c r="B70" t="s">
        <v>10795</v>
      </c>
      <c r="C70">
        <v>69</v>
      </c>
      <c r="D70" t="s">
        <v>10796</v>
      </c>
      <c r="E70" t="s">
        <v>10296</v>
      </c>
      <c r="F70" t="s">
        <v>532</v>
      </c>
      <c r="G70" t="s">
        <v>347</v>
      </c>
      <c r="H70">
        <v>2</v>
      </c>
      <c r="I70" t="s">
        <v>434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2</v>
      </c>
    </row>
    <row r="71" spans="1:12" x14ac:dyDescent="0.3">
      <c r="A71">
        <v>1</v>
      </c>
      <c r="B71" t="s">
        <v>10597</v>
      </c>
      <c r="C71">
        <v>70</v>
      </c>
      <c r="D71" t="s">
        <v>10611</v>
      </c>
      <c r="E71" t="s">
        <v>7777</v>
      </c>
      <c r="F71" t="s">
        <v>10601</v>
      </c>
      <c r="G71" t="s">
        <v>320</v>
      </c>
      <c r="H71">
        <v>6</v>
      </c>
      <c r="I71" t="s">
        <v>434</v>
      </c>
      <c r="J71" t="str">
        <f>IF(Draft2018[[#This Row],[KEEPER]]="K",_xlfn.IFNA(INDEX(Draft2017[Current Contract],MATCH(Draft2018[[#This Row],[PLAYER]],Draft2017[PLAYER],0)),"Undrafted"),"")</f>
        <v>Auction</v>
      </c>
      <c r="K71" t="str">
        <f>IF(Draft2018[[#This Row],[KEEPER]]="K",Draft2018[[#This Row],[Last Contract]],IF(ISNA(VLOOKUP(Draft2018[[#This Row],[PLAYER]],Rookies2018[Player],1,FALSE)),"Auction","Rookie"))</f>
        <v>Auction</v>
      </c>
      <c r="L71">
        <f>IF(Draft2018[[#This Row],[KEEPER]]="K",1+_xlfn.IFNA(INDEX(Draft2017[Net Keeper Count],MATCH(Draft2018[[#This Row],[PLAYER]],Draft2017[PLAYER],0)),0),0)</f>
        <v>2</v>
      </c>
    </row>
    <row r="72" spans="1:12" x14ac:dyDescent="0.3">
      <c r="A72">
        <v>2</v>
      </c>
      <c r="B72" t="s">
        <v>10933</v>
      </c>
      <c r="C72">
        <v>71</v>
      </c>
      <c r="D72" t="s">
        <v>10652</v>
      </c>
      <c r="E72" t="s">
        <v>7749</v>
      </c>
      <c r="F72" t="s">
        <v>10615</v>
      </c>
      <c r="G72" t="s">
        <v>347</v>
      </c>
      <c r="H72">
        <v>1</v>
      </c>
      <c r="I72" t="s">
        <v>434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2</v>
      </c>
    </row>
    <row r="73" spans="1:12" x14ac:dyDescent="0.3">
      <c r="A73">
        <v>7</v>
      </c>
      <c r="B73" t="s">
        <v>10771</v>
      </c>
      <c r="C73">
        <v>72</v>
      </c>
      <c r="D73" t="s">
        <v>10785</v>
      </c>
      <c r="E73" t="s">
        <v>7047</v>
      </c>
      <c r="F73" t="s">
        <v>370</v>
      </c>
      <c r="G73" t="s">
        <v>434</v>
      </c>
      <c r="H73">
        <v>1</v>
      </c>
      <c r="I73" t="s">
        <v>434</v>
      </c>
      <c r="J73" t="str">
        <f>IF(Draft2018[[#This Row],[KEEPER]]="K",_xlfn.IFNA(INDEX(Draft2017[Current Contract],MATCH(Draft2018[[#This Row],[PLAYER]],Draft2017[PLAYER],0)),"Undrafted"),"")</f>
        <v>Undrafted</v>
      </c>
      <c r="K73" t="str">
        <f>IF(Draft2018[[#This Row],[KEEPER]]="K",Draft2018[[#This Row],[Last Contract]],IF(ISNA(VLOOKUP(Draft2018[[#This Row],[PLAYER]],Rookies2018[Player],1,FALSE)),"Auction","Rookie"))</f>
        <v>Undrafted</v>
      </c>
      <c r="L73">
        <f>IF(Draft2018[[#This Row],[KEEPER]]="K",1+_xlfn.IFNA(INDEX(Draft2017[Net Keeper Count],MATCH(Draft2018[[#This Row],[PLAYER]],Draft2017[PLAYER],0)),0),0)</f>
        <v>2</v>
      </c>
    </row>
    <row r="74" spans="1:12" x14ac:dyDescent="0.3">
      <c r="A74">
        <v>4</v>
      </c>
      <c r="B74" t="s">
        <v>10690</v>
      </c>
      <c r="C74">
        <v>73</v>
      </c>
      <c r="D74" t="s">
        <v>10620</v>
      </c>
      <c r="E74" t="s">
        <v>5191</v>
      </c>
      <c r="F74" t="s">
        <v>351</v>
      </c>
      <c r="G74" t="s">
        <v>347</v>
      </c>
      <c r="H74">
        <v>1</v>
      </c>
      <c r="I74" t="s">
        <v>434</v>
      </c>
      <c r="J74" t="str">
        <f>IF(Draft2018[[#This Row],[KEEPER]]="K",_xlfn.IFNA(INDEX(Draft2017[Current Contract],MATCH(Draft2018[[#This Row],[PLAYER]],Draft2017[PLAYER],0)),"Undrafted"),"")</f>
        <v>Undrafted</v>
      </c>
      <c r="K74" t="str">
        <f>IF(Draft2018[[#This Row],[KEEPER]]="K",Draft2018[[#This Row],[Last Contract]],IF(ISNA(VLOOKUP(Draft2018[[#This Row],[PLAYER]],Rookies2018[Player],1,FALSE)),"Auction","Rookie"))</f>
        <v>Undrafted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6</v>
      </c>
      <c r="B75" t="s">
        <v>10976</v>
      </c>
      <c r="C75">
        <v>74</v>
      </c>
      <c r="D75" t="s">
        <v>10757</v>
      </c>
      <c r="E75" t="s">
        <v>9127</v>
      </c>
      <c r="F75" t="s">
        <v>10603</v>
      </c>
      <c r="G75" t="s">
        <v>310</v>
      </c>
      <c r="H75">
        <v>8</v>
      </c>
      <c r="I75" t="s">
        <v>434</v>
      </c>
      <c r="J75" t="str">
        <f>IF(Draft2018[[#This Row],[KEEPER]]="K",_xlfn.IFNA(INDEX(Draft2017[Current Contract],MATCH(Draft2018[[#This Row],[PLAYER]],Draft2017[PLAYER],0)),"Undrafted"),"")</f>
        <v>Rookie</v>
      </c>
      <c r="K75" t="str">
        <f>IF(Draft2018[[#This Row],[KEEPER]]="K",Draft2018[[#This Row],[Last Contract]],IF(ISNA(VLOOKUP(Draft2018[[#This Row],[PLAYER]],Rookies2018[Player],1,FALSE)),"Auction","Rookie"))</f>
        <v>Rookie</v>
      </c>
      <c r="L75">
        <f>IF(Draft2018[[#This Row],[KEEPER]]="K",1+_xlfn.IFNA(INDEX(Draft2017[Net Keeper Count],MATCH(Draft2018[[#This Row],[PLAYER]],Draft2017[PLAYER],0)),0),0)</f>
        <v>2</v>
      </c>
    </row>
    <row r="76" spans="1:12" x14ac:dyDescent="0.3">
      <c r="A76">
        <v>10</v>
      </c>
      <c r="B76" t="s">
        <v>10845</v>
      </c>
      <c r="C76">
        <v>75</v>
      </c>
      <c r="D76" t="s">
        <v>10852</v>
      </c>
      <c r="E76" t="s">
        <v>6862</v>
      </c>
      <c r="F76" t="s">
        <v>10622</v>
      </c>
      <c r="G76" t="s">
        <v>320</v>
      </c>
      <c r="H76">
        <v>2</v>
      </c>
      <c r="I76" t="s">
        <v>434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9</v>
      </c>
      <c r="B77" t="s">
        <v>10820</v>
      </c>
      <c r="C77">
        <v>76</v>
      </c>
      <c r="D77" t="s">
        <v>10851</v>
      </c>
      <c r="E77" t="s">
        <v>7475</v>
      </c>
      <c r="F77" t="s">
        <v>1190</v>
      </c>
      <c r="G77" t="s">
        <v>347</v>
      </c>
      <c r="H77">
        <v>3</v>
      </c>
      <c r="I77" t="s">
        <v>434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10664</v>
      </c>
      <c r="C78">
        <v>77</v>
      </c>
      <c r="D78" t="s">
        <v>10680</v>
      </c>
      <c r="E78" t="s">
        <v>5611</v>
      </c>
      <c r="F78" t="s">
        <v>10654</v>
      </c>
      <c r="G78" t="s">
        <v>310</v>
      </c>
      <c r="H78">
        <v>4</v>
      </c>
      <c r="I78" t="s">
        <v>434</v>
      </c>
      <c r="J78" t="str">
        <f>IF(Draft2018[[#This Row],[KEEPER]]="K",_xlfn.IFNA(INDEX(Draft2017[Current Contract],MATCH(Draft2018[[#This Row],[PLAYER]],Draft2017[PLAYER],0)),"Undrafted"),"")</f>
        <v>Rookie</v>
      </c>
      <c r="K78" t="str">
        <f>IF(Draft2018[[#This Row],[KEEPER]]="K",Draft2018[[#This Row],[Last Contract]],IF(ISNA(VLOOKUP(Draft2018[[#This Row],[PLAYER]],Rookies2018[Player],1,FALSE)),"Auction","Rookie"))</f>
        <v>Rookie</v>
      </c>
      <c r="L78">
        <f>IF(Draft2018[[#This Row],[KEEPER]]="K",1+_xlfn.IFNA(INDEX(Draft2017[Net Keeper Count],MATCH(Draft2018[[#This Row],[PLAYER]],Draft2017[PLAYER],0)),0),0)</f>
        <v>1</v>
      </c>
    </row>
    <row r="79" spans="1:12" x14ac:dyDescent="0.3">
      <c r="A79">
        <v>5</v>
      </c>
      <c r="B79" t="s">
        <v>10719</v>
      </c>
      <c r="C79">
        <v>78</v>
      </c>
      <c r="D79" t="s">
        <v>10965</v>
      </c>
      <c r="E79" t="s">
        <v>4664</v>
      </c>
      <c r="F79" t="s">
        <v>10639</v>
      </c>
      <c r="G79" t="s">
        <v>448</v>
      </c>
      <c r="H79">
        <v>4</v>
      </c>
      <c r="I79" t="s">
        <v>434</v>
      </c>
      <c r="J79" t="str">
        <f>IF(Draft2018[[#This Row],[KEEPER]]="K",_xlfn.IFNA(INDEX(Draft2017[Current Contract],MATCH(Draft2018[[#This Row],[PLAYER]],Draft2017[PLAYER],0)),"Undrafted"),"")</f>
        <v>Undrafted</v>
      </c>
      <c r="K79" t="str">
        <f>IF(Draft2018[[#This Row],[KEEPER]]="K",Draft2018[[#This Row],[Last Contract]],IF(ISNA(VLOOKUP(Draft2018[[#This Row],[PLAYER]],Rookies2018[Player],1,FALSE)),"Auction","Rookie"))</f>
        <v>Undrafted</v>
      </c>
      <c r="L79">
        <f>IF(Draft2018[[#This Row],[KEEPER]]="K",1+_xlfn.IFNA(INDEX(Draft2017[Net Keeper Count],MATCH(Draft2018[[#This Row],[PLAYER]],Draft2017[PLAYER],0)),0),0)</f>
        <v>1</v>
      </c>
    </row>
    <row r="80" spans="1:12" x14ac:dyDescent="0.3">
      <c r="A80" s="69">
        <v>8</v>
      </c>
      <c r="B80" s="69" t="s">
        <v>10795</v>
      </c>
      <c r="C80" s="69">
        <v>79</v>
      </c>
      <c r="D80" s="69" t="s">
        <v>10815</v>
      </c>
      <c r="E80" s="69" t="s">
        <v>10525</v>
      </c>
      <c r="F80" s="69" t="s">
        <v>10619</v>
      </c>
      <c r="G80" s="69" t="s">
        <v>310</v>
      </c>
      <c r="H80" s="69">
        <v>18</v>
      </c>
      <c r="I80" s="69" t="s">
        <v>434</v>
      </c>
      <c r="J80" s="69" t="str">
        <f>IF(Draft2018[[#This Row],[KEEPER]]="K",_xlfn.IFNA(INDEX(Draft2017[Current Contract],MATCH(Draft2018[[#This Row],[PLAYER]],Draft2017[PLAYER],0)),"Undrafted"),"")</f>
        <v>Auction</v>
      </c>
      <c r="K80" s="69" t="str">
        <f>IF(Draft2018[[#This Row],[KEEPER]]="K",Draft2018[[#This Row],[Last Contract]],IF(ISNA(VLOOKUP(Draft2018[[#This Row],[PLAYER]],Rookies2018[Player],1,FALSE)),"Auction","Rookie"))</f>
        <v>Auction</v>
      </c>
      <c r="L80" s="69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1</v>
      </c>
      <c r="B81" t="s">
        <v>10597</v>
      </c>
      <c r="C81">
        <v>80</v>
      </c>
      <c r="D81" t="s">
        <v>10614</v>
      </c>
      <c r="E81" t="s">
        <v>4223</v>
      </c>
      <c r="F81" t="s">
        <v>10615</v>
      </c>
      <c r="G81" t="s">
        <v>347</v>
      </c>
      <c r="H81">
        <v>7</v>
      </c>
      <c r="I81" t="s">
        <v>434</v>
      </c>
      <c r="J81" t="str">
        <f>IF(Draft2018[[#This Row],[KEEPER]]="K",_xlfn.IFNA(INDEX(Draft2017[Current Contract],MATCH(Draft2018[[#This Row],[PLAYER]],Draft2017[PLAYER],0)),"Undrafted"),"")</f>
        <v>Rookie</v>
      </c>
      <c r="K81" t="str">
        <f>IF(Draft2018[[#This Row],[KEEPER]]="K",Draft2018[[#This Row],[Last Contract]],IF(ISNA(VLOOKUP(Draft2018[[#This Row],[PLAYER]],Rookies2018[Player],1,FALSE)),"Auction","Rookie"))</f>
        <v>Rookie</v>
      </c>
      <c r="L81">
        <f>IF(Draft2018[[#This Row],[KEEPER]]="K",1+_xlfn.IFNA(INDEX(Draft2017[Net Keeper Count],MATCH(Draft2018[[#This Row],[PLAYER]],Draft2017[PLAYER],0)),0),0)</f>
        <v>2</v>
      </c>
    </row>
    <row r="82" spans="1:12" x14ac:dyDescent="0.3">
      <c r="A82">
        <v>2</v>
      </c>
      <c r="B82" t="s">
        <v>10933</v>
      </c>
      <c r="C82">
        <v>81</v>
      </c>
      <c r="D82" t="s">
        <v>10649</v>
      </c>
      <c r="E82" t="s">
        <v>5649</v>
      </c>
      <c r="F82" t="s">
        <v>10650</v>
      </c>
      <c r="G82" t="s">
        <v>310</v>
      </c>
      <c r="H82">
        <v>9</v>
      </c>
      <c r="I82" t="s">
        <v>434</v>
      </c>
      <c r="J82" t="str">
        <f>IF(Draft2018[[#This Row],[KEEPER]]="K",_xlfn.IFNA(INDEX(Draft2017[Current Contract],MATCH(Draft2018[[#This Row],[PLAYER]],Draft2017[PLAYER],0)),"Undrafted"),"")</f>
        <v>Auction</v>
      </c>
      <c r="K82" t="str">
        <f>IF(Draft2018[[#This Row],[KEEPER]]="K",Draft2018[[#This Row],[Last Contract]],IF(ISNA(VLOOKUP(Draft2018[[#This Row],[PLAYER]],Rookies2018[Player],1,FALSE)),"Auction","Rookie"))</f>
        <v>Auction</v>
      </c>
      <c r="L82">
        <f>IF(Draft2018[[#This Row],[KEEPER]]="K",1+_xlfn.IFNA(INDEX(Draft2017[Net Keeper Count],MATCH(Draft2018[[#This Row],[PLAYER]],Draft2017[PLAYER],0)),0),0)</f>
        <v>2</v>
      </c>
    </row>
    <row r="83" spans="1:12" x14ac:dyDescent="0.3">
      <c r="A83">
        <v>7</v>
      </c>
      <c r="B83" t="s">
        <v>10771</v>
      </c>
      <c r="C83">
        <v>82</v>
      </c>
      <c r="D83" t="s">
        <v>10777</v>
      </c>
      <c r="E83" t="s">
        <v>3631</v>
      </c>
      <c r="F83" t="s">
        <v>10693</v>
      </c>
      <c r="G83" t="s">
        <v>310</v>
      </c>
      <c r="H83">
        <v>4</v>
      </c>
      <c r="I83" t="s">
        <v>434</v>
      </c>
      <c r="J83" t="str">
        <f>IF(Draft2018[[#This Row],[KEEPER]]="K",_xlfn.IFNA(INDEX(Draft2017[Current Contract],MATCH(Draft2018[[#This Row],[PLAYER]],Draft2017[PLAYER],0)),"Undrafted"),"")</f>
        <v>Auction</v>
      </c>
      <c r="K83" t="str">
        <f>IF(Draft2018[[#This Row],[KEEPER]]="K",Draft2018[[#This Row],[Last Contract]],IF(ISNA(VLOOKUP(Draft2018[[#This Row],[PLAYER]],Rookies2018[Player],1,FALSE)),"Auction","Rookie"))</f>
        <v>Auction</v>
      </c>
      <c r="L83">
        <f>IF(Draft2018[[#This Row],[KEEPER]]="K",1+_xlfn.IFNA(INDEX(Draft2017[Net Keeper Count],MATCH(Draft2018[[#This Row],[PLAYER]],Draft2017[PLAYER],0)),0),0)</f>
        <v>2</v>
      </c>
    </row>
    <row r="84" spans="1:12" x14ac:dyDescent="0.3">
      <c r="A84">
        <v>4</v>
      </c>
      <c r="B84" t="s">
        <v>10690</v>
      </c>
      <c r="C84">
        <v>83</v>
      </c>
      <c r="D84" t="s">
        <v>10716</v>
      </c>
      <c r="E84" t="s">
        <v>4455</v>
      </c>
      <c r="F84" t="s">
        <v>10708</v>
      </c>
      <c r="G84" t="s">
        <v>448</v>
      </c>
      <c r="H84">
        <v>1</v>
      </c>
      <c r="I84" t="s">
        <v>434</v>
      </c>
      <c r="J84" t="str">
        <f>IF(Draft2018[[#This Row],[KEEPER]]="K",_xlfn.IFNA(INDEX(Draft2017[Current Contract],MATCH(Draft2018[[#This Row],[PLAYER]],Draft2017[PLAYER],0)),"Undrafted"),"")</f>
        <v>Auction</v>
      </c>
      <c r="K84" t="str">
        <f>IF(Draft2018[[#This Row],[KEEPER]]="K",Draft2018[[#This Row],[Last Contract]],IF(ISNA(VLOOKUP(Draft2018[[#This Row],[PLAYER]],Rookies2018[Player],1,FALSE)),"Auction","Rookie"))</f>
        <v>Auction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6</v>
      </c>
      <c r="B85" t="s">
        <v>10976</v>
      </c>
      <c r="C85">
        <v>84</v>
      </c>
      <c r="D85" t="s">
        <v>10855</v>
      </c>
      <c r="E85" t="s">
        <v>8787</v>
      </c>
      <c r="F85" t="s">
        <v>313</v>
      </c>
      <c r="G85" t="s">
        <v>347</v>
      </c>
      <c r="H85">
        <v>6</v>
      </c>
      <c r="I85" t="s">
        <v>434</v>
      </c>
      <c r="J85" t="str">
        <f>IF(Draft2018[[#This Row],[KEEPER]]="K",_xlfn.IFNA(INDEX(Draft2017[Current Contract],MATCH(Draft2018[[#This Row],[PLAYER]],Draft2017[PLAYER],0)),"Undrafted"),"")</f>
        <v>Rookie</v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2</v>
      </c>
    </row>
    <row r="86" spans="1:12" x14ac:dyDescent="0.3">
      <c r="A86">
        <v>10</v>
      </c>
      <c r="B86" t="s">
        <v>10845</v>
      </c>
      <c r="C86">
        <v>85</v>
      </c>
      <c r="D86" t="s">
        <v>10853</v>
      </c>
      <c r="E86" t="s">
        <v>9773</v>
      </c>
      <c r="F86" t="s">
        <v>10601</v>
      </c>
      <c r="G86" t="s">
        <v>310</v>
      </c>
      <c r="H86">
        <v>5</v>
      </c>
      <c r="I86" t="s">
        <v>434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9</v>
      </c>
      <c r="B87" t="s">
        <v>10820</v>
      </c>
      <c r="C87">
        <v>86</v>
      </c>
      <c r="D87" t="s">
        <v>10822</v>
      </c>
      <c r="E87" t="s">
        <v>1651</v>
      </c>
      <c r="F87" t="s">
        <v>10635</v>
      </c>
      <c r="G87" t="s">
        <v>310</v>
      </c>
      <c r="H87">
        <v>3</v>
      </c>
      <c r="I87" t="s">
        <v>434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2</v>
      </c>
    </row>
    <row r="88" spans="1:12" x14ac:dyDescent="0.3">
      <c r="A88">
        <v>3</v>
      </c>
      <c r="B88" t="s">
        <v>10664</v>
      </c>
      <c r="C88">
        <v>87</v>
      </c>
      <c r="D88" t="s">
        <v>10668</v>
      </c>
      <c r="E88" t="s">
        <v>1590</v>
      </c>
      <c r="F88" t="s">
        <v>10615</v>
      </c>
      <c r="G88" t="s">
        <v>347</v>
      </c>
      <c r="H88">
        <v>3</v>
      </c>
      <c r="I88" t="s">
        <v>434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2</v>
      </c>
    </row>
    <row r="89" spans="1:12" x14ac:dyDescent="0.3">
      <c r="A89">
        <v>5</v>
      </c>
      <c r="B89" t="s">
        <v>10719</v>
      </c>
      <c r="C89">
        <v>88</v>
      </c>
      <c r="D89" t="s">
        <v>10966</v>
      </c>
      <c r="E89" t="s">
        <v>2217</v>
      </c>
      <c r="F89" t="s">
        <v>532</v>
      </c>
      <c r="G89" t="s">
        <v>347</v>
      </c>
      <c r="H89">
        <v>1</v>
      </c>
      <c r="I89" t="s">
        <v>434</v>
      </c>
      <c r="J89" t="str">
        <f>IF(Draft2018[[#This Row],[KEEPER]]="K",_xlfn.IFNA(INDEX(Draft2017[Current Contract],MATCH(Draft2018[[#This Row],[PLAYER]],Draft2017[PLAYER],0)),"Undrafted"),"")</f>
        <v>Undrafted</v>
      </c>
      <c r="K89" t="str">
        <f>IF(Draft2018[[#This Row],[KEEPER]]="K",Draft2018[[#This Row],[Last Contract]],IF(ISNA(VLOOKUP(Draft2018[[#This Row],[PLAYER]],Rookies2018[Player],1,FALSE)),"Auction","Rookie"))</f>
        <v>Undrafted</v>
      </c>
      <c r="L89">
        <f>IF(Draft2018[[#This Row],[KEEPER]]="K",1+_xlfn.IFNA(INDEX(Draft2017[Net Keeper Count],MATCH(Draft2018[[#This Row],[PLAYER]],Draft2017[PLAYER],0)),0),0)</f>
        <v>1</v>
      </c>
    </row>
    <row r="90" spans="1:12" x14ac:dyDescent="0.3">
      <c r="A90">
        <v>8</v>
      </c>
      <c r="B90" t="s">
        <v>10795</v>
      </c>
      <c r="C90">
        <v>89</v>
      </c>
      <c r="D90" t="s">
        <v>10799</v>
      </c>
      <c r="E90" t="s">
        <v>5363</v>
      </c>
      <c r="F90" t="s">
        <v>10609</v>
      </c>
      <c r="G90" t="s">
        <v>320</v>
      </c>
      <c r="H90">
        <v>4</v>
      </c>
      <c r="I90" t="s">
        <v>434</v>
      </c>
      <c r="J90" t="str">
        <f>IF(Draft2018[[#This Row],[KEEPER]]="K",_xlfn.IFNA(INDEX(Draft2017[Current Contract],MATCH(Draft2018[[#This Row],[PLAYER]],Draft2017[PLAYER],0)),"Undrafted"),"")</f>
        <v>Auction</v>
      </c>
      <c r="K90" t="str">
        <f>IF(Draft2018[[#This Row],[KEEPER]]="K",Draft2018[[#This Row],[Last Contract]],IF(ISNA(VLOOKUP(Draft2018[[#This Row],[PLAYER]],Rookies2018[Player],1,FALSE)),"Auction","Rookie"))</f>
        <v>Auction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1</v>
      </c>
      <c r="B91" t="s">
        <v>10597</v>
      </c>
      <c r="C91">
        <v>90</v>
      </c>
      <c r="D91" t="s">
        <v>10830</v>
      </c>
      <c r="E91" t="s">
        <v>6138</v>
      </c>
      <c r="F91" t="s">
        <v>364</v>
      </c>
      <c r="G91" t="s">
        <v>448</v>
      </c>
      <c r="H91">
        <v>5</v>
      </c>
      <c r="I91" t="s">
        <v>434</v>
      </c>
      <c r="J91" t="str">
        <f>IF(Draft2018[[#This Row],[KEEPER]]="K",_xlfn.IFNA(INDEX(Draft2017[Current Contract],MATCH(Draft2018[[#This Row],[PLAYER]],Draft2017[PLAYER],0)),"Undrafted"),"")</f>
        <v>Rookie</v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1</v>
      </c>
    </row>
    <row r="92" spans="1:12" x14ac:dyDescent="0.3">
      <c r="A92">
        <v>2</v>
      </c>
      <c r="B92" t="s">
        <v>10933</v>
      </c>
      <c r="C92">
        <v>91</v>
      </c>
      <c r="D92" t="s">
        <v>10643</v>
      </c>
      <c r="E92" t="s">
        <v>2839</v>
      </c>
      <c r="F92" t="s">
        <v>370</v>
      </c>
      <c r="G92" t="s">
        <v>310</v>
      </c>
      <c r="H92">
        <v>13</v>
      </c>
      <c r="I92" t="s">
        <v>434</v>
      </c>
      <c r="J92" t="str">
        <f>IF(Draft2018[[#This Row],[KEEPER]]="K",_xlfn.IFNA(INDEX(Draft2017[Current Contract],MATCH(Draft2018[[#This Row],[PLAYER]],Draft2017[PLAYER],0)),"Undrafted"),"")</f>
        <v>Auction</v>
      </c>
      <c r="K92" t="str">
        <f>IF(Draft2018[[#This Row],[KEEPER]]="K",Draft2018[[#This Row],[Last Contract]],IF(ISNA(VLOOKUP(Draft2018[[#This Row],[PLAYER]],Rookies2018[Player],1,FALSE)),"Auction","Rookie"))</f>
        <v>Auction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7</v>
      </c>
      <c r="B93" t="s">
        <v>10771</v>
      </c>
      <c r="C93">
        <v>92</v>
      </c>
      <c r="D93" t="s">
        <v>10983</v>
      </c>
      <c r="E93" t="s">
        <v>5258</v>
      </c>
      <c r="F93" t="s">
        <v>10619</v>
      </c>
      <c r="G93" t="s">
        <v>347</v>
      </c>
      <c r="H93">
        <v>1</v>
      </c>
      <c r="I93" t="s">
        <v>434</v>
      </c>
      <c r="J93" t="str">
        <f>IF(Draft2018[[#This Row],[KEEPER]]="K",_xlfn.IFNA(INDEX(Draft2017[Current Contract],MATCH(Draft2018[[#This Row],[PLAYER]],Draft2017[PLAYER],0)),"Undrafted"),"")</f>
        <v>Undrafted</v>
      </c>
      <c r="K93" t="str">
        <f>IF(Draft2018[[#This Row],[KEEPER]]="K",Draft2018[[#This Row],[Last Contract]],IF(ISNA(VLOOKUP(Draft2018[[#This Row],[PLAYER]],Rookies2018[Player],1,FALSE)),"Auction","Rookie"))</f>
        <v>Undrafted</v>
      </c>
      <c r="L93">
        <f>IF(Draft2018[[#This Row],[KEEPER]]="K",1+_xlfn.IFNA(INDEX(Draft2017[Net Keeper Count],MATCH(Draft2018[[#This Row],[PLAYER]],Draft2017[PLAYER],0)),0),0)</f>
        <v>1</v>
      </c>
    </row>
    <row r="94" spans="1:12" x14ac:dyDescent="0.3">
      <c r="A94">
        <v>4</v>
      </c>
      <c r="B94" t="s">
        <v>10690</v>
      </c>
      <c r="C94">
        <v>93</v>
      </c>
      <c r="D94" t="s">
        <v>10710</v>
      </c>
      <c r="E94" t="s">
        <v>4282</v>
      </c>
      <c r="F94" t="s">
        <v>1190</v>
      </c>
      <c r="G94" t="s">
        <v>347</v>
      </c>
      <c r="H94">
        <v>3</v>
      </c>
      <c r="I94" t="s">
        <v>434</v>
      </c>
      <c r="J94" t="str">
        <f>IF(Draft2018[[#This Row],[KEEPER]]="K",_xlfn.IFNA(INDEX(Draft2017[Current Contract],MATCH(Draft2018[[#This Row],[PLAYER]],Draft2017[PLAYER],0)),"Undrafted"),"")</f>
        <v>Rookie</v>
      </c>
      <c r="K94" t="str">
        <f>IF(Draft2018[[#This Row],[KEEPER]]="K",Draft2018[[#This Row],[Last Contract]],IF(ISNA(VLOOKUP(Draft2018[[#This Row],[PLAYER]],Rookies2018[Player],1,FALSE)),"Auction","Rookie"))</f>
        <v>Rookie</v>
      </c>
      <c r="L94">
        <f>IF(Draft2018[[#This Row],[KEEPER]]="K",1+_xlfn.IFNA(INDEX(Draft2017[Net Keeper Count],MATCH(Draft2018[[#This Row],[PLAYER]],Draft2017[PLAYER],0)),0),0)</f>
        <v>1</v>
      </c>
    </row>
    <row r="95" spans="1:12" x14ac:dyDescent="0.3">
      <c r="A95">
        <v>6</v>
      </c>
      <c r="B95" t="s">
        <v>10976</v>
      </c>
      <c r="C95">
        <v>94</v>
      </c>
      <c r="D95" t="s">
        <v>10754</v>
      </c>
      <c r="E95" t="s">
        <v>1122</v>
      </c>
      <c r="F95" t="s">
        <v>486</v>
      </c>
      <c r="G95" t="s">
        <v>448</v>
      </c>
      <c r="H95">
        <v>1</v>
      </c>
      <c r="I95" t="s">
        <v>434</v>
      </c>
      <c r="J95" t="str">
        <f>IF(Draft2018[[#This Row],[KEEPER]]="K",_xlfn.IFNA(INDEX(Draft2017[Current Contract],MATCH(Draft2018[[#This Row],[PLAYER]],Draft2017[PLAYER],0)),"Undrafted"),"")</f>
        <v>Auction</v>
      </c>
      <c r="K95" t="str">
        <f>IF(Draft2018[[#This Row],[KEEPER]]="K",Draft2018[[#This Row],[Last Contract]],IF(ISNA(VLOOKUP(Draft2018[[#This Row],[PLAYER]],Rookies2018[Player],1,FALSE)),"Auction","Rookie"))</f>
        <v>Auction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10</v>
      </c>
      <c r="B96" t="s">
        <v>10845</v>
      </c>
      <c r="C96">
        <v>95</v>
      </c>
      <c r="D96" t="s">
        <v>10856</v>
      </c>
      <c r="E96" t="s">
        <v>10457</v>
      </c>
      <c r="F96" t="s">
        <v>566</v>
      </c>
      <c r="G96" t="s">
        <v>310</v>
      </c>
      <c r="H96">
        <v>4</v>
      </c>
      <c r="I96" t="s">
        <v>434</v>
      </c>
      <c r="J96" t="str">
        <f>IF(Draft2018[[#This Row],[KEEPER]]="K",_xlfn.IFNA(INDEX(Draft2017[Current Contract],MATCH(Draft2018[[#This Row],[PLAYER]],Draft2017[PLAYER],0)),"Undrafted"),"")</f>
        <v>Rookie</v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2</v>
      </c>
    </row>
    <row r="97" spans="1:12" x14ac:dyDescent="0.3">
      <c r="A97">
        <v>9</v>
      </c>
      <c r="B97" t="s">
        <v>10820</v>
      </c>
      <c r="C97">
        <v>96</v>
      </c>
      <c r="D97" t="s">
        <v>10841</v>
      </c>
      <c r="E97" t="s">
        <v>4084</v>
      </c>
      <c r="F97" t="s">
        <v>10635</v>
      </c>
      <c r="G97" t="s">
        <v>320</v>
      </c>
      <c r="H97">
        <v>9</v>
      </c>
      <c r="I97" t="s">
        <v>434</v>
      </c>
      <c r="J97" t="str">
        <f>IF(Draft2018[[#This Row],[KEEPER]]="K",_xlfn.IFNA(INDEX(Draft2017[Current Contract],MATCH(Draft2018[[#This Row],[PLAYER]],Draft2017[PLAYER],0)),"Undrafted"),"")</f>
        <v>Auction</v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1</v>
      </c>
    </row>
    <row r="98" spans="1:12" x14ac:dyDescent="0.3">
      <c r="A98">
        <v>3</v>
      </c>
      <c r="B98" t="s">
        <v>10664</v>
      </c>
      <c r="C98">
        <v>97</v>
      </c>
      <c r="D98" t="s">
        <v>10673</v>
      </c>
      <c r="E98" t="s">
        <v>8825</v>
      </c>
      <c r="F98" t="s">
        <v>10603</v>
      </c>
      <c r="G98" t="s">
        <v>347</v>
      </c>
      <c r="H98">
        <v>1</v>
      </c>
      <c r="I98" t="s">
        <v>434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5</v>
      </c>
      <c r="B99" t="s">
        <v>10719</v>
      </c>
      <c r="C99">
        <v>98</v>
      </c>
      <c r="D99" t="s">
        <v>10967</v>
      </c>
      <c r="E99" t="s">
        <v>3034</v>
      </c>
      <c r="F99" t="s">
        <v>10615</v>
      </c>
      <c r="G99" t="s">
        <v>448</v>
      </c>
      <c r="H99">
        <v>1</v>
      </c>
      <c r="I99" t="s">
        <v>434</v>
      </c>
      <c r="J99" t="str">
        <f>IF(Draft2018[[#This Row],[KEEPER]]="K",_xlfn.IFNA(INDEX(Draft2017[Current Contract],MATCH(Draft2018[[#This Row],[PLAYER]],Draft2017[PLAYER],0)),"Undrafted"),"")</f>
        <v>Undrafted</v>
      </c>
      <c r="K99" t="str">
        <f>IF(Draft2018[[#This Row],[KEEPER]]="K",Draft2018[[#This Row],[Last Contract]],IF(ISNA(VLOOKUP(Draft2018[[#This Row],[PLAYER]],Rookies2018[Player],1,FALSE)),"Auction","Rookie"))</f>
        <v>Undrafted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8</v>
      </c>
      <c r="B100" t="s">
        <v>10795</v>
      </c>
      <c r="C100">
        <v>99</v>
      </c>
      <c r="D100" t="s">
        <v>10817</v>
      </c>
      <c r="E100" t="s">
        <v>7240</v>
      </c>
      <c r="F100" t="s">
        <v>10622</v>
      </c>
      <c r="G100" t="s">
        <v>448</v>
      </c>
      <c r="H100">
        <v>4</v>
      </c>
      <c r="I100" t="s">
        <v>434</v>
      </c>
      <c r="J100" t="str">
        <f>IF(Draft2018[[#This Row],[KEEPER]]="K",_xlfn.IFNA(INDEX(Draft2017[Current Contract],MATCH(Draft2018[[#This Row],[PLAYER]],Draft2017[PLAYER],0)),"Undrafted"),"")</f>
        <v>Auction</v>
      </c>
      <c r="K100" t="str">
        <f>IF(Draft2018[[#This Row],[KEEPER]]="K",Draft2018[[#This Row],[Last Contract]],IF(ISNA(VLOOKUP(Draft2018[[#This Row],[PLAYER]],Rookies2018[Player],1,FALSE)),"Auction","Rookie"))</f>
        <v>Auction</v>
      </c>
      <c r="L100">
        <f>IF(Draft2018[[#This Row],[KEEPER]]="K",1+_xlfn.IFNA(INDEX(Draft2017[Net Keeper Count],MATCH(Draft2018[[#This Row],[PLAYER]],Draft2017[PLAYER],0)),0),0)</f>
        <v>1</v>
      </c>
    </row>
    <row r="101" spans="1:12" x14ac:dyDescent="0.3">
      <c r="A101">
        <v>1</v>
      </c>
      <c r="B101" t="s">
        <v>10597</v>
      </c>
      <c r="C101">
        <v>100</v>
      </c>
      <c r="D101" t="s">
        <v>10928</v>
      </c>
      <c r="E101" t="s">
        <v>2269</v>
      </c>
      <c r="F101" t="s">
        <v>10631</v>
      </c>
      <c r="G101" t="s">
        <v>347</v>
      </c>
      <c r="H101">
        <v>1</v>
      </c>
      <c r="I101" t="s">
        <v>434</v>
      </c>
      <c r="J101" t="str">
        <f>IF(Draft2018[[#This Row],[KEEPER]]="K",_xlfn.IFNA(INDEX(Draft2017[Current Contract],MATCH(Draft2018[[#This Row],[PLAYER]],Draft2017[PLAYER],0)),"Undrafted"),"")</f>
        <v>Undrafted</v>
      </c>
      <c r="K101" t="str">
        <f>IF(Draft2018[[#This Row],[KEEPER]]="K",Draft2018[[#This Row],[Last Contract]],IF(ISNA(VLOOKUP(Draft2018[[#This Row],[PLAYER]],Rookies2018[Player],1,FALSE)),"Auction","Rookie"))</f>
        <v>Undrafted</v>
      </c>
      <c r="L101">
        <f>IF(Draft2018[[#This Row],[KEEPER]]="K",1+_xlfn.IFNA(INDEX(Draft2017[Net Keeper Count],MATCH(Draft2018[[#This Row],[PLAYER]],Draft2017[PLAYER],0)),0),0)</f>
        <v>1</v>
      </c>
    </row>
    <row r="102" spans="1:12" x14ac:dyDescent="0.3">
      <c r="A102">
        <v>2</v>
      </c>
      <c r="B102" t="s">
        <v>10933</v>
      </c>
      <c r="C102">
        <v>101</v>
      </c>
      <c r="D102" t="s">
        <v>10935</v>
      </c>
      <c r="E102" t="s">
        <v>10052</v>
      </c>
      <c r="F102" t="s">
        <v>10603</v>
      </c>
      <c r="G102" t="s">
        <v>448</v>
      </c>
      <c r="H102">
        <v>1</v>
      </c>
      <c r="I102" t="s">
        <v>434</v>
      </c>
      <c r="J102" t="str">
        <f>IF(Draft2018[[#This Row],[KEEPER]]="K",_xlfn.IFNA(INDEX(Draft2017[Current Contract],MATCH(Draft2018[[#This Row],[PLAYER]],Draft2017[PLAYER],0)),"Undrafted"),"")</f>
        <v>Undrafted</v>
      </c>
      <c r="K102" t="str">
        <f>IF(Draft2018[[#This Row],[KEEPER]]="K",Draft2018[[#This Row],[Last Contract]],IF(ISNA(VLOOKUP(Draft2018[[#This Row],[PLAYER]],Rookies2018[Player],1,FALSE)),"Auction","Rookie"))</f>
        <v>Undrafted</v>
      </c>
      <c r="L102">
        <f>IF(Draft2018[[#This Row],[KEEPER]]="K",1+_xlfn.IFNA(INDEX(Draft2017[Net Keeper Count],MATCH(Draft2018[[#This Row],[PLAYER]],Draft2017[PLAYER],0)),0),0)</f>
        <v>1</v>
      </c>
    </row>
    <row r="103" spans="1:12" x14ac:dyDescent="0.3">
      <c r="A103">
        <v>4</v>
      </c>
      <c r="B103" t="s">
        <v>10690</v>
      </c>
      <c r="C103">
        <v>102</v>
      </c>
      <c r="D103" t="s">
        <v>10953</v>
      </c>
      <c r="E103" t="s">
        <v>8107</v>
      </c>
      <c r="F103" t="s">
        <v>566</v>
      </c>
      <c r="G103" t="s">
        <v>434</v>
      </c>
      <c r="H103">
        <v>1</v>
      </c>
      <c r="I103" t="s">
        <v>434</v>
      </c>
      <c r="J103" t="str">
        <f>IF(Draft2018[[#This Row],[KEEPER]]="K",_xlfn.IFNA(INDEX(Draft2017[Current Contract],MATCH(Draft2018[[#This Row],[PLAYER]],Draft2017[PLAYER],0)),"Undrafted"),"")</f>
        <v>Undrafted</v>
      </c>
      <c r="K103" t="str">
        <f>IF(Draft2018[[#This Row],[KEEPER]]="K",Draft2018[[#This Row],[Last Contract]],IF(ISNA(VLOOKUP(Draft2018[[#This Row],[PLAYER]],Rookies2018[Player],1,FALSE)),"Auction","Rookie"))</f>
        <v>Undrafted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6</v>
      </c>
      <c r="B104" t="s">
        <v>10976</v>
      </c>
      <c r="C104">
        <v>103</v>
      </c>
      <c r="D104" t="s">
        <v>10978</v>
      </c>
      <c r="E104" t="s">
        <v>2446</v>
      </c>
      <c r="F104" t="s">
        <v>10639</v>
      </c>
      <c r="G104" t="s">
        <v>448</v>
      </c>
      <c r="H104">
        <v>4</v>
      </c>
      <c r="I104" t="s">
        <v>434</v>
      </c>
      <c r="J104" t="str">
        <f>IF(Draft2018[[#This Row],[KEEPER]]="K",_xlfn.IFNA(INDEX(Draft2017[Current Contract],MATCH(Draft2018[[#This Row],[PLAYER]],Draft2017[PLAYER],0)),"Undrafted"),"")</f>
        <v>Auction</v>
      </c>
      <c r="K104" t="str">
        <f>IF(Draft2018[[#This Row],[KEEPER]]="K",Draft2018[[#This Row],[Last Contract]],IF(ISNA(VLOOKUP(Draft2018[[#This Row],[PLAYER]],Rookies2018[Player],1,FALSE)),"Auction","Rookie"))</f>
        <v>Auction</v>
      </c>
      <c r="L104">
        <f>IF(Draft2018[[#This Row],[KEEPER]]="K",1+_xlfn.IFNA(INDEX(Draft2017[Net Keeper Count],MATCH(Draft2018[[#This Row],[PLAYER]],Draft2017[PLAYER],0)),0),0)</f>
        <v>2</v>
      </c>
    </row>
    <row r="105" spans="1:12" x14ac:dyDescent="0.3">
      <c r="A105">
        <v>10</v>
      </c>
      <c r="B105" t="s">
        <v>10845</v>
      </c>
      <c r="C105">
        <v>104</v>
      </c>
      <c r="D105" t="s">
        <v>11010</v>
      </c>
      <c r="E105" t="s">
        <v>9302</v>
      </c>
      <c r="F105" t="s">
        <v>305</v>
      </c>
      <c r="G105" t="s">
        <v>434</v>
      </c>
      <c r="H105">
        <v>1</v>
      </c>
      <c r="I105" t="s">
        <v>434</v>
      </c>
      <c r="J105" t="str">
        <f>IF(Draft2018[[#This Row],[KEEPER]]="K",_xlfn.IFNA(INDEX(Draft2017[Current Contract],MATCH(Draft2018[[#This Row],[PLAYER]],Draft2017[PLAYER],0)),"Undrafted"),"")</f>
        <v>Undrafted</v>
      </c>
      <c r="K105" t="str">
        <f>IF(Draft2018[[#This Row],[KEEPER]]="K",Draft2018[[#This Row],[Last Contract]],IF(ISNA(VLOOKUP(Draft2018[[#This Row],[PLAYER]],Rookies2018[Player],1,FALSE)),"Auction","Rookie"))</f>
        <v>Undrafted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3</v>
      </c>
      <c r="B106" t="s">
        <v>10664</v>
      </c>
      <c r="C106">
        <v>105</v>
      </c>
      <c r="D106" t="s">
        <v>10677</v>
      </c>
      <c r="E106" t="s">
        <v>4100</v>
      </c>
      <c r="F106" t="s">
        <v>370</v>
      </c>
      <c r="G106" t="s">
        <v>347</v>
      </c>
      <c r="H106">
        <v>1</v>
      </c>
      <c r="I106" t="s">
        <v>434</v>
      </c>
      <c r="J106" t="str">
        <f>IF(Draft2018[[#This Row],[KEEPER]]="K",_xlfn.IFNA(INDEX(Draft2017[Current Contract],MATCH(Draft2018[[#This Row],[PLAYER]],Draft2017[PLAYER],0)),"Undrafted"),"")</f>
        <v>Undrafted</v>
      </c>
      <c r="K106" t="str">
        <f>IF(Draft2018[[#This Row],[KEEPER]]="K",Draft2018[[#This Row],[Last Contract]],IF(ISNA(VLOOKUP(Draft2018[[#This Row],[PLAYER]],Rookies2018[Player],1,FALSE)),"Auction","Rookie"))</f>
        <v>Undrafted</v>
      </c>
      <c r="L106">
        <f>IF(Draft2018[[#This Row],[KEEPER]]="K",1+_xlfn.IFNA(INDEX(Draft2017[Net Keeper Count],MATCH(Draft2018[[#This Row],[PLAYER]],Draft2017[PLAYER],0)),0),0)</f>
        <v>2</v>
      </c>
    </row>
    <row r="107" spans="1:12" x14ac:dyDescent="0.3">
      <c r="A107">
        <v>5</v>
      </c>
      <c r="B107" t="s">
        <v>10719</v>
      </c>
      <c r="C107">
        <v>106</v>
      </c>
      <c r="D107" t="s">
        <v>10861</v>
      </c>
      <c r="E107" t="s">
        <v>7682</v>
      </c>
      <c r="F107" t="s">
        <v>566</v>
      </c>
      <c r="G107" t="s">
        <v>347</v>
      </c>
      <c r="H107">
        <v>3</v>
      </c>
      <c r="I107" t="s">
        <v>434</v>
      </c>
      <c r="J107" t="str">
        <f>IF(Draft2018[[#This Row],[KEEPER]]="K",_xlfn.IFNA(INDEX(Draft2017[Current Contract],MATCH(Draft2018[[#This Row],[PLAYER]],Draft2017[PLAYER],0)),"Undrafted"),"")</f>
        <v>Rookie</v>
      </c>
      <c r="K107" t="str">
        <f>IF(Draft2018[[#This Row],[KEEPER]]="K",Draft2018[[#This Row],[Last Contract]],IF(ISNA(VLOOKUP(Draft2018[[#This Row],[PLAYER]],Rookies2018[Player],1,FALSE)),"Auction","Rookie"))</f>
        <v>Rookie</v>
      </c>
      <c r="L107">
        <f>IF(Draft2018[[#This Row],[KEEPER]]="K",1+_xlfn.IFNA(INDEX(Draft2017[Net Keeper Count],MATCH(Draft2018[[#This Row],[PLAYER]],Draft2017[PLAYER],0)),0),0)</f>
        <v>1</v>
      </c>
    </row>
    <row r="108" spans="1:12" x14ac:dyDescent="0.3">
      <c r="A108">
        <v>8</v>
      </c>
      <c r="B108" t="s">
        <v>10795</v>
      </c>
      <c r="C108">
        <v>107</v>
      </c>
      <c r="D108" t="s">
        <v>10810</v>
      </c>
      <c r="E108" t="s">
        <v>2006</v>
      </c>
      <c r="F108" t="s">
        <v>305</v>
      </c>
      <c r="G108" t="s">
        <v>310</v>
      </c>
      <c r="H108">
        <v>3</v>
      </c>
      <c r="I108" t="s">
        <v>434</v>
      </c>
      <c r="J108" t="str">
        <f>IF(Draft2018[[#This Row],[KEEPER]]="K",_xlfn.IFNA(INDEX(Draft2017[Current Contract],MATCH(Draft2018[[#This Row],[PLAYER]],Draft2017[PLAYER],0)),"Undrafted"),"")</f>
        <v>Rookie</v>
      </c>
      <c r="K108" t="str">
        <f>IF(Draft2018[[#This Row],[KEEPER]]="K",Draft2018[[#This Row],[Last Contract]],IF(ISNA(VLOOKUP(Draft2018[[#This Row],[PLAYER]],Rookies2018[Player],1,FALSE)),"Auction","Rookie"))</f>
        <v>Rookie</v>
      </c>
      <c r="L108">
        <f>IF(Draft2018[[#This Row],[KEEPER]]="K",1+_xlfn.IFNA(INDEX(Draft2017[Net Keeper Count],MATCH(Draft2018[[#This Row],[PLAYER]],Draft2017[PLAYER],0)),0),0)</f>
        <v>1</v>
      </c>
    </row>
    <row r="109" spans="1:12" x14ac:dyDescent="0.3">
      <c r="A109">
        <v>1</v>
      </c>
      <c r="B109" t="s">
        <v>10597</v>
      </c>
      <c r="C109">
        <v>108</v>
      </c>
      <c r="D109" t="s">
        <v>10929</v>
      </c>
      <c r="E109" t="s">
        <v>1548</v>
      </c>
      <c r="F109" t="s">
        <v>10615</v>
      </c>
      <c r="G109" t="s">
        <v>310</v>
      </c>
      <c r="H109">
        <v>1</v>
      </c>
      <c r="I109" t="s">
        <v>434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1</v>
      </c>
    </row>
    <row r="110" spans="1:12" x14ac:dyDescent="0.3">
      <c r="A110">
        <v>2</v>
      </c>
      <c r="B110" t="s">
        <v>10933</v>
      </c>
      <c r="C110">
        <v>109</v>
      </c>
      <c r="D110" t="s">
        <v>10936</v>
      </c>
      <c r="E110" t="s">
        <v>7803</v>
      </c>
      <c r="F110" t="s">
        <v>532</v>
      </c>
      <c r="G110" t="s">
        <v>320</v>
      </c>
      <c r="H110">
        <v>1</v>
      </c>
      <c r="I110" t="s">
        <v>434</v>
      </c>
      <c r="J110" t="str">
        <f>IF(Draft2018[[#This Row],[KEEPER]]="K",_xlfn.IFNA(INDEX(Draft2017[Current Contract],MATCH(Draft2018[[#This Row],[PLAYER]],Draft2017[PLAYER],0)),"Undrafted"),"")</f>
        <v>Undrafted</v>
      </c>
      <c r="K110" t="str">
        <f>IF(Draft2018[[#This Row],[KEEPER]]="K",Draft2018[[#This Row],[Last Contract]],IF(ISNA(VLOOKUP(Draft2018[[#This Row],[PLAYER]],Rookies2018[Player],1,FALSE)),"Auction","Rookie"))</f>
        <v>Undrafted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10690</v>
      </c>
      <c r="C111">
        <v>110</v>
      </c>
      <c r="D111" t="s">
        <v>10709</v>
      </c>
      <c r="E111" t="s">
        <v>9459</v>
      </c>
      <c r="F111" t="s">
        <v>10625</v>
      </c>
      <c r="G111" t="s">
        <v>448</v>
      </c>
      <c r="H111">
        <v>3</v>
      </c>
      <c r="I111" t="s">
        <v>434</v>
      </c>
      <c r="J111" t="str">
        <f>IF(Draft2018[[#This Row],[KEEPER]]="K",_xlfn.IFNA(INDEX(Draft2017[Current Contract],MATCH(Draft2018[[#This Row],[PLAYER]],Draft2017[PLAYER],0)),"Undrafted"),"")</f>
        <v>Rookie</v>
      </c>
      <c r="K111" t="str">
        <f>IF(Draft2018[[#This Row],[KEEPER]]="K",Draft2018[[#This Row],[Last Contract]],IF(ISNA(VLOOKUP(Draft2018[[#This Row],[PLAYER]],Rookies2018[Player],1,FALSE)),"Auction","Rookie"))</f>
        <v>Rookie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6</v>
      </c>
      <c r="B112" t="s">
        <v>10976</v>
      </c>
      <c r="C112">
        <v>111</v>
      </c>
      <c r="D112" t="s">
        <v>10770</v>
      </c>
      <c r="E112" t="s">
        <v>10460</v>
      </c>
      <c r="F112" t="s">
        <v>297</v>
      </c>
      <c r="G112" t="s">
        <v>310</v>
      </c>
      <c r="H112">
        <v>5</v>
      </c>
      <c r="I112" t="s">
        <v>434</v>
      </c>
      <c r="J112" t="str">
        <f>IF(Draft2018[[#This Row],[KEEPER]]="K",_xlfn.IFNA(INDEX(Draft2017[Current Contract],MATCH(Draft2018[[#This Row],[PLAYER]],Draft2017[PLAYER],0)),"Undrafted"),"")</f>
        <v>Auction</v>
      </c>
      <c r="K112" t="str">
        <f>IF(Draft2018[[#This Row],[KEEPER]]="K",Draft2018[[#This Row],[Last Contract]],IF(ISNA(VLOOKUP(Draft2018[[#This Row],[PLAYER]],Rookies2018[Player],1,FALSE)),"Auction","Rookie"))</f>
        <v>Auction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10</v>
      </c>
      <c r="B113" t="s">
        <v>10845</v>
      </c>
      <c r="C113">
        <v>112</v>
      </c>
      <c r="D113" t="s">
        <v>10860</v>
      </c>
      <c r="E113" t="s">
        <v>5495</v>
      </c>
      <c r="F113" t="s">
        <v>10615</v>
      </c>
      <c r="G113" t="s">
        <v>448</v>
      </c>
      <c r="H113">
        <v>5</v>
      </c>
      <c r="I113" t="s">
        <v>434</v>
      </c>
      <c r="J113" t="str">
        <f>IF(Draft2018[[#This Row],[KEEPER]]="K",_xlfn.IFNA(INDEX(Draft2017[Current Contract],MATCH(Draft2018[[#This Row],[PLAYER]],Draft2017[PLAYER],0)),"Undrafted"),"")</f>
        <v>Rookie</v>
      </c>
      <c r="K113" t="str">
        <f>IF(Draft2018[[#This Row],[KEEPER]]="K",Draft2018[[#This Row],[Last Contract]],IF(ISNA(VLOOKUP(Draft2018[[#This Row],[PLAYER]],Rookies2018[Player],1,FALSE)),"Auction","Rookie"))</f>
        <v>Rookie</v>
      </c>
      <c r="L113">
        <f>IF(Draft2018[[#This Row],[KEEPER]]="K",1+_xlfn.IFNA(INDEX(Draft2017[Net Keeper Count],MATCH(Draft2018[[#This Row],[PLAYER]],Draft2017[PLAYER],0)),0),0)</f>
        <v>1</v>
      </c>
    </row>
    <row r="114" spans="1:12" x14ac:dyDescent="0.3">
      <c r="A114">
        <v>3</v>
      </c>
      <c r="B114" t="s">
        <v>10664</v>
      </c>
      <c r="C114">
        <v>113</v>
      </c>
      <c r="D114" t="s">
        <v>10679</v>
      </c>
      <c r="E114" t="s">
        <v>8546</v>
      </c>
      <c r="F114" t="s">
        <v>10605</v>
      </c>
      <c r="G114" t="s">
        <v>320</v>
      </c>
      <c r="H114">
        <v>4</v>
      </c>
      <c r="I114" t="s">
        <v>434</v>
      </c>
      <c r="J114" t="str">
        <f>IF(Draft2018[[#This Row],[KEEPER]]="K",_xlfn.IFNA(INDEX(Draft2017[Current Contract],MATCH(Draft2018[[#This Row],[PLAYER]],Draft2017[PLAYER],0)),"Undrafted"),"")</f>
        <v>Rookie</v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1</v>
      </c>
    </row>
    <row r="115" spans="1:12" x14ac:dyDescent="0.3">
      <c r="A115">
        <v>5</v>
      </c>
      <c r="B115" t="s">
        <v>10719</v>
      </c>
      <c r="C115">
        <v>114</v>
      </c>
      <c r="D115" t="s">
        <v>10732</v>
      </c>
      <c r="E115" t="s">
        <v>7602</v>
      </c>
      <c r="F115" t="s">
        <v>10686</v>
      </c>
      <c r="G115" t="s">
        <v>347</v>
      </c>
      <c r="H115">
        <v>1</v>
      </c>
      <c r="I115" t="s">
        <v>434</v>
      </c>
      <c r="J115" t="str">
        <f>IF(Draft2018[[#This Row],[KEEPER]]="K",_xlfn.IFNA(INDEX(Draft2017[Current Contract],MATCH(Draft2018[[#This Row],[PLAYER]],Draft2017[PLAYER],0)),"Undrafted"),"")</f>
        <v>Auction</v>
      </c>
      <c r="K115" t="str">
        <f>IF(Draft2018[[#This Row],[KEEPER]]="K",Draft2018[[#This Row],[Last Contract]],IF(ISNA(VLOOKUP(Draft2018[[#This Row],[PLAYER]],Rookies2018[Player],1,FALSE)),"Auction","Rookie"))</f>
        <v>Auction</v>
      </c>
      <c r="L115">
        <f>IF(Draft2018[[#This Row],[KEEPER]]="K",1+_xlfn.IFNA(INDEX(Draft2017[Net Keeper Count],MATCH(Draft2018[[#This Row],[PLAYER]],Draft2017[PLAYER],0)),0),0)</f>
        <v>2</v>
      </c>
    </row>
    <row r="116" spans="1:12" x14ac:dyDescent="0.3">
      <c r="A116">
        <v>8</v>
      </c>
      <c r="B116" t="s">
        <v>10795</v>
      </c>
      <c r="C116">
        <v>115</v>
      </c>
      <c r="D116" t="s">
        <v>10805</v>
      </c>
      <c r="E116" t="s">
        <v>4811</v>
      </c>
      <c r="F116" t="s">
        <v>532</v>
      </c>
      <c r="G116" t="s">
        <v>310</v>
      </c>
      <c r="H116">
        <v>1</v>
      </c>
      <c r="I116" t="s">
        <v>434</v>
      </c>
      <c r="J116" t="str">
        <f>IF(Draft2018[[#This Row],[KEEPER]]="K",_xlfn.IFNA(INDEX(Draft2017[Current Contract],MATCH(Draft2018[[#This Row],[PLAYER]],Draft2017[PLAYER],0)),"Undrafted"),"")</f>
        <v>Auction</v>
      </c>
      <c r="K116" t="str">
        <f>IF(Draft2018[[#This Row],[KEEPER]]="K",Draft2018[[#This Row],[Last Contract]],IF(ISNA(VLOOKUP(Draft2018[[#This Row],[PLAYER]],Rookies2018[Player],1,FALSE)),"Auction","Rookie"))</f>
        <v>Auction</v>
      </c>
      <c r="L116">
        <f>IF(Draft2018[[#This Row],[KEEPER]]="K",1+_xlfn.IFNA(INDEX(Draft2017[Net Keeper Count],MATCH(Draft2018[[#This Row],[PLAYER]],Draft2017[PLAYER],0)),0),0)</f>
        <v>2</v>
      </c>
    </row>
    <row r="117" spans="1:12" x14ac:dyDescent="0.3">
      <c r="A117">
        <v>1</v>
      </c>
      <c r="B117" t="s">
        <v>10597</v>
      </c>
      <c r="C117">
        <v>116</v>
      </c>
      <c r="D117" t="s">
        <v>10626</v>
      </c>
      <c r="E117" t="s">
        <v>6820</v>
      </c>
      <c r="F117" t="s">
        <v>297</v>
      </c>
      <c r="G117" t="s">
        <v>347</v>
      </c>
      <c r="H117">
        <v>4</v>
      </c>
      <c r="I117" t="s">
        <v>434</v>
      </c>
      <c r="J117" t="str">
        <f>IF(Draft2018[[#This Row],[KEEPER]]="K",_xlfn.IFNA(INDEX(Draft2017[Current Contract],MATCH(Draft2018[[#This Row],[PLAYER]],Draft2017[PLAYER],0)),"Undrafted"),"")</f>
        <v>Rookie</v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1</v>
      </c>
    </row>
    <row r="118" spans="1:12" x14ac:dyDescent="0.3">
      <c r="A118">
        <v>2</v>
      </c>
      <c r="B118" t="s">
        <v>10933</v>
      </c>
      <c r="C118">
        <v>117</v>
      </c>
      <c r="D118" t="s">
        <v>10660</v>
      </c>
      <c r="E118" t="s">
        <v>7953</v>
      </c>
      <c r="F118" t="s">
        <v>10631</v>
      </c>
      <c r="G118" t="s">
        <v>347</v>
      </c>
      <c r="H118">
        <v>3</v>
      </c>
      <c r="I118" t="s">
        <v>434</v>
      </c>
      <c r="J118" t="str">
        <f>IF(Draft2018[[#This Row],[KEEPER]]="K",_xlfn.IFNA(INDEX(Draft2017[Current Contract],MATCH(Draft2018[[#This Row],[PLAYER]],Draft2017[PLAYER],0)),"Undrafted"),"")</f>
        <v>Rookie</v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1</v>
      </c>
    </row>
    <row r="119" spans="1:12" x14ac:dyDescent="0.3">
      <c r="A119">
        <v>4</v>
      </c>
      <c r="B119" t="s">
        <v>10690</v>
      </c>
      <c r="C119">
        <v>118</v>
      </c>
      <c r="D119" t="s">
        <v>11218</v>
      </c>
      <c r="E119" t="s">
        <v>5742</v>
      </c>
      <c r="F119" t="s">
        <v>10708</v>
      </c>
      <c r="G119" t="s">
        <v>310</v>
      </c>
      <c r="H119">
        <v>3</v>
      </c>
      <c r="I119" t="s">
        <v>434</v>
      </c>
      <c r="J119" t="str">
        <f>IF(Draft2018[[#This Row],[KEEPER]]="K",_xlfn.IFNA(INDEX(Draft2017[Current Contract],MATCH(Draft2018[[#This Row],[PLAYER]],Draft2017[PLAYER],0)),"Undrafted"),"")</f>
        <v>Rookie</v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1</v>
      </c>
    </row>
    <row r="120" spans="1:12" x14ac:dyDescent="0.3">
      <c r="A120">
        <v>6</v>
      </c>
      <c r="B120" t="s">
        <v>10976</v>
      </c>
      <c r="C120">
        <v>119</v>
      </c>
      <c r="D120" t="s">
        <v>10756</v>
      </c>
      <c r="E120" t="s">
        <v>3224</v>
      </c>
      <c r="F120" t="s">
        <v>10639</v>
      </c>
      <c r="G120" t="s">
        <v>434</v>
      </c>
      <c r="H120">
        <v>4</v>
      </c>
      <c r="I120" t="s">
        <v>434</v>
      </c>
      <c r="J120" t="str">
        <f>IF(Draft2018[[#This Row],[KEEPER]]="K",_xlfn.IFNA(INDEX(Draft2017[Current Contract],MATCH(Draft2018[[#This Row],[PLAYER]],Draft2017[PLAYER],0)),"Undrafted"),"")</f>
        <v>Auction</v>
      </c>
      <c r="K120" t="str">
        <f>IF(Draft2018[[#This Row],[KEEPER]]="K",Draft2018[[#This Row],[Last Contract]],IF(ISNA(VLOOKUP(Draft2018[[#This Row],[PLAYER]],Rookies2018[Player],1,FALSE)),"Auction","Rookie"))</f>
        <v>Auction</v>
      </c>
      <c r="L120">
        <f>IF(Draft2018[[#This Row],[KEEPER]]="K",1+_xlfn.IFNA(INDEX(Draft2017[Net Keeper Count],MATCH(Draft2018[[#This Row],[PLAYER]],Draft2017[PLAYER],0)),0),0)</f>
        <v>2</v>
      </c>
    </row>
    <row r="121" spans="1:12" x14ac:dyDescent="0.3">
      <c r="A121">
        <v>10</v>
      </c>
      <c r="B121" t="s">
        <v>10845</v>
      </c>
      <c r="C121">
        <v>120</v>
      </c>
      <c r="D121" t="s">
        <v>11011</v>
      </c>
      <c r="E121" t="s">
        <v>6561</v>
      </c>
      <c r="F121" t="s">
        <v>10631</v>
      </c>
      <c r="G121" t="s">
        <v>320</v>
      </c>
      <c r="H121">
        <v>1</v>
      </c>
      <c r="I121" t="s">
        <v>434</v>
      </c>
      <c r="J121" t="str">
        <f>IF(Draft2018[[#This Row],[KEEPER]]="K",_xlfn.IFNA(INDEX(Draft2017[Current Contract],MATCH(Draft2018[[#This Row],[PLAYER]],Draft2017[PLAYER],0)),"Undrafted"),"")</f>
        <v>Undrafted</v>
      </c>
      <c r="K121" t="str">
        <f>IF(Draft2018[[#This Row],[KEEPER]]="K",Draft2018[[#This Row],[Last Contract]],IF(ISNA(VLOOKUP(Draft2018[[#This Row],[PLAYER]],Rookies2018[Player],1,FALSE)),"Auction","Rookie"))</f>
        <v>Undrafted</v>
      </c>
      <c r="L121">
        <f>IF(Draft2018[[#This Row],[KEEPER]]="K",1+_xlfn.IFNA(INDEX(Draft2017[Net Keeper Count],MATCH(Draft2018[[#This Row],[PLAYER]],Draft2017[PLAYER],0)),0),0)</f>
        <v>1</v>
      </c>
    </row>
    <row r="122" spans="1:12" x14ac:dyDescent="0.3">
      <c r="A122">
        <v>3</v>
      </c>
      <c r="B122" t="s">
        <v>10664</v>
      </c>
      <c r="C122">
        <v>121</v>
      </c>
      <c r="D122" t="s">
        <v>10946</v>
      </c>
      <c r="E122" t="s">
        <v>6306</v>
      </c>
      <c r="F122" t="s">
        <v>10615</v>
      </c>
      <c r="G122" t="s">
        <v>448</v>
      </c>
      <c r="H122">
        <v>5</v>
      </c>
      <c r="I122" t="s">
        <v>434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5</v>
      </c>
      <c r="B123" t="s">
        <v>10719</v>
      </c>
      <c r="C123">
        <v>122</v>
      </c>
      <c r="D123" t="s">
        <v>10729</v>
      </c>
      <c r="E123" t="s">
        <v>1450</v>
      </c>
      <c r="F123" t="s">
        <v>10609</v>
      </c>
      <c r="G123" t="s">
        <v>310</v>
      </c>
      <c r="H123">
        <v>2</v>
      </c>
      <c r="I123" t="s">
        <v>434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2</v>
      </c>
    </row>
    <row r="124" spans="1:12" x14ac:dyDescent="0.3">
      <c r="A124">
        <v>8</v>
      </c>
      <c r="B124" t="s">
        <v>10795</v>
      </c>
      <c r="C124">
        <v>123</v>
      </c>
      <c r="D124" t="s">
        <v>10798</v>
      </c>
      <c r="E124" t="s">
        <v>5931</v>
      </c>
      <c r="F124" t="s">
        <v>10603</v>
      </c>
      <c r="G124" t="s">
        <v>347</v>
      </c>
      <c r="H124">
        <v>1</v>
      </c>
      <c r="I124" t="s">
        <v>434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2</v>
      </c>
    </row>
    <row r="125" spans="1:12" x14ac:dyDescent="0.3">
      <c r="A125">
        <v>1</v>
      </c>
      <c r="B125" t="s">
        <v>10597</v>
      </c>
      <c r="C125">
        <v>124</v>
      </c>
      <c r="D125" t="s">
        <v>10715</v>
      </c>
      <c r="E125" t="s">
        <v>1291</v>
      </c>
      <c r="F125" t="s">
        <v>532</v>
      </c>
      <c r="G125" t="s">
        <v>448</v>
      </c>
      <c r="H125">
        <v>1</v>
      </c>
      <c r="I125" t="s">
        <v>434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2</v>
      </c>
      <c r="B126" t="s">
        <v>10933</v>
      </c>
      <c r="C126">
        <v>125</v>
      </c>
      <c r="D126" t="s">
        <v>10646</v>
      </c>
      <c r="E126" t="s">
        <v>5671</v>
      </c>
      <c r="F126" t="s">
        <v>297</v>
      </c>
      <c r="G126" t="s">
        <v>347</v>
      </c>
      <c r="H126">
        <v>1</v>
      </c>
      <c r="I126" t="s">
        <v>434</v>
      </c>
      <c r="J126" t="str">
        <f>IF(Draft2018[[#This Row],[KEEPER]]="K",_xlfn.IFNA(INDEX(Draft2017[Current Contract],MATCH(Draft2018[[#This Row],[PLAYER]],Draft2017[PLAYER],0)),"Undrafted"),"")</f>
        <v>Undrafted</v>
      </c>
      <c r="K126" t="str">
        <f>IF(Draft2018[[#This Row],[KEEPER]]="K",Draft2018[[#This Row],[Last Contract]],IF(ISNA(VLOOKUP(Draft2018[[#This Row],[PLAYER]],Rookies2018[Player],1,FALSE)),"Auction","Rookie"))</f>
        <v>Undrafted</v>
      </c>
      <c r="L126">
        <f>IF(Draft2018[[#This Row],[KEEPER]]="K",1+_xlfn.IFNA(INDEX(Draft2017[Net Keeper Count],MATCH(Draft2018[[#This Row],[PLAYER]],Draft2017[PLAYER],0)),0),0)</f>
        <v>2</v>
      </c>
    </row>
    <row r="127" spans="1:12" x14ac:dyDescent="0.3">
      <c r="A127">
        <v>4</v>
      </c>
      <c r="B127" t="s">
        <v>10690</v>
      </c>
      <c r="C127">
        <v>126</v>
      </c>
      <c r="D127" t="s">
        <v>10954</v>
      </c>
      <c r="E127" t="s">
        <v>2869</v>
      </c>
      <c r="F127" t="s">
        <v>10631</v>
      </c>
      <c r="G127" t="s">
        <v>310</v>
      </c>
      <c r="H127">
        <v>1</v>
      </c>
      <c r="I127" t="s">
        <v>434</v>
      </c>
      <c r="J127" t="str">
        <f>IF(Draft2018[[#This Row],[KEEPER]]="K",_xlfn.IFNA(INDEX(Draft2017[Current Contract],MATCH(Draft2018[[#This Row],[PLAYER]],Draft2017[PLAYER],0)),"Undrafted"),"")</f>
        <v>Undrafted</v>
      </c>
      <c r="K127" t="str">
        <f>IF(Draft2018[[#This Row],[KEEPER]]="K",Draft2018[[#This Row],[Last Contract]],IF(ISNA(VLOOKUP(Draft2018[[#This Row],[PLAYER]],Rookies2018[Player],1,FALSE)),"Auction","Rookie"))</f>
        <v>Undrafted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6</v>
      </c>
      <c r="B128" t="s">
        <v>10976</v>
      </c>
      <c r="C128">
        <v>127</v>
      </c>
      <c r="D128" t="s">
        <v>10979</v>
      </c>
      <c r="E128" t="s">
        <v>3637</v>
      </c>
      <c r="F128" t="s">
        <v>10625</v>
      </c>
      <c r="G128" t="s">
        <v>434</v>
      </c>
      <c r="H128">
        <v>1</v>
      </c>
      <c r="I128" t="s">
        <v>434</v>
      </c>
      <c r="J128" t="str">
        <f>IF(Draft2018[[#This Row],[KEEPER]]="K",_xlfn.IFNA(INDEX(Draft2017[Current Contract],MATCH(Draft2018[[#This Row],[PLAYER]],Draft2017[PLAYER],0)),"Undrafted"),"")</f>
        <v>Undrafted</v>
      </c>
      <c r="K128" t="str">
        <f>IF(Draft2018[[#This Row],[KEEPER]]="K",Draft2018[[#This Row],[Last Contract]],IF(ISNA(VLOOKUP(Draft2018[[#This Row],[PLAYER]],Rookies2018[Player],1,FALSE)),"Auction","Rookie"))</f>
        <v>Undrafted</v>
      </c>
      <c r="L128">
        <f>IF(Draft2018[[#This Row],[KEEPER]]="K",1+_xlfn.IFNA(INDEX(Draft2017[Net Keeper Count],MATCH(Draft2018[[#This Row],[PLAYER]],Draft2017[PLAYER],0)),0),0)</f>
        <v>1</v>
      </c>
    </row>
    <row r="129" spans="1:12" x14ac:dyDescent="0.3">
      <c r="A129">
        <v>3</v>
      </c>
      <c r="B129" t="s">
        <v>10664</v>
      </c>
      <c r="C129">
        <v>128</v>
      </c>
      <c r="D129" t="s">
        <v>10678</v>
      </c>
      <c r="E129" t="s">
        <v>9898</v>
      </c>
      <c r="F129" t="s">
        <v>10622</v>
      </c>
      <c r="G129" t="s">
        <v>347</v>
      </c>
      <c r="H129">
        <v>5</v>
      </c>
      <c r="I129" t="s">
        <v>434</v>
      </c>
      <c r="J129" t="str">
        <f>IF(Draft2018[[#This Row],[KEEPER]]="K",_xlfn.IFNA(INDEX(Draft2017[Current Contract],MATCH(Draft2018[[#This Row],[PLAYER]],Draft2017[PLAYER],0)),"Undrafted"),"")</f>
        <v>Rookie</v>
      </c>
      <c r="K129" t="str">
        <f>IF(Draft2018[[#This Row],[KEEPER]]="K",Draft2018[[#This Row],[Last Contract]],IF(ISNA(VLOOKUP(Draft2018[[#This Row],[PLAYER]],Rookies2018[Player],1,FALSE)),"Auction","Rookie"))</f>
        <v>Rookie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5</v>
      </c>
      <c r="B130" t="s">
        <v>10719</v>
      </c>
      <c r="C130">
        <v>129</v>
      </c>
      <c r="D130" t="s">
        <v>10968</v>
      </c>
      <c r="E130" t="s">
        <v>9635</v>
      </c>
      <c r="F130" t="s">
        <v>10708</v>
      </c>
      <c r="G130" t="s">
        <v>320</v>
      </c>
      <c r="H130">
        <v>1</v>
      </c>
      <c r="I130" t="s">
        <v>434</v>
      </c>
      <c r="J130" t="str">
        <f>IF(Draft2018[[#This Row],[KEEPER]]="K",_xlfn.IFNA(INDEX(Draft2017[Current Contract],MATCH(Draft2018[[#This Row],[PLAYER]],Draft2017[PLAYER],0)),"Undrafted"),"")</f>
        <v>Undrafted</v>
      </c>
      <c r="K130" t="str">
        <f>IF(Draft2018[[#This Row],[KEEPER]]="K",Draft2018[[#This Row],[Last Contract]],IF(ISNA(VLOOKUP(Draft2018[[#This Row],[PLAYER]],Rookies2018[Player],1,FALSE)),"Auction","Rookie"))</f>
        <v>Undrafted</v>
      </c>
      <c r="L130">
        <f>IF(Draft2018[[#This Row],[KEEPER]]="K",1+_xlfn.IFNA(INDEX(Draft2017[Net Keeper Count],MATCH(Draft2018[[#This Row],[PLAYER]],Draft2017[PLAYER],0)),0),0)</f>
        <v>1</v>
      </c>
    </row>
    <row r="131" spans="1:12" x14ac:dyDescent="0.3">
      <c r="A131">
        <v>8</v>
      </c>
      <c r="B131" t="s">
        <v>10795</v>
      </c>
      <c r="C131">
        <v>130</v>
      </c>
      <c r="D131" t="s">
        <v>10811</v>
      </c>
      <c r="E131" t="s">
        <v>2624</v>
      </c>
      <c r="F131" t="s">
        <v>10601</v>
      </c>
      <c r="G131" t="s">
        <v>347</v>
      </c>
      <c r="H131">
        <v>3</v>
      </c>
      <c r="I131" t="s">
        <v>434</v>
      </c>
      <c r="J131" t="str">
        <f>IF(Draft2018[[#This Row],[KEEPER]]="K",_xlfn.IFNA(INDEX(Draft2017[Current Contract],MATCH(Draft2018[[#This Row],[PLAYER]],Draft2017[PLAYER],0)),"Undrafted"),"")</f>
        <v>Rookie</v>
      </c>
      <c r="K131" t="str">
        <f>IF(Draft2018[[#This Row],[KEEPER]]="K",Draft2018[[#This Row],[Last Contract]],IF(ISNA(VLOOKUP(Draft2018[[#This Row],[PLAYER]],Rookies2018[Player],1,FALSE)),"Auction","Rookie"))</f>
        <v>Rookie</v>
      </c>
      <c r="L131">
        <f>IF(Draft2018[[#This Row],[KEEPER]]="K",1+_xlfn.IFNA(INDEX(Draft2017[Net Keeper Count],MATCH(Draft2018[[#This Row],[PLAYER]],Draft2017[PLAYER],0)),0),0)</f>
        <v>1</v>
      </c>
    </row>
    <row r="132" spans="1:12" x14ac:dyDescent="0.3">
      <c r="A132">
        <v>1</v>
      </c>
      <c r="B132" t="s">
        <v>10597</v>
      </c>
      <c r="C132">
        <v>131</v>
      </c>
      <c r="D132" t="s">
        <v>10930</v>
      </c>
      <c r="E132" t="s">
        <v>1250</v>
      </c>
      <c r="F132" t="s">
        <v>532</v>
      </c>
      <c r="G132" t="s">
        <v>434</v>
      </c>
      <c r="H132">
        <v>1</v>
      </c>
      <c r="I132" t="s">
        <v>434</v>
      </c>
      <c r="J132" t="str">
        <f>IF(Draft2018[[#This Row],[KEEPER]]="K",_xlfn.IFNA(INDEX(Draft2017[Current Contract],MATCH(Draft2018[[#This Row],[PLAYER]],Draft2017[PLAYER],0)),"Undrafted"),"")</f>
        <v>Undrafted</v>
      </c>
      <c r="K132" t="str">
        <f>IF(Draft2018[[#This Row],[KEEPER]]="K",Draft2018[[#This Row],[Last Contract]],IF(ISNA(VLOOKUP(Draft2018[[#This Row],[PLAYER]],Rookies2018[Player],1,FALSE)),"Auction","Rookie"))</f>
        <v>Undrafted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2</v>
      </c>
      <c r="B133" t="s">
        <v>10933</v>
      </c>
      <c r="C133">
        <v>132</v>
      </c>
      <c r="D133" t="s">
        <v>10653</v>
      </c>
      <c r="E133" t="s">
        <v>7950</v>
      </c>
      <c r="F133" t="s">
        <v>10654</v>
      </c>
      <c r="G133" t="s">
        <v>448</v>
      </c>
      <c r="H133">
        <v>4</v>
      </c>
      <c r="I133" t="s">
        <v>434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4</v>
      </c>
      <c r="B134" t="s">
        <v>10690</v>
      </c>
      <c r="C134">
        <v>133</v>
      </c>
      <c r="D134" t="s">
        <v>10701</v>
      </c>
      <c r="E134" t="s">
        <v>9487</v>
      </c>
      <c r="F134" t="s">
        <v>10631</v>
      </c>
      <c r="G134" t="s">
        <v>347</v>
      </c>
      <c r="H134">
        <v>1</v>
      </c>
      <c r="I134" t="s">
        <v>434</v>
      </c>
      <c r="J134" t="str">
        <f>IF(Draft2018[[#This Row],[KEEPER]]="K",_xlfn.IFNA(INDEX(Draft2017[Current Contract],MATCH(Draft2018[[#This Row],[PLAYER]],Draft2017[PLAYER],0)),"Undrafted"),"")</f>
        <v>Undrafted</v>
      </c>
      <c r="K134" t="str">
        <f>IF(Draft2018[[#This Row],[KEEPER]]="K",Draft2018[[#This Row],[Last Contract]],IF(ISNA(VLOOKUP(Draft2018[[#This Row],[PLAYER]],Rookies2018[Player],1,FALSE)),"Auction","Rookie"))</f>
        <v>Undrafted</v>
      </c>
      <c r="L134">
        <f>IF(Draft2018[[#This Row],[KEEPER]]="K",1+_xlfn.IFNA(INDEX(Draft2017[Net Keeper Count],MATCH(Draft2018[[#This Row],[PLAYER]],Draft2017[PLAYER],0)),0),0)</f>
        <v>2</v>
      </c>
    </row>
    <row r="135" spans="1:12" x14ac:dyDescent="0.3">
      <c r="A135">
        <v>6</v>
      </c>
      <c r="B135" t="s">
        <v>10976</v>
      </c>
      <c r="C135">
        <v>134</v>
      </c>
      <c r="D135" t="s">
        <v>10755</v>
      </c>
      <c r="E135" t="s">
        <v>10585</v>
      </c>
      <c r="F135" t="s">
        <v>370</v>
      </c>
      <c r="G135" t="s">
        <v>347</v>
      </c>
      <c r="H135">
        <v>1</v>
      </c>
      <c r="I135" t="s">
        <v>434</v>
      </c>
      <c r="J135" t="str">
        <f>IF(Draft2018[[#This Row],[KEEPER]]="K",_xlfn.IFNA(INDEX(Draft2017[Current Contract],MATCH(Draft2018[[#This Row],[PLAYER]],Draft2017[PLAYER],0)),"Undrafted"),"")</f>
        <v>Auction</v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2</v>
      </c>
    </row>
    <row r="136" spans="1:12" x14ac:dyDescent="0.3">
      <c r="A136">
        <v>3</v>
      </c>
      <c r="B136" t="s">
        <v>10664</v>
      </c>
      <c r="C136">
        <v>135</v>
      </c>
      <c r="D136" t="s">
        <v>10713</v>
      </c>
      <c r="E136" t="s">
        <v>4135</v>
      </c>
      <c r="F136" t="s">
        <v>364</v>
      </c>
      <c r="G136" t="s">
        <v>448</v>
      </c>
      <c r="H136">
        <v>3</v>
      </c>
      <c r="I136" t="s">
        <v>434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1</v>
      </c>
    </row>
    <row r="137" spans="1:12" x14ac:dyDescent="0.3">
      <c r="A137">
        <v>5</v>
      </c>
      <c r="B137" t="s">
        <v>10719</v>
      </c>
      <c r="C137">
        <v>136</v>
      </c>
      <c r="D137" t="s">
        <v>10628</v>
      </c>
      <c r="E137" t="s">
        <v>6452</v>
      </c>
      <c r="F137" t="s">
        <v>10605</v>
      </c>
      <c r="G137" t="s">
        <v>310</v>
      </c>
      <c r="H137">
        <v>1</v>
      </c>
      <c r="I137" t="s">
        <v>434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1</v>
      </c>
    </row>
    <row r="138" spans="1:12" x14ac:dyDescent="0.3">
      <c r="A138">
        <v>8</v>
      </c>
      <c r="B138" t="s">
        <v>10795</v>
      </c>
      <c r="C138">
        <v>137</v>
      </c>
      <c r="D138" t="s">
        <v>10807</v>
      </c>
      <c r="E138" t="s">
        <v>6576</v>
      </c>
      <c r="F138" t="s">
        <v>10642</v>
      </c>
      <c r="G138" t="s">
        <v>434</v>
      </c>
      <c r="H138">
        <v>1</v>
      </c>
      <c r="I138" t="s">
        <v>434</v>
      </c>
      <c r="J138" t="str">
        <f>IF(Draft2018[[#This Row],[KEEPER]]="K",_xlfn.IFNA(INDEX(Draft2017[Current Contract],MATCH(Draft2018[[#This Row],[PLAYER]],Draft2017[PLAYER],0)),"Undrafted"),"")</f>
        <v>Auction</v>
      </c>
      <c r="K138" t="str">
        <f>IF(Draft2018[[#This Row],[KEEPER]]="K",Draft2018[[#This Row],[Last Contract]],IF(ISNA(VLOOKUP(Draft2018[[#This Row],[PLAYER]],Rookies2018[Player],1,FALSE)),"Auction","Rookie"))</f>
        <v>Auction</v>
      </c>
      <c r="L138">
        <f>IF(Draft2018[[#This Row],[KEEPER]]="K",1+_xlfn.IFNA(INDEX(Draft2017[Net Keeper Count],MATCH(Draft2018[[#This Row],[PLAYER]],Draft2017[PLAYER],0)),0),0)</f>
        <v>2</v>
      </c>
    </row>
    <row r="139" spans="1:12" x14ac:dyDescent="0.3">
      <c r="A139">
        <v>1</v>
      </c>
      <c r="B139" t="s">
        <v>10597</v>
      </c>
      <c r="C139">
        <v>138</v>
      </c>
      <c r="D139" t="s">
        <v>11207</v>
      </c>
      <c r="E139" t="s">
        <v>5050</v>
      </c>
      <c r="F139" t="s">
        <v>1190</v>
      </c>
      <c r="G139" t="s">
        <v>320</v>
      </c>
      <c r="H139">
        <v>5</v>
      </c>
      <c r="I139" t="s">
        <v>434</v>
      </c>
      <c r="J139" t="str">
        <f>IF(Draft2018[[#This Row],[KEEPER]]="K",_xlfn.IFNA(INDEX(Draft2017[Current Contract],MATCH(Draft2018[[#This Row],[PLAYER]],Draft2017[PLAYER],0)),"Undrafted"),"")</f>
        <v>Rookie</v>
      </c>
      <c r="K139" t="str">
        <f>IF(Draft2018[[#This Row],[KEEPER]]="K",Draft2018[[#This Row],[Last Contract]],IF(ISNA(VLOOKUP(Draft2018[[#This Row],[PLAYER]],Rookies2018[Player],1,FALSE)),"Auction","Rookie"))</f>
        <v>Rookie</v>
      </c>
      <c r="L139">
        <f>IF(Draft2018[[#This Row],[KEEPER]]="K",1+_xlfn.IFNA(INDEX(Draft2017[Net Keeper Count],MATCH(Draft2018[[#This Row],[PLAYER]],Draft2017[PLAYER],0)),0),0)</f>
        <v>1</v>
      </c>
    </row>
    <row r="140" spans="1:12" x14ac:dyDescent="0.3">
      <c r="A140">
        <v>6</v>
      </c>
      <c r="B140" t="s">
        <v>10976</v>
      </c>
      <c r="C140">
        <v>139</v>
      </c>
      <c r="D140" t="s">
        <v>10758</v>
      </c>
      <c r="E140" t="s">
        <v>7247</v>
      </c>
      <c r="F140" t="s">
        <v>10696</v>
      </c>
      <c r="G140" t="s">
        <v>347</v>
      </c>
      <c r="H140">
        <v>1</v>
      </c>
      <c r="I140" t="s">
        <v>434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3</v>
      </c>
      <c r="B141" t="s">
        <v>10664</v>
      </c>
      <c r="C141">
        <v>140</v>
      </c>
      <c r="D141" t="s">
        <v>10689</v>
      </c>
      <c r="E141" t="s">
        <v>9030</v>
      </c>
      <c r="F141" t="s">
        <v>10609</v>
      </c>
      <c r="G141" t="s">
        <v>448</v>
      </c>
      <c r="H141">
        <v>3</v>
      </c>
      <c r="I141" t="s">
        <v>434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1</v>
      </c>
    </row>
    <row r="142" spans="1:12" x14ac:dyDescent="0.3">
      <c r="A142">
        <v>5</v>
      </c>
      <c r="B142" t="s">
        <v>10719</v>
      </c>
      <c r="C142">
        <v>141</v>
      </c>
      <c r="D142" t="s">
        <v>10969</v>
      </c>
      <c r="E142" t="s">
        <v>8655</v>
      </c>
      <c r="F142" t="s">
        <v>10603</v>
      </c>
      <c r="G142" t="s">
        <v>434</v>
      </c>
      <c r="H142">
        <v>1</v>
      </c>
      <c r="I142" t="s">
        <v>434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10795</v>
      </c>
      <c r="C143">
        <v>142</v>
      </c>
      <c r="D143" t="s">
        <v>10800</v>
      </c>
      <c r="E143" t="s">
        <v>8253</v>
      </c>
      <c r="F143" t="s">
        <v>10650</v>
      </c>
      <c r="G143" t="s">
        <v>448</v>
      </c>
      <c r="H143">
        <v>2</v>
      </c>
      <c r="I143" t="s">
        <v>434</v>
      </c>
      <c r="J143" t="str">
        <f>IF(Draft2018[[#This Row],[KEEPER]]="K",_xlfn.IFNA(INDEX(Draft2017[Current Contract],MATCH(Draft2018[[#This Row],[PLAYER]],Draft2017[PLAYER],0)),"Undrafted"),"")</f>
        <v>Auction</v>
      </c>
      <c r="K143" t="str">
        <f>IF(Draft2018[[#This Row],[KEEPER]]="K",Draft2018[[#This Row],[Last Contract]],IF(ISNA(VLOOKUP(Draft2018[[#This Row],[PLAYER]],Rookies2018[Player],1,FALSE)),"Auction","Rookie"))</f>
        <v>Auction</v>
      </c>
      <c r="L143">
        <f>IF(Draft2018[[#This Row],[KEEPER]]="K",1+_xlfn.IFNA(INDEX(Draft2017[Net Keeper Count],MATCH(Draft2018[[#This Row],[PLAYER]],Draft2017[PLAYER],0)),0),0)</f>
        <v>2</v>
      </c>
    </row>
    <row r="144" spans="1:12" x14ac:dyDescent="0.3">
      <c r="A144">
        <v>1</v>
      </c>
      <c r="B144" t="s">
        <v>10597</v>
      </c>
      <c r="C144">
        <v>143</v>
      </c>
      <c r="D144" t="s">
        <v>10613</v>
      </c>
      <c r="E144" t="s">
        <v>1876</v>
      </c>
      <c r="F144" t="s">
        <v>1190</v>
      </c>
      <c r="G144" t="s">
        <v>310</v>
      </c>
      <c r="H144">
        <v>4</v>
      </c>
      <c r="I144" t="s">
        <v>434</v>
      </c>
      <c r="J144" t="str">
        <f>IF(Draft2018[[#This Row],[KEEPER]]="K",_xlfn.IFNA(INDEX(Draft2017[Current Contract],MATCH(Draft2018[[#This Row],[PLAYER]],Draft2017[PLAYER],0)),"Undrafted"),"")</f>
        <v>Auction</v>
      </c>
      <c r="K144" t="str">
        <f>IF(Draft2018[[#This Row],[KEEPER]]="K",Draft2018[[#This Row],[Last Contract]],IF(ISNA(VLOOKUP(Draft2018[[#This Row],[PLAYER]],Rookies2018[Player],1,FALSE)),"Auction","Rookie"))</f>
        <v>Auction</v>
      </c>
      <c r="L144">
        <f>IF(Draft2018[[#This Row],[KEEPER]]="K",1+_xlfn.IFNA(INDEX(Draft2017[Net Keeper Count],MATCH(Draft2018[[#This Row],[PLAYER]],Draft2017[PLAYER],0)),0),0)</f>
        <v>2</v>
      </c>
    </row>
    <row r="145" spans="1:12" x14ac:dyDescent="0.3">
      <c r="A145">
        <v>6</v>
      </c>
      <c r="B145" t="s">
        <v>10976</v>
      </c>
      <c r="C145">
        <v>144</v>
      </c>
      <c r="D145" t="s">
        <v>10712</v>
      </c>
      <c r="E145" t="s">
        <v>2128</v>
      </c>
      <c r="F145" t="s">
        <v>10637</v>
      </c>
      <c r="G145" t="s">
        <v>320</v>
      </c>
      <c r="H145">
        <v>2</v>
      </c>
      <c r="I145" t="s">
        <v>434</v>
      </c>
      <c r="J145" t="str">
        <f>IF(Draft2018[[#This Row],[KEEPER]]="K",_xlfn.IFNA(INDEX(Draft2017[Current Contract],MATCH(Draft2018[[#This Row],[PLAYER]],Draft2017[PLAYER],0)),"Undrafted"),"")</f>
        <v>Auction</v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1</v>
      </c>
    </row>
    <row r="146" spans="1:12" x14ac:dyDescent="0.3">
      <c r="A146">
        <v>3</v>
      </c>
      <c r="B146" t="s">
        <v>10664</v>
      </c>
      <c r="C146">
        <v>145</v>
      </c>
      <c r="D146" t="s">
        <v>10672</v>
      </c>
      <c r="E146" t="s">
        <v>9520</v>
      </c>
      <c r="F146" t="s">
        <v>10635</v>
      </c>
      <c r="G146" t="s">
        <v>434</v>
      </c>
      <c r="H146">
        <v>1</v>
      </c>
      <c r="I146" t="s">
        <v>434</v>
      </c>
      <c r="J146" t="str">
        <f>IF(Draft2018[[#This Row],[KEEPER]]="K",_xlfn.IFNA(INDEX(Draft2017[Current Contract],MATCH(Draft2018[[#This Row],[PLAYER]],Draft2017[PLAYER],0)),"Undrafted"),"")</f>
        <v>Undrafted</v>
      </c>
      <c r="K146" t="str">
        <f>IF(Draft2018[[#This Row],[KEEPER]]="K",Draft2018[[#This Row],[Last Contract]],IF(ISNA(VLOOKUP(Draft2018[[#This Row],[PLAYER]],Rookies2018[Player],1,FALSE)),"Auction","Rookie"))</f>
        <v>Undrafted</v>
      </c>
      <c r="L146">
        <f>IF(Draft2018[[#This Row],[KEEPER]]="K",1+_xlfn.IFNA(INDEX(Draft2017[Net Keeper Count],MATCH(Draft2018[[#This Row],[PLAYER]],Draft2017[PLAYER],0)),0),0)</f>
        <v>2</v>
      </c>
    </row>
    <row r="147" spans="1:12" x14ac:dyDescent="0.3">
      <c r="A147">
        <v>5</v>
      </c>
      <c r="B147" t="s">
        <v>10719</v>
      </c>
      <c r="C147">
        <v>146</v>
      </c>
      <c r="D147" t="s">
        <v>10970</v>
      </c>
      <c r="E147" t="s">
        <v>4536</v>
      </c>
      <c r="F147" t="s">
        <v>10607</v>
      </c>
      <c r="G147" t="s">
        <v>310</v>
      </c>
      <c r="H147">
        <v>1</v>
      </c>
      <c r="I147" t="s">
        <v>434</v>
      </c>
      <c r="J147" t="str">
        <f>IF(Draft2018[[#This Row],[KEEPER]]="K",_xlfn.IFNA(INDEX(Draft2017[Current Contract],MATCH(Draft2018[[#This Row],[PLAYER]],Draft2017[PLAYER],0)),"Undrafted"),"")</f>
        <v>Undrafted</v>
      </c>
      <c r="K147" t="str">
        <f>IF(Draft2018[[#This Row],[KEEPER]]="K",Draft2018[[#This Row],[Last Contract]],IF(ISNA(VLOOKUP(Draft2018[[#This Row],[PLAYER]],Rookies2018[Player],1,FALSE)),"Auction","Rookie"))</f>
        <v>Undrafted</v>
      </c>
      <c r="L147">
        <f>IF(Draft2018[[#This Row],[KEEPER]]="K",1+_xlfn.IFNA(INDEX(Draft2017[Net Keeper Count],MATCH(Draft2018[[#This Row],[PLAYER]],Draft2017[PLAYER],0)),0),0)</f>
        <v>1</v>
      </c>
    </row>
    <row r="148" spans="1:12" x14ac:dyDescent="0.3">
      <c r="A148">
        <v>8</v>
      </c>
      <c r="B148" t="s">
        <v>10795</v>
      </c>
      <c r="C148">
        <v>147</v>
      </c>
      <c r="D148" t="s">
        <v>10995</v>
      </c>
      <c r="E148" t="s">
        <v>5785</v>
      </c>
      <c r="F148" t="s">
        <v>370</v>
      </c>
      <c r="G148" t="s">
        <v>347</v>
      </c>
      <c r="H148">
        <v>28</v>
      </c>
      <c r="I148" t="s">
        <v>434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1</v>
      </c>
      <c r="B149" t="s">
        <v>10597</v>
      </c>
      <c r="C149">
        <v>148</v>
      </c>
      <c r="D149" t="s">
        <v>10616</v>
      </c>
      <c r="E149" t="s">
        <v>1695</v>
      </c>
      <c r="F149" t="s">
        <v>297</v>
      </c>
      <c r="G149" t="s">
        <v>320</v>
      </c>
      <c r="H149">
        <v>3</v>
      </c>
      <c r="I149" t="s">
        <v>434</v>
      </c>
      <c r="J149" t="str">
        <f>IF(Draft2018[[#This Row],[KEEPER]]="K",_xlfn.IFNA(INDEX(Draft2017[Current Contract],MATCH(Draft2018[[#This Row],[PLAYER]],Draft2017[PLAYER],0)),"Undrafted"),"")</f>
        <v>Rookie</v>
      </c>
      <c r="K149" t="str">
        <f>IF(Draft2018[[#This Row],[KEEPER]]="K",Draft2018[[#This Row],[Last Contract]],IF(ISNA(VLOOKUP(Draft2018[[#This Row],[PLAYER]],Rookies2018[Player],1,FALSE)),"Auction","Rookie"))</f>
        <v>Rookie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8</v>
      </c>
      <c r="B150" t="s">
        <v>10795</v>
      </c>
      <c r="C150">
        <v>149</v>
      </c>
      <c r="D150" t="s">
        <v>10996</v>
      </c>
      <c r="E150" t="s">
        <v>4911</v>
      </c>
      <c r="F150" t="s">
        <v>297</v>
      </c>
      <c r="G150" t="s">
        <v>347</v>
      </c>
      <c r="H150">
        <v>1</v>
      </c>
      <c r="I150" t="s">
        <v>434</v>
      </c>
      <c r="J150" t="str">
        <f>IF(Draft2018[[#This Row],[KEEPER]]="K",_xlfn.IFNA(INDEX(Draft2017[Current Contract],MATCH(Draft2018[[#This Row],[PLAYER]],Draft2017[PLAYER],0)),"Undrafted"),"")</f>
        <v>Undrafted</v>
      </c>
      <c r="K150" t="str">
        <f>IF(Draft2018[[#This Row],[KEEPER]]="K",Draft2018[[#This Row],[Last Contract]],IF(ISNA(VLOOKUP(Draft2018[[#This Row],[PLAYER]],Rookies2018[Player],1,FALSE)),"Auction","Rookie"))</f>
        <v>Undrafted</v>
      </c>
      <c r="L150">
        <f>IF(Draft2018[[#This Row],[KEEPER]]="K",1+_xlfn.IFNA(INDEX(Draft2017[Net Keeper Count],MATCH(Draft2018[[#This Row],[PLAYER]],Draft2017[PLAYER],0)),0),0)</f>
        <v>1</v>
      </c>
    </row>
    <row r="151" spans="1:12" x14ac:dyDescent="0.3">
      <c r="A151">
        <v>8</v>
      </c>
      <c r="B151" t="s">
        <v>10795</v>
      </c>
      <c r="C151">
        <v>150</v>
      </c>
      <c r="D151" t="s">
        <v>11213</v>
      </c>
      <c r="E151" t="s">
        <v>5035</v>
      </c>
      <c r="F151" t="s">
        <v>10639</v>
      </c>
      <c r="G151" t="s">
        <v>310</v>
      </c>
      <c r="H151">
        <v>3</v>
      </c>
      <c r="J151" t="str">
        <f>IF(Draft2018[[#This Row],[KEEPER]]="K",_xlfn.IFNA(INDEX(Draft2017[Current Contract],MATCH(Draft2018[[#This Row],[PLAYER]],Draft2017[PLAYER],0)),"Undrafted"),"")</f>
        <v/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0</v>
      </c>
    </row>
    <row r="152" spans="1:12" x14ac:dyDescent="0.3">
      <c r="A152">
        <v>8</v>
      </c>
      <c r="B152" t="s">
        <v>10795</v>
      </c>
      <c r="C152">
        <v>151</v>
      </c>
      <c r="D152" t="s">
        <v>10997</v>
      </c>
      <c r="E152" t="s">
        <v>3769</v>
      </c>
      <c r="F152" t="s">
        <v>10607</v>
      </c>
      <c r="G152" t="s">
        <v>434</v>
      </c>
      <c r="H152">
        <v>1</v>
      </c>
      <c r="I152" t="s">
        <v>434</v>
      </c>
      <c r="J152" t="str">
        <f>IF(Draft2018[[#This Row],[KEEPER]]="K",_xlfn.IFNA(INDEX(Draft2017[Current Contract],MATCH(Draft2018[[#This Row],[PLAYER]],Draft2017[PLAYER],0)),"Undrafted"),"")</f>
        <v>Undrafted</v>
      </c>
      <c r="K152" t="str">
        <f>IF(Draft2018[[#This Row],[KEEPER]]="K",Draft2018[[#This Row],[Last Contract]],IF(ISNA(VLOOKUP(Draft2018[[#This Row],[PLAYER]],Rookies2018[Player],1,FALSE)),"Auction","Rookie"))</f>
        <v>Undrafted</v>
      </c>
      <c r="L152">
        <f>IF(Draft2018[[#This Row],[KEEPER]]="K",1+_xlfn.IFNA(INDEX(Draft2017[Net Keeper Count],MATCH(Draft2018[[#This Row],[PLAYER]],Draft2017[PLAYER],0)),0),0)</f>
        <v>1</v>
      </c>
    </row>
    <row r="153" spans="1:12" x14ac:dyDescent="0.3">
      <c r="A153">
        <v>2</v>
      </c>
      <c r="B153" t="s">
        <v>10933</v>
      </c>
      <c r="C153">
        <v>152</v>
      </c>
      <c r="D153" t="s">
        <v>10937</v>
      </c>
      <c r="E153" t="s">
        <v>6729</v>
      </c>
      <c r="F153" t="s">
        <v>10622</v>
      </c>
      <c r="G153" t="s">
        <v>347</v>
      </c>
      <c r="H153">
        <v>1</v>
      </c>
      <c r="I153" t="s">
        <v>295</v>
      </c>
      <c r="J153" t="str">
        <f>IF(Draft2018[[#This Row],[KEEPER]]="K",_xlfn.IFNA(INDEX(Draft2017[Current Contract],MATCH(Draft2018[[#This Row],[PLAYER]],Draft2017[PLAYER],0)),"Undrafted"),"")</f>
        <v/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0</v>
      </c>
    </row>
    <row r="154" spans="1:12" x14ac:dyDescent="0.3">
      <c r="A154">
        <v>1</v>
      </c>
      <c r="B154" t="s">
        <v>10597</v>
      </c>
      <c r="C154">
        <v>153</v>
      </c>
      <c r="D154" t="s">
        <v>10931</v>
      </c>
      <c r="E154" t="s">
        <v>9272</v>
      </c>
      <c r="F154" t="s">
        <v>313</v>
      </c>
      <c r="G154" t="s">
        <v>448</v>
      </c>
      <c r="H154">
        <v>6</v>
      </c>
      <c r="I154" t="s">
        <v>295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Rookie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4</v>
      </c>
      <c r="B155" t="s">
        <v>10690</v>
      </c>
      <c r="C155">
        <v>154</v>
      </c>
      <c r="D155" t="s">
        <v>10955</v>
      </c>
      <c r="E155" t="s">
        <v>8019</v>
      </c>
      <c r="F155" t="s">
        <v>364</v>
      </c>
      <c r="G155" t="s">
        <v>347</v>
      </c>
      <c r="H155">
        <v>1</v>
      </c>
      <c r="I155" t="s">
        <v>295</v>
      </c>
      <c r="J155" t="str">
        <f>IF(Draft2018[[#This Row],[KEEPER]]="K",_xlfn.IFNA(INDEX(Draft2017[Current Contract],MATCH(Draft2018[[#This Row],[PLAYER]],Draft2017[PLAYER],0)),"Undrafted"),"")</f>
        <v/>
      </c>
      <c r="K155" t="str">
        <f>IF(Draft2018[[#This Row],[KEEPER]]="K",Draft2018[[#This Row],[Last Contract]],IF(ISNA(VLOOKUP(Draft2018[[#This Row],[PLAYER]],Rookies2018[Player],1,FALSE)),"Auction","Rookie"))</f>
        <v>Rookie</v>
      </c>
      <c r="L155">
        <f>IF(Draft2018[[#This Row],[KEEPER]]="K",1+_xlfn.IFNA(INDEX(Draft2017[Net Keeper Count],MATCH(Draft2018[[#This Row],[PLAYER]],Draft2017[PLAYER],0)),0),0)</f>
        <v>0</v>
      </c>
    </row>
    <row r="156" spans="1:12" x14ac:dyDescent="0.3">
      <c r="A156">
        <v>6</v>
      </c>
      <c r="B156" t="s">
        <v>10976</v>
      </c>
      <c r="C156">
        <v>155</v>
      </c>
      <c r="D156" t="s">
        <v>10980</v>
      </c>
      <c r="E156" t="s">
        <v>1907</v>
      </c>
      <c r="F156" t="s">
        <v>10607</v>
      </c>
      <c r="G156" t="s">
        <v>347</v>
      </c>
      <c r="H156">
        <v>5</v>
      </c>
      <c r="I156" t="s">
        <v>295</v>
      </c>
      <c r="J156" t="str">
        <f>IF(Draft2018[[#This Row],[KEEPER]]="K",_xlfn.IFNA(INDEX(Draft2017[Current Contract],MATCH(Draft2018[[#This Row],[PLAYER]],Draft2017[PLAYER],0)),"Undrafted"),"")</f>
        <v/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0</v>
      </c>
    </row>
    <row r="157" spans="1:12" x14ac:dyDescent="0.3">
      <c r="A157">
        <v>10</v>
      </c>
      <c r="B157" t="s">
        <v>10845</v>
      </c>
      <c r="C157">
        <v>156</v>
      </c>
      <c r="D157" t="s">
        <v>11012</v>
      </c>
      <c r="E157" t="s">
        <v>6738</v>
      </c>
      <c r="F157" t="s">
        <v>10696</v>
      </c>
      <c r="G157" t="s">
        <v>320</v>
      </c>
      <c r="H157">
        <v>1</v>
      </c>
      <c r="I157" t="s">
        <v>295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Rookie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9</v>
      </c>
      <c r="B158" t="s">
        <v>10820</v>
      </c>
      <c r="C158">
        <v>157</v>
      </c>
      <c r="D158" t="s">
        <v>11001</v>
      </c>
      <c r="E158" t="s">
        <v>2937</v>
      </c>
      <c r="F158" t="s">
        <v>10619</v>
      </c>
      <c r="G158" t="s">
        <v>448</v>
      </c>
      <c r="H158">
        <v>6</v>
      </c>
      <c r="I158" t="s">
        <v>295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Rookie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3</v>
      </c>
      <c r="B159" t="s">
        <v>10664</v>
      </c>
      <c r="C159">
        <v>158</v>
      </c>
      <c r="D159" t="s">
        <v>10947</v>
      </c>
      <c r="E159" t="s">
        <v>6378</v>
      </c>
      <c r="F159" t="s">
        <v>10639</v>
      </c>
      <c r="G159" t="s">
        <v>320</v>
      </c>
      <c r="H159">
        <v>1</v>
      </c>
      <c r="I159" t="s">
        <v>295</v>
      </c>
      <c r="J159" t="str">
        <f>IF(Draft2018[[#This Row],[KEEPER]]="K",_xlfn.IFNA(INDEX(Draft2017[Current Contract],MATCH(Draft2018[[#This Row],[PLAYER]],Draft2017[PLAYER],0)),"Undrafted"),"")</f>
        <v/>
      </c>
      <c r="K159" t="str">
        <f>IF(Draft2018[[#This Row],[KEEPER]]="K",Draft2018[[#This Row],[Last Contract]],IF(ISNA(VLOOKUP(Draft2018[[#This Row],[PLAYER]],Rookies2018[Player],1,FALSE)),"Auction","Rookie"))</f>
        <v>Rookie</v>
      </c>
      <c r="L159">
        <f>IF(Draft2018[[#This Row],[KEEPER]]="K",1+_xlfn.IFNA(INDEX(Draft2017[Net Keeper Count],MATCH(Draft2018[[#This Row],[PLAYER]],Draft2017[PLAYER],0)),0),0)</f>
        <v>0</v>
      </c>
    </row>
    <row r="160" spans="1:12" x14ac:dyDescent="0.3">
      <c r="A160">
        <v>5</v>
      </c>
      <c r="B160" t="s">
        <v>10719</v>
      </c>
      <c r="C160">
        <v>159</v>
      </c>
      <c r="D160" t="s">
        <v>10971</v>
      </c>
      <c r="E160" t="s">
        <v>7558</v>
      </c>
      <c r="F160" t="s">
        <v>10693</v>
      </c>
      <c r="G160" t="s">
        <v>347</v>
      </c>
      <c r="H160">
        <v>1</v>
      </c>
      <c r="I160" t="s">
        <v>295</v>
      </c>
      <c r="J160" t="str">
        <f>IF(Draft2018[[#This Row],[KEEPER]]="K",_xlfn.IFNA(INDEX(Draft2017[Current Contract],MATCH(Draft2018[[#This Row],[PLAYER]],Draft2017[PLAYER],0)),"Undrafted"),"")</f>
        <v/>
      </c>
      <c r="K160" t="str">
        <f>IF(Draft2018[[#This Row],[KEEPER]]="K",Draft2018[[#This Row],[Last Contract]],IF(ISNA(VLOOKUP(Draft2018[[#This Row],[PLAYER]],Rookies2018[Player],1,FALSE)),"Auction","Rookie"))</f>
        <v>Rookie</v>
      </c>
      <c r="L160">
        <f>IF(Draft2018[[#This Row],[KEEPER]]="K",1+_xlfn.IFNA(INDEX(Draft2017[Net Keeper Count],MATCH(Draft2018[[#This Row],[PLAYER]],Draft2017[PLAYER],0)),0),0)</f>
        <v>0</v>
      </c>
    </row>
    <row r="161" spans="1:12" x14ac:dyDescent="0.3">
      <c r="A161">
        <v>8</v>
      </c>
      <c r="B161" t="s">
        <v>10795</v>
      </c>
      <c r="C161">
        <v>160</v>
      </c>
      <c r="D161" t="s">
        <v>11211</v>
      </c>
      <c r="E161" t="s">
        <v>4956</v>
      </c>
      <c r="F161" t="s">
        <v>1190</v>
      </c>
      <c r="G161" t="s">
        <v>448</v>
      </c>
      <c r="H161">
        <v>6</v>
      </c>
      <c r="I161" t="s">
        <v>295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5</v>
      </c>
      <c r="B162" t="s">
        <v>10719</v>
      </c>
      <c r="C162">
        <v>161</v>
      </c>
      <c r="D162" t="s">
        <v>11216</v>
      </c>
      <c r="E162" t="s">
        <v>8086</v>
      </c>
      <c r="F162" t="s">
        <v>10631</v>
      </c>
      <c r="G162" t="s">
        <v>347</v>
      </c>
      <c r="H162">
        <v>2</v>
      </c>
      <c r="I162" t="s">
        <v>295</v>
      </c>
      <c r="J162" t="str">
        <f>IF(Draft2018[[#This Row],[KEEPER]]="K",_xlfn.IFNA(INDEX(Draft2017[Current Contract],MATCH(Draft2018[[#This Row],[PLAYER]],Draft2017[PLAYER],0)),"Undrafted"),"")</f>
        <v/>
      </c>
      <c r="K162" t="str">
        <f>IF(Draft2018[[#This Row],[KEEPER]]="K",Draft2018[[#This Row],[Last Contract]],IF(ISNA(VLOOKUP(Draft2018[[#This Row],[PLAYER]],Rookies2018[Player],1,FALSE)),"Auction","Rookie"))</f>
        <v>Rookie</v>
      </c>
      <c r="L162">
        <f>IF(Draft2018[[#This Row],[KEEPER]]="K",1+_xlfn.IFNA(INDEX(Draft2017[Net Keeper Count],MATCH(Draft2018[[#This Row],[PLAYER]],Draft2017[PLAYER],0)),0),0)</f>
        <v>0</v>
      </c>
    </row>
    <row r="163" spans="1:12" x14ac:dyDescent="0.3">
      <c r="A163">
        <v>2</v>
      </c>
      <c r="B163" t="s">
        <v>10933</v>
      </c>
      <c r="C163">
        <v>162</v>
      </c>
      <c r="D163" t="s">
        <v>10938</v>
      </c>
      <c r="E163" t="s">
        <v>3301</v>
      </c>
      <c r="F163" t="s">
        <v>10642</v>
      </c>
      <c r="G163" t="s">
        <v>320</v>
      </c>
      <c r="H163">
        <v>1</v>
      </c>
      <c r="I163" t="s">
        <v>295</v>
      </c>
      <c r="J163" t="str">
        <f>IF(Draft2018[[#This Row],[KEEPER]]="K",_xlfn.IFNA(INDEX(Draft2017[Current Contract],MATCH(Draft2018[[#This Row],[PLAYER]],Draft2017[PLAYER],0)),"Undrafted"),"")</f>
        <v/>
      </c>
      <c r="K163" t="str">
        <f>IF(Draft2018[[#This Row],[KEEPER]]="K",Draft2018[[#This Row],[Last Contract]],IF(ISNA(VLOOKUP(Draft2018[[#This Row],[PLAYER]],Rookies2018[Player],1,FALSE)),"Auction","Rookie"))</f>
        <v>Rookie</v>
      </c>
      <c r="L163">
        <f>IF(Draft2018[[#This Row],[KEEPER]]="K",1+_xlfn.IFNA(INDEX(Draft2017[Net Keeper Count],MATCH(Draft2018[[#This Row],[PLAYER]],Draft2017[PLAYER],0)),0),0)</f>
        <v>0</v>
      </c>
    </row>
    <row r="164" spans="1:12" x14ac:dyDescent="0.3">
      <c r="A164">
        <v>7</v>
      </c>
      <c r="B164" t="s">
        <v>10771</v>
      </c>
      <c r="C164">
        <v>163</v>
      </c>
      <c r="D164" t="s">
        <v>10984</v>
      </c>
      <c r="E164" t="s">
        <v>8030</v>
      </c>
      <c r="F164" t="s">
        <v>10615</v>
      </c>
      <c r="G164" t="s">
        <v>448</v>
      </c>
      <c r="H164">
        <v>6</v>
      </c>
      <c r="I164" t="s">
        <v>295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Rookie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4</v>
      </c>
      <c r="B165" t="s">
        <v>10690</v>
      </c>
      <c r="C165">
        <v>164</v>
      </c>
      <c r="D165" t="s">
        <v>10956</v>
      </c>
      <c r="E165" t="s">
        <v>6522</v>
      </c>
      <c r="F165" t="s">
        <v>351</v>
      </c>
      <c r="G165" t="s">
        <v>448</v>
      </c>
      <c r="H165">
        <v>1</v>
      </c>
      <c r="I165" t="s">
        <v>295</v>
      </c>
      <c r="J165" t="str">
        <f>IF(Draft2018[[#This Row],[KEEPER]]="K",_xlfn.IFNA(INDEX(Draft2017[Current Contract],MATCH(Draft2018[[#This Row],[PLAYER]],Draft2017[PLAYER],0)),"Undrafted"),"")</f>
        <v/>
      </c>
      <c r="K165" t="str">
        <f>IF(Draft2018[[#This Row],[KEEPER]]="K",Draft2018[[#This Row],[Last Contract]],IF(ISNA(VLOOKUP(Draft2018[[#This Row],[PLAYER]],Rookies2018[Player],1,FALSE)),"Auction","Rookie"))</f>
        <v>Rookie</v>
      </c>
      <c r="L165">
        <f>IF(Draft2018[[#This Row],[KEEPER]]="K",1+_xlfn.IFNA(INDEX(Draft2017[Net Keeper Count],MATCH(Draft2018[[#This Row],[PLAYER]],Draft2017[PLAYER],0)),0),0)</f>
        <v>0</v>
      </c>
    </row>
    <row r="166" spans="1:12" x14ac:dyDescent="0.3">
      <c r="A166">
        <v>7</v>
      </c>
      <c r="B166" t="s">
        <v>10771</v>
      </c>
      <c r="C166">
        <v>165</v>
      </c>
      <c r="D166" t="s">
        <v>10985</v>
      </c>
      <c r="E166" t="s">
        <v>5075</v>
      </c>
      <c r="F166" t="s">
        <v>10682</v>
      </c>
      <c r="G166" t="s">
        <v>448</v>
      </c>
      <c r="H166">
        <v>2</v>
      </c>
      <c r="I166" t="s">
        <v>295</v>
      </c>
      <c r="J166" t="str">
        <f>IF(Draft2018[[#This Row],[KEEPER]]="K",_xlfn.IFNA(INDEX(Draft2017[Current Contract],MATCH(Draft2018[[#This Row],[PLAYER]],Draft2017[PLAYER],0)),"Undrafted"),"")</f>
        <v/>
      </c>
      <c r="K166" t="str">
        <f>IF(Draft2018[[#This Row],[KEEPER]]="K",Draft2018[[#This Row],[Last Contract]],IF(ISNA(VLOOKUP(Draft2018[[#This Row],[PLAYER]],Rookies2018[Player],1,FALSE)),"Auction","Rookie"))</f>
        <v>Rookie</v>
      </c>
      <c r="L166">
        <f>IF(Draft2018[[#This Row],[KEEPER]]="K",1+_xlfn.IFNA(INDEX(Draft2017[Net Keeper Count],MATCH(Draft2018[[#This Row],[PLAYER]],Draft2017[PLAYER],0)),0),0)</f>
        <v>0</v>
      </c>
    </row>
    <row r="167" spans="1:12" x14ac:dyDescent="0.3">
      <c r="A167">
        <v>10</v>
      </c>
      <c r="B167" t="s">
        <v>10845</v>
      </c>
      <c r="C167">
        <v>166</v>
      </c>
      <c r="D167" t="s">
        <v>11013</v>
      </c>
      <c r="E167" t="s">
        <v>6369</v>
      </c>
      <c r="F167" t="s">
        <v>10625</v>
      </c>
      <c r="G167" t="s">
        <v>310</v>
      </c>
      <c r="H167">
        <v>1</v>
      </c>
      <c r="I167" t="s">
        <v>295</v>
      </c>
      <c r="J167" t="str">
        <f>IF(Draft2018[[#This Row],[KEEPER]]="K",_xlfn.IFNA(INDEX(Draft2017[Current Contract],MATCH(Draft2018[[#This Row],[PLAYER]],Draft2017[PLAYER],0)),"Undrafted"),"")</f>
        <v/>
      </c>
      <c r="K167" t="str">
        <f>IF(Draft2018[[#This Row],[KEEPER]]="K",Draft2018[[#This Row],[Last Contract]],IF(ISNA(VLOOKUP(Draft2018[[#This Row],[PLAYER]],Rookies2018[Player],1,FALSE)),"Auction","Rookie"))</f>
        <v>Rookie</v>
      </c>
      <c r="L167">
        <f>IF(Draft2018[[#This Row],[KEEPER]]="K",1+_xlfn.IFNA(INDEX(Draft2017[Net Keeper Count],MATCH(Draft2018[[#This Row],[PLAYER]],Draft2017[PLAYER],0)),0),0)</f>
        <v>0</v>
      </c>
    </row>
    <row r="168" spans="1:12" x14ac:dyDescent="0.3">
      <c r="A168">
        <v>9</v>
      </c>
      <c r="B168" t="s">
        <v>10820</v>
      </c>
      <c r="C168">
        <v>167</v>
      </c>
      <c r="D168" t="s">
        <v>11002</v>
      </c>
      <c r="E168" t="s">
        <v>8131</v>
      </c>
      <c r="F168" t="s">
        <v>10625</v>
      </c>
      <c r="G168" t="s">
        <v>347</v>
      </c>
      <c r="H168">
        <v>4</v>
      </c>
      <c r="I168" t="s">
        <v>295</v>
      </c>
      <c r="J168" t="str">
        <f>IF(Draft2018[[#This Row],[KEEPER]]="K",_xlfn.IFNA(INDEX(Draft2017[Current Contract],MATCH(Draft2018[[#This Row],[PLAYER]],Draft2017[PLAYER],0)),"Undrafted"),"")</f>
        <v/>
      </c>
      <c r="K168" t="str">
        <f>IF(Draft2018[[#This Row],[KEEPER]]="K",Draft2018[[#This Row],[Last Contract]],IF(ISNA(VLOOKUP(Draft2018[[#This Row],[PLAYER]],Rookies2018[Player],1,FALSE)),"Auction","Rookie"))</f>
        <v>Rookie</v>
      </c>
      <c r="L168">
        <f>IF(Draft2018[[#This Row],[KEEPER]]="K",1+_xlfn.IFNA(INDEX(Draft2017[Net Keeper Count],MATCH(Draft2018[[#This Row],[PLAYER]],Draft2017[PLAYER],0)),0),0)</f>
        <v>0</v>
      </c>
    </row>
    <row r="169" spans="1:12" x14ac:dyDescent="0.3">
      <c r="A169">
        <v>3</v>
      </c>
      <c r="B169" t="s">
        <v>10664</v>
      </c>
      <c r="C169">
        <v>168</v>
      </c>
      <c r="D169" t="s">
        <v>10948</v>
      </c>
      <c r="E169" t="s">
        <v>2231</v>
      </c>
      <c r="F169" t="s">
        <v>486</v>
      </c>
      <c r="G169" t="s">
        <v>448</v>
      </c>
      <c r="H169">
        <v>6</v>
      </c>
      <c r="I169" t="s">
        <v>295</v>
      </c>
      <c r="J169" t="str">
        <f>IF(Draft2018[[#This Row],[KEEPER]]="K",_xlfn.IFNA(INDEX(Draft2017[Current Contract],MATCH(Draft2018[[#This Row],[PLAYER]],Draft2017[PLAYER],0)),"Undrafted"),"")</f>
        <v/>
      </c>
      <c r="K169" t="str">
        <f>IF(Draft2018[[#This Row],[KEEPER]]="K",Draft2018[[#This Row],[Last Contract]],IF(ISNA(VLOOKUP(Draft2018[[#This Row],[PLAYER]],Rookies2018[Player],1,FALSE)),"Auction","Rookie"))</f>
        <v>Rookie</v>
      </c>
      <c r="L169">
        <f>IF(Draft2018[[#This Row],[KEEPER]]="K",1+_xlfn.IFNA(INDEX(Draft2017[Net Keeper Count],MATCH(Draft2018[[#This Row],[PLAYER]],Draft2017[PLAYER],0)),0),0)</f>
        <v>0</v>
      </c>
    </row>
    <row r="170" spans="1:12" x14ac:dyDescent="0.3">
      <c r="A170">
        <v>5</v>
      </c>
      <c r="B170" t="s">
        <v>10719</v>
      </c>
      <c r="C170">
        <v>169</v>
      </c>
      <c r="D170" t="s">
        <v>10972</v>
      </c>
      <c r="E170" t="s">
        <v>6230</v>
      </c>
      <c r="F170" t="s">
        <v>10605</v>
      </c>
      <c r="G170" t="s">
        <v>448</v>
      </c>
      <c r="H170">
        <v>5</v>
      </c>
      <c r="I170" t="s">
        <v>295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Rookie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</v>
      </c>
      <c r="B171" t="s">
        <v>10597</v>
      </c>
      <c r="C171">
        <v>170</v>
      </c>
      <c r="D171" t="s">
        <v>10932</v>
      </c>
      <c r="E171" t="s">
        <v>5457</v>
      </c>
      <c r="F171" t="s">
        <v>10696</v>
      </c>
      <c r="G171" t="s">
        <v>347</v>
      </c>
      <c r="H171">
        <v>4</v>
      </c>
      <c r="I171" t="s">
        <v>295</v>
      </c>
      <c r="J171" t="str">
        <f>IF(Draft2018[[#This Row],[KEEPER]]="K",_xlfn.IFNA(INDEX(Draft2017[Current Contract],MATCH(Draft2018[[#This Row],[PLAYER]],Draft2017[PLAYER],0)),"Undrafted"),"")</f>
        <v/>
      </c>
      <c r="K171" t="str">
        <f>IF(Draft2018[[#This Row],[KEEPER]]="K",Draft2018[[#This Row],[Last Contract]],IF(ISNA(VLOOKUP(Draft2018[[#This Row],[PLAYER]],Rookies2018[Player],1,FALSE)),"Auction","Rookie"))</f>
        <v>Rookie</v>
      </c>
      <c r="L171">
        <f>IF(Draft2018[[#This Row],[KEEPER]]="K",1+_xlfn.IFNA(INDEX(Draft2017[Net Keeper Count],MATCH(Draft2018[[#This Row],[PLAYER]],Draft2017[PLAYER],0)),0),0)</f>
        <v>0</v>
      </c>
    </row>
    <row r="172" spans="1:12" x14ac:dyDescent="0.3">
      <c r="A172">
        <v>8</v>
      </c>
      <c r="B172" t="s">
        <v>10795</v>
      </c>
      <c r="C172">
        <v>171</v>
      </c>
      <c r="D172" t="s">
        <v>10998</v>
      </c>
      <c r="E172" t="s">
        <v>10999</v>
      </c>
      <c r="F172" t="s">
        <v>364</v>
      </c>
      <c r="G172" t="s">
        <v>448</v>
      </c>
      <c r="H172">
        <v>3</v>
      </c>
      <c r="I172" t="s">
        <v>295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2</v>
      </c>
      <c r="B173" t="s">
        <v>10933</v>
      </c>
      <c r="C173">
        <v>172</v>
      </c>
      <c r="D173" t="s">
        <v>10939</v>
      </c>
      <c r="E173" t="s">
        <v>5876</v>
      </c>
      <c r="F173" t="s">
        <v>10635</v>
      </c>
      <c r="G173" t="s">
        <v>448</v>
      </c>
      <c r="H173">
        <v>1</v>
      </c>
      <c r="I173" t="s">
        <v>295</v>
      </c>
      <c r="J173" t="str">
        <f>IF(Draft2018[[#This Row],[KEEPER]]="K",_xlfn.IFNA(INDEX(Draft2017[Current Contract],MATCH(Draft2018[[#This Row],[PLAYER]],Draft2017[PLAYER],0)),"Undrafted"),"")</f>
        <v/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0</v>
      </c>
    </row>
    <row r="174" spans="1:12" x14ac:dyDescent="0.3">
      <c r="A174">
        <v>7</v>
      </c>
      <c r="B174" t="s">
        <v>10771</v>
      </c>
      <c r="C174">
        <v>173</v>
      </c>
      <c r="D174" t="s">
        <v>11215</v>
      </c>
      <c r="E174" t="s">
        <v>8192</v>
      </c>
      <c r="F174" t="s">
        <v>10642</v>
      </c>
      <c r="G174" t="s">
        <v>347</v>
      </c>
      <c r="H174">
        <v>5</v>
      </c>
      <c r="I174" t="s">
        <v>295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Rookie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4</v>
      </c>
      <c r="B175" t="s">
        <v>10690</v>
      </c>
      <c r="C175">
        <v>174</v>
      </c>
      <c r="D175" t="s">
        <v>10957</v>
      </c>
      <c r="E175" t="s">
        <v>10247</v>
      </c>
      <c r="F175" t="s">
        <v>297</v>
      </c>
      <c r="G175" t="s">
        <v>448</v>
      </c>
      <c r="H175">
        <v>1</v>
      </c>
      <c r="I175" t="s">
        <v>295</v>
      </c>
      <c r="J175" t="str">
        <f>IF(Draft2018[[#This Row],[KEEPER]]="K",_xlfn.IFNA(INDEX(Draft2017[Current Contract],MATCH(Draft2018[[#This Row],[PLAYER]],Draft2017[PLAYER],0)),"Undrafted"),"")</f>
        <v/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0</v>
      </c>
    </row>
    <row r="176" spans="1:12" x14ac:dyDescent="0.3">
      <c r="A176">
        <v>7</v>
      </c>
      <c r="B176" t="s">
        <v>10771</v>
      </c>
      <c r="C176">
        <v>175</v>
      </c>
      <c r="D176" t="s">
        <v>10986</v>
      </c>
      <c r="E176" t="s">
        <v>9917</v>
      </c>
      <c r="F176" t="s">
        <v>351</v>
      </c>
      <c r="G176" t="s">
        <v>310</v>
      </c>
      <c r="H176">
        <v>3</v>
      </c>
      <c r="I176" t="s">
        <v>295</v>
      </c>
      <c r="J176" t="str">
        <f>IF(Draft2018[[#This Row],[KEEPER]]="K",_xlfn.IFNA(INDEX(Draft2017[Current Contract],MATCH(Draft2018[[#This Row],[PLAYER]],Draft2017[PLAYER],0)),"Undrafted"),"")</f>
        <v/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0</v>
      </c>
    </row>
    <row r="177" spans="1:12" x14ac:dyDescent="0.3">
      <c r="A177">
        <v>10</v>
      </c>
      <c r="B177" t="s">
        <v>10845</v>
      </c>
      <c r="C177">
        <v>176</v>
      </c>
      <c r="D177" t="s">
        <v>11014</v>
      </c>
      <c r="E177" t="s">
        <v>7944</v>
      </c>
      <c r="F177" t="s">
        <v>10686</v>
      </c>
      <c r="G177" t="s">
        <v>448</v>
      </c>
      <c r="H177">
        <v>4</v>
      </c>
      <c r="I177" t="s">
        <v>295</v>
      </c>
      <c r="J177" t="str">
        <f>IF(Draft2018[[#This Row],[KEEPER]]="K",_xlfn.IFNA(INDEX(Draft2017[Current Contract],MATCH(Draft2018[[#This Row],[PLAYER]],Draft2017[PLAYER],0)),"Undrafted"),"")</f>
        <v/>
      </c>
      <c r="K177" t="str">
        <f>IF(Draft2018[[#This Row],[KEEPER]]="K",Draft2018[[#This Row],[Last Contract]],IF(ISNA(VLOOKUP(Draft2018[[#This Row],[PLAYER]],Rookies2018[Player],1,FALSE)),"Auction","Rookie"))</f>
        <v>Rookie</v>
      </c>
      <c r="L177">
        <f>IF(Draft2018[[#This Row],[KEEPER]]="K",1+_xlfn.IFNA(INDEX(Draft2017[Net Keeper Count],MATCH(Draft2018[[#This Row],[PLAYER]],Draft2017[PLAYER],0)),0),0)</f>
        <v>0</v>
      </c>
    </row>
    <row r="178" spans="1:12" x14ac:dyDescent="0.3">
      <c r="A178">
        <v>9</v>
      </c>
      <c r="B178" t="s">
        <v>10820</v>
      </c>
      <c r="C178">
        <v>177</v>
      </c>
      <c r="D178" t="s">
        <v>11003</v>
      </c>
      <c r="E178" t="s">
        <v>11004</v>
      </c>
      <c r="F178" t="s">
        <v>364</v>
      </c>
      <c r="G178" t="s">
        <v>347</v>
      </c>
      <c r="H178">
        <v>3</v>
      </c>
      <c r="I178" t="s">
        <v>295</v>
      </c>
      <c r="J178" t="str">
        <f>IF(Draft2018[[#This Row],[KEEPER]]="K",_xlfn.IFNA(INDEX(Draft2017[Current Contract],MATCH(Draft2018[[#This Row],[PLAYER]],Draft2017[PLAYER],0)),"Undrafted"),"")</f>
        <v/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0</v>
      </c>
    </row>
    <row r="179" spans="1:12" x14ac:dyDescent="0.3">
      <c r="A179">
        <v>3</v>
      </c>
      <c r="B179" t="s">
        <v>10664</v>
      </c>
      <c r="C179">
        <v>178</v>
      </c>
      <c r="D179" t="s">
        <v>10949</v>
      </c>
      <c r="E179" t="s">
        <v>10022</v>
      </c>
      <c r="F179" t="s">
        <v>10682</v>
      </c>
      <c r="G179" t="s">
        <v>347</v>
      </c>
      <c r="H179">
        <v>4</v>
      </c>
      <c r="I179" t="s">
        <v>295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Rookie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5</v>
      </c>
      <c r="B180" t="s">
        <v>10719</v>
      </c>
      <c r="C180">
        <v>179</v>
      </c>
      <c r="D180" t="s">
        <v>10973</v>
      </c>
      <c r="E180" t="s">
        <v>9787</v>
      </c>
      <c r="F180" t="s">
        <v>10708</v>
      </c>
      <c r="G180" t="s">
        <v>347</v>
      </c>
      <c r="H180">
        <v>4</v>
      </c>
      <c r="I180" t="s">
        <v>295</v>
      </c>
      <c r="J180" t="str">
        <f>IF(Draft2018[[#This Row],[KEEPER]]="K",_xlfn.IFNA(INDEX(Draft2017[Current Contract],MATCH(Draft2018[[#This Row],[PLAYER]],Draft2017[PLAYER],0)),"Undrafted"),"")</f>
        <v/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0</v>
      </c>
    </row>
    <row r="181" spans="1:12" x14ac:dyDescent="0.3">
      <c r="A181">
        <v>8</v>
      </c>
      <c r="B181" t="s">
        <v>10795</v>
      </c>
      <c r="C181">
        <v>180</v>
      </c>
      <c r="D181" t="s">
        <v>11000</v>
      </c>
      <c r="E181" t="s">
        <v>3689</v>
      </c>
      <c r="F181" t="s">
        <v>10654</v>
      </c>
      <c r="G181" t="s">
        <v>347</v>
      </c>
      <c r="H181">
        <v>2</v>
      </c>
      <c r="I181" t="s">
        <v>295</v>
      </c>
      <c r="J181" t="str">
        <f>IF(Draft2018[[#This Row],[KEEPER]]="K",_xlfn.IFNA(INDEX(Draft2017[Current Contract],MATCH(Draft2018[[#This Row],[PLAYER]],Draft2017[PLAYER],0)),"Undrafted"),"")</f>
        <v/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0</v>
      </c>
    </row>
    <row r="182" spans="1:12" x14ac:dyDescent="0.3">
      <c r="A182">
        <v>7</v>
      </c>
      <c r="B182" t="s">
        <v>10771</v>
      </c>
      <c r="C182">
        <v>181</v>
      </c>
      <c r="D182" t="s">
        <v>10987</v>
      </c>
      <c r="E182" t="s">
        <v>2722</v>
      </c>
      <c r="F182" t="s">
        <v>370</v>
      </c>
      <c r="G182" t="s">
        <v>347</v>
      </c>
      <c r="H182">
        <v>3</v>
      </c>
      <c r="I182" t="s">
        <v>295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2</v>
      </c>
      <c r="B183" t="s">
        <v>10933</v>
      </c>
      <c r="C183">
        <v>182</v>
      </c>
      <c r="D183" t="s">
        <v>10940</v>
      </c>
      <c r="E183" t="s">
        <v>7913</v>
      </c>
      <c r="F183" t="s">
        <v>10607</v>
      </c>
      <c r="G183" t="s">
        <v>448</v>
      </c>
      <c r="H183">
        <v>5</v>
      </c>
      <c r="I183" t="s">
        <v>295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7</v>
      </c>
      <c r="B184" t="s">
        <v>10771</v>
      </c>
      <c r="C184">
        <v>183</v>
      </c>
      <c r="D184" t="s">
        <v>10988</v>
      </c>
      <c r="E184" t="s">
        <v>477</v>
      </c>
      <c r="F184" t="s">
        <v>10635</v>
      </c>
      <c r="G184" t="s">
        <v>347</v>
      </c>
      <c r="H184">
        <v>5</v>
      </c>
      <c r="I184" t="s">
        <v>295</v>
      </c>
      <c r="J184" t="str">
        <f>IF(Draft2018[[#This Row],[KEEPER]]="K",_xlfn.IFNA(INDEX(Draft2017[Current Contract],MATCH(Draft2018[[#This Row],[PLAYER]],Draft2017[PLAYER],0)),"Undrafted"),"")</f>
        <v/>
      </c>
      <c r="K184" t="str">
        <f>IF(Draft2018[[#This Row],[KEEPER]]="K",Draft2018[[#This Row],[Last Contract]],IF(ISNA(VLOOKUP(Draft2018[[#This Row],[PLAYER]],Rookies2018[Player],1,FALSE)),"Auction","Rookie"))</f>
        <v>Rookie</v>
      </c>
      <c r="L184">
        <f>IF(Draft2018[[#This Row],[KEEPER]]="K",1+_xlfn.IFNA(INDEX(Draft2017[Net Keeper Count],MATCH(Draft2018[[#This Row],[PLAYER]],Draft2017[PLAYER],0)),0),0)</f>
        <v>0</v>
      </c>
    </row>
    <row r="185" spans="1:12" x14ac:dyDescent="0.3">
      <c r="A185">
        <v>4</v>
      </c>
      <c r="B185" t="s">
        <v>10690</v>
      </c>
      <c r="C185">
        <v>184</v>
      </c>
      <c r="D185" t="s">
        <v>10958</v>
      </c>
      <c r="E185" t="s">
        <v>2611</v>
      </c>
      <c r="F185" t="s">
        <v>10959</v>
      </c>
      <c r="G185" t="s">
        <v>448</v>
      </c>
      <c r="H185">
        <v>1</v>
      </c>
      <c r="I185" t="s">
        <v>295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7</v>
      </c>
      <c r="B186" t="s">
        <v>10771</v>
      </c>
      <c r="C186">
        <v>185</v>
      </c>
      <c r="D186" t="s">
        <v>10989</v>
      </c>
      <c r="E186" t="s">
        <v>9315</v>
      </c>
      <c r="F186" t="s">
        <v>10686</v>
      </c>
      <c r="G186" t="s">
        <v>320</v>
      </c>
      <c r="H186">
        <v>4</v>
      </c>
      <c r="I186" t="s">
        <v>295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10845</v>
      </c>
      <c r="C187">
        <v>186</v>
      </c>
      <c r="D187" t="s">
        <v>11015</v>
      </c>
      <c r="E187" t="s">
        <v>2892</v>
      </c>
      <c r="F187" t="s">
        <v>10637</v>
      </c>
      <c r="G187" t="s">
        <v>448</v>
      </c>
      <c r="H187">
        <v>4</v>
      </c>
      <c r="I187" t="s">
        <v>295</v>
      </c>
      <c r="J187" t="str">
        <f>IF(Draft2018[[#This Row],[KEEPER]]="K",_xlfn.IFNA(INDEX(Draft2017[Current Contract],MATCH(Draft2018[[#This Row],[PLAYER]],Draft2017[PLAYER],0)),"Undrafted"),"")</f>
        <v/>
      </c>
      <c r="K187" t="str">
        <f>IF(Draft2018[[#This Row],[KEEPER]]="K",Draft2018[[#This Row],[Last Contract]],IF(ISNA(VLOOKUP(Draft2018[[#This Row],[PLAYER]],Rookies2018[Player],1,FALSE)),"Auction","Rookie"))</f>
        <v>Rookie</v>
      </c>
      <c r="L187">
        <f>IF(Draft2018[[#This Row],[KEEPER]]="K",1+_xlfn.IFNA(INDEX(Draft2017[Net Keeper Count],MATCH(Draft2018[[#This Row],[PLAYER]],Draft2017[PLAYER],0)),0),0)</f>
        <v>0</v>
      </c>
    </row>
    <row r="188" spans="1:12" x14ac:dyDescent="0.3">
      <c r="A188">
        <v>2</v>
      </c>
      <c r="B188" t="s">
        <v>10933</v>
      </c>
      <c r="C188">
        <v>187</v>
      </c>
      <c r="D188" t="s">
        <v>10941</v>
      </c>
      <c r="E188" t="s">
        <v>591</v>
      </c>
      <c r="F188" t="s">
        <v>566</v>
      </c>
      <c r="G188" t="s">
        <v>448</v>
      </c>
      <c r="H188">
        <v>3</v>
      </c>
      <c r="I188" t="s">
        <v>295</v>
      </c>
      <c r="J188" t="str">
        <f>IF(Draft2018[[#This Row],[KEEPER]]="K",_xlfn.IFNA(INDEX(Draft2017[Current Contract],MATCH(Draft2018[[#This Row],[PLAYER]],Draft2017[PLAYER],0)),"Undrafted"),"")</f>
        <v/>
      </c>
      <c r="K188" t="str">
        <f>IF(Draft2018[[#This Row],[KEEPER]]="K",Draft2018[[#This Row],[Last Contract]],IF(ISNA(VLOOKUP(Draft2018[[#This Row],[PLAYER]],Rookies2018[Player],1,FALSE)),"Auction","Rookie"))</f>
        <v>Rookie</v>
      </c>
      <c r="L188">
        <f>IF(Draft2018[[#This Row],[KEEPER]]="K",1+_xlfn.IFNA(INDEX(Draft2017[Net Keeper Count],MATCH(Draft2018[[#This Row],[PLAYER]],Draft2017[PLAYER],0)),0),0)</f>
        <v>0</v>
      </c>
    </row>
    <row r="189" spans="1:12" x14ac:dyDescent="0.3">
      <c r="A189">
        <v>3</v>
      </c>
      <c r="B189" t="s">
        <v>10664</v>
      </c>
      <c r="C189">
        <v>188</v>
      </c>
      <c r="D189" t="s">
        <v>10950</v>
      </c>
      <c r="E189" t="s">
        <v>5537</v>
      </c>
      <c r="F189" t="s">
        <v>10605</v>
      </c>
      <c r="G189" t="s">
        <v>347</v>
      </c>
      <c r="H189">
        <v>3</v>
      </c>
      <c r="I189" t="s">
        <v>295</v>
      </c>
      <c r="J189" t="str">
        <f>IF(Draft2018[[#This Row],[KEEPER]]="K",_xlfn.IFNA(INDEX(Draft2017[Current Contract],MATCH(Draft2018[[#This Row],[PLAYER]],Draft2017[PLAYER],0)),"Undrafted"),"")</f>
        <v/>
      </c>
      <c r="K189" t="str">
        <f>IF(Draft2018[[#This Row],[KEEPER]]="K",Draft2018[[#This Row],[Last Contract]],IF(ISNA(VLOOKUP(Draft2018[[#This Row],[PLAYER]],Rookies2018[Player],1,FALSE)),"Auction","Rookie"))</f>
        <v>Rookie</v>
      </c>
      <c r="L189">
        <f>IF(Draft2018[[#This Row],[KEEPER]]="K",1+_xlfn.IFNA(INDEX(Draft2017[Net Keeper Count],MATCH(Draft2018[[#This Row],[PLAYER]],Draft2017[PLAYER],0)),0),0)</f>
        <v>0</v>
      </c>
    </row>
    <row r="190" spans="1:12" x14ac:dyDescent="0.3">
      <c r="A190">
        <v>5</v>
      </c>
      <c r="B190" t="s">
        <v>10719</v>
      </c>
      <c r="C190">
        <v>189</v>
      </c>
      <c r="D190" t="s">
        <v>10974</v>
      </c>
      <c r="E190" t="s">
        <v>2252</v>
      </c>
      <c r="F190" t="s">
        <v>10637</v>
      </c>
      <c r="G190" t="s">
        <v>448</v>
      </c>
      <c r="H190">
        <v>3</v>
      </c>
      <c r="I190" t="s">
        <v>295</v>
      </c>
      <c r="J190" t="str">
        <f>IF(Draft2018[[#This Row],[KEEPER]]="K",_xlfn.IFNA(INDEX(Draft2017[Current Contract],MATCH(Draft2018[[#This Row],[PLAYER]],Draft2017[PLAYER],0)),"Undrafted"),"")</f>
        <v/>
      </c>
      <c r="K190" t="str">
        <f>IF(Draft2018[[#This Row],[KEEPER]]="K",Draft2018[[#This Row],[Last Contract]],IF(ISNA(VLOOKUP(Draft2018[[#This Row],[PLAYER]],Rookies2018[Player],1,FALSE)),"Auction","Rookie"))</f>
        <v>Rookie</v>
      </c>
      <c r="L190">
        <f>IF(Draft2018[[#This Row],[KEEPER]]="K",1+_xlfn.IFNA(INDEX(Draft2017[Net Keeper Count],MATCH(Draft2018[[#This Row],[PLAYER]],Draft2017[PLAYER],0)),0),0)</f>
        <v>0</v>
      </c>
    </row>
    <row r="191" spans="1:12" x14ac:dyDescent="0.3">
      <c r="A191">
        <v>7</v>
      </c>
      <c r="B191" t="s">
        <v>10771</v>
      </c>
      <c r="C191">
        <v>190</v>
      </c>
      <c r="D191" t="s">
        <v>10990</v>
      </c>
      <c r="E191" t="s">
        <v>6250</v>
      </c>
      <c r="F191" t="s">
        <v>10637</v>
      </c>
      <c r="G191" t="s">
        <v>347</v>
      </c>
      <c r="H191">
        <v>3</v>
      </c>
      <c r="I191" t="s">
        <v>295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2</v>
      </c>
      <c r="B192" t="s">
        <v>10933</v>
      </c>
      <c r="C192">
        <v>191</v>
      </c>
      <c r="D192" t="s">
        <v>10942</v>
      </c>
      <c r="E192" t="s">
        <v>2511</v>
      </c>
      <c r="F192" t="s">
        <v>10599</v>
      </c>
      <c r="G192" t="s">
        <v>310</v>
      </c>
      <c r="H192">
        <v>2</v>
      </c>
      <c r="I192" t="s">
        <v>295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2</v>
      </c>
      <c r="B193" t="s">
        <v>10933</v>
      </c>
      <c r="C193">
        <v>192</v>
      </c>
      <c r="D193" t="s">
        <v>10943</v>
      </c>
      <c r="E193" t="s">
        <v>8451</v>
      </c>
      <c r="F193" t="s">
        <v>532</v>
      </c>
      <c r="G193" t="s">
        <v>347</v>
      </c>
      <c r="H193">
        <v>4</v>
      </c>
      <c r="I193" t="s">
        <v>295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Rookie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7</v>
      </c>
      <c r="B194" t="s">
        <v>10771</v>
      </c>
      <c r="C194">
        <v>193</v>
      </c>
      <c r="D194" t="s">
        <v>10991</v>
      </c>
      <c r="E194" t="s">
        <v>2002</v>
      </c>
      <c r="F194" t="s">
        <v>10650</v>
      </c>
      <c r="G194" t="s">
        <v>448</v>
      </c>
      <c r="H194">
        <v>4</v>
      </c>
      <c r="I194" t="s">
        <v>295</v>
      </c>
      <c r="J194" t="str">
        <f>IF(Draft2018[[#This Row],[KEEPER]]="K",_xlfn.IFNA(INDEX(Draft2017[Current Contract],MATCH(Draft2018[[#This Row],[PLAYER]],Draft2017[PLAYER],0)),"Undrafted"),"")</f>
        <v/>
      </c>
      <c r="K194" t="str">
        <f>IF(Draft2018[[#This Row],[KEEPER]]="K",Draft2018[[#This Row],[Last Contract]],IF(ISNA(VLOOKUP(Draft2018[[#This Row],[PLAYER]],Rookies2018[Player],1,FALSE)),"Auction","Rookie"))</f>
        <v>Rookie</v>
      </c>
      <c r="L194">
        <f>IF(Draft2018[[#This Row],[KEEPER]]="K",1+_xlfn.IFNA(INDEX(Draft2017[Net Keeper Count],MATCH(Draft2018[[#This Row],[PLAYER]],Draft2017[PLAYER],0)),0),0)</f>
        <v>0</v>
      </c>
    </row>
    <row r="195" spans="1:12" x14ac:dyDescent="0.3">
      <c r="A195">
        <v>4</v>
      </c>
      <c r="B195" t="s">
        <v>10690</v>
      </c>
      <c r="C195">
        <v>194</v>
      </c>
      <c r="D195" t="s">
        <v>10960</v>
      </c>
      <c r="E195" t="s">
        <v>4335</v>
      </c>
      <c r="F195" t="s">
        <v>10609</v>
      </c>
      <c r="G195" t="s">
        <v>448</v>
      </c>
      <c r="H195">
        <v>1</v>
      </c>
      <c r="I195" t="s">
        <v>295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Rookie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2</v>
      </c>
      <c r="B196" t="s">
        <v>10933</v>
      </c>
      <c r="C196">
        <v>195</v>
      </c>
      <c r="D196" t="s">
        <v>10944</v>
      </c>
      <c r="E196" t="s">
        <v>9297</v>
      </c>
      <c r="F196" t="s">
        <v>10682</v>
      </c>
      <c r="G196" t="s">
        <v>310</v>
      </c>
      <c r="H196">
        <v>4</v>
      </c>
      <c r="I196" t="s">
        <v>295</v>
      </c>
      <c r="J196" t="str">
        <f>IF(Draft2018[[#This Row],[KEEPER]]="K",_xlfn.IFNA(INDEX(Draft2017[Current Contract],MATCH(Draft2018[[#This Row],[PLAYER]],Draft2017[PLAYER],0)),"Undrafted"),"")</f>
        <v/>
      </c>
      <c r="K196" t="str">
        <f>IF(Draft2018[[#This Row],[KEEPER]]="K",Draft2018[[#This Row],[Last Contract]],IF(ISNA(VLOOKUP(Draft2018[[#This Row],[PLAYER]],Rookies2018[Player],1,FALSE)),"Auction","Rookie"))</f>
        <v>Rookie</v>
      </c>
      <c r="L196">
        <f>IF(Draft2018[[#This Row],[KEEPER]]="K",1+_xlfn.IFNA(INDEX(Draft2017[Net Keeper Count],MATCH(Draft2018[[#This Row],[PLAYER]],Draft2017[PLAYER],0)),0),0)</f>
        <v>0</v>
      </c>
    </row>
    <row r="197" spans="1:12" x14ac:dyDescent="0.3">
      <c r="A197">
        <v>10</v>
      </c>
      <c r="B197" t="s">
        <v>10845</v>
      </c>
      <c r="C197">
        <v>196</v>
      </c>
      <c r="D197" t="s">
        <v>11016</v>
      </c>
      <c r="E197" t="s">
        <v>4624</v>
      </c>
      <c r="F197" t="s">
        <v>10605</v>
      </c>
      <c r="G197" t="s">
        <v>310</v>
      </c>
      <c r="H197">
        <v>3</v>
      </c>
      <c r="I197" t="s">
        <v>295</v>
      </c>
      <c r="J197" t="str">
        <f>IF(Draft2018[[#This Row],[KEEPER]]="K",_xlfn.IFNA(INDEX(Draft2017[Current Contract],MATCH(Draft2018[[#This Row],[PLAYER]],Draft2017[PLAYER],0)),"Undrafted"),"")</f>
        <v/>
      </c>
      <c r="K197" t="str">
        <f>IF(Draft2018[[#This Row],[KEEPER]]="K",Draft2018[[#This Row],[Last Contract]],IF(ISNA(VLOOKUP(Draft2018[[#This Row],[PLAYER]],Rookies2018[Player],1,FALSE)),"Auction","Rookie"))</f>
        <v>Rookie</v>
      </c>
      <c r="L197">
        <f>IF(Draft2018[[#This Row],[KEEPER]]="K",1+_xlfn.IFNA(INDEX(Draft2017[Net Keeper Count],MATCH(Draft2018[[#This Row],[PLAYER]],Draft2017[PLAYER],0)),0),0)</f>
        <v>0</v>
      </c>
    </row>
    <row r="198" spans="1:12" x14ac:dyDescent="0.3">
      <c r="A198">
        <v>4</v>
      </c>
      <c r="B198" t="s">
        <v>10690</v>
      </c>
      <c r="C198">
        <v>197</v>
      </c>
      <c r="D198" t="s">
        <v>10961</v>
      </c>
      <c r="E198" t="s">
        <v>2442</v>
      </c>
      <c r="F198" t="s">
        <v>10625</v>
      </c>
      <c r="G198" t="s">
        <v>448</v>
      </c>
      <c r="H198">
        <v>2</v>
      </c>
      <c r="I198" t="s">
        <v>295</v>
      </c>
      <c r="J198" t="str">
        <f>IF(Draft2018[[#This Row],[KEEPER]]="K",_xlfn.IFNA(INDEX(Draft2017[Current Contract],MATCH(Draft2018[[#This Row],[PLAYER]],Draft2017[PLAYER],0)),"Undrafted"),"")</f>
        <v/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0</v>
      </c>
    </row>
    <row r="199" spans="1:12" x14ac:dyDescent="0.3">
      <c r="A199">
        <v>3</v>
      </c>
      <c r="B199" t="s">
        <v>10664</v>
      </c>
      <c r="C199">
        <v>198</v>
      </c>
      <c r="D199" t="s">
        <v>10951</v>
      </c>
      <c r="E199" t="s">
        <v>10078</v>
      </c>
      <c r="F199" t="s">
        <v>10622</v>
      </c>
      <c r="G199" t="s">
        <v>448</v>
      </c>
      <c r="H199">
        <v>2</v>
      </c>
      <c r="I199" t="s">
        <v>295</v>
      </c>
      <c r="J199" t="str">
        <f>IF(Draft2018[[#This Row],[KEEPER]]="K",_xlfn.IFNA(INDEX(Draft2017[Current Contract],MATCH(Draft2018[[#This Row],[PLAYER]],Draft2017[PLAYER],0)),"Undrafted"),"")</f>
        <v/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0</v>
      </c>
    </row>
    <row r="200" spans="1:12" x14ac:dyDescent="0.3">
      <c r="A200">
        <v>5</v>
      </c>
      <c r="B200" t="s">
        <v>10719</v>
      </c>
      <c r="C200">
        <v>199</v>
      </c>
      <c r="D200" t="s">
        <v>10975</v>
      </c>
      <c r="E200" t="s">
        <v>8045</v>
      </c>
      <c r="F200" t="s">
        <v>10603</v>
      </c>
      <c r="G200" t="s">
        <v>320</v>
      </c>
      <c r="H200">
        <v>2</v>
      </c>
      <c r="I200" t="s">
        <v>295</v>
      </c>
      <c r="J200" t="str">
        <f>IF(Draft2018[[#This Row],[KEEPER]]="K",_xlfn.IFNA(INDEX(Draft2017[Current Contract],MATCH(Draft2018[[#This Row],[PLAYER]],Draft2017[PLAYER],0)),"Undrafted"),"")</f>
        <v/>
      </c>
      <c r="K200" t="str">
        <f>IF(Draft2018[[#This Row],[KEEPER]]="K",Draft2018[[#This Row],[Last Contract]],IF(ISNA(VLOOKUP(Draft2018[[#This Row],[PLAYER]],Rookies2018[Player],1,FALSE)),"Auction","Rookie"))</f>
        <v>Rookie</v>
      </c>
      <c r="L200">
        <f>IF(Draft2018[[#This Row],[KEEPER]]="K",1+_xlfn.IFNA(INDEX(Draft2017[Net Keeper Count],MATCH(Draft2018[[#This Row],[PLAYER]],Draft2017[PLAYER],0)),0),0)</f>
        <v>0</v>
      </c>
    </row>
    <row r="201" spans="1:12" x14ac:dyDescent="0.3">
      <c r="A201">
        <v>10</v>
      </c>
      <c r="B201" t="s">
        <v>10845</v>
      </c>
      <c r="C201">
        <v>200</v>
      </c>
      <c r="D201" t="s">
        <v>11017</v>
      </c>
      <c r="E201" t="s">
        <v>4726</v>
      </c>
      <c r="F201" t="s">
        <v>364</v>
      </c>
      <c r="G201" t="s">
        <v>347</v>
      </c>
      <c r="H201">
        <v>3</v>
      </c>
      <c r="I201" t="s">
        <v>295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7</v>
      </c>
      <c r="B202" t="s">
        <v>10771</v>
      </c>
      <c r="C202">
        <v>201</v>
      </c>
      <c r="D202" t="s">
        <v>10724</v>
      </c>
      <c r="E202" t="s">
        <v>9111</v>
      </c>
      <c r="F202" t="s">
        <v>566</v>
      </c>
      <c r="G202" t="s">
        <v>347</v>
      </c>
      <c r="H202">
        <v>38</v>
      </c>
      <c r="I202" t="s">
        <v>295</v>
      </c>
      <c r="J202" t="str">
        <f>IF(Draft2018[[#This Row],[KEEPER]]="K",_xlfn.IFNA(INDEX(Draft2017[Current Contract],MATCH(Draft2018[[#This Row],[PLAYER]],Draft2017[PLAYER],0)),"Undrafted"),"")</f>
        <v/>
      </c>
      <c r="K202" t="str">
        <f>IF(Draft2018[[#This Row],[KEEPER]]="K",Draft2018[[#This Row],[Last Contract]],IF(ISNA(VLOOKUP(Draft2018[[#This Row],[PLAYER]],Rookies2018[Player],1,FALSE)),"Auction","Rookie"))</f>
        <v>Auction</v>
      </c>
      <c r="L202">
        <f>IF(Draft2018[[#This Row],[KEEPER]]="K",1+_xlfn.IFNA(INDEX(Draft2017[Net Keeper Count],MATCH(Draft2018[[#This Row],[PLAYER]],Draft2017[PLAYER],0)),0),0)</f>
        <v>0</v>
      </c>
    </row>
    <row r="203" spans="1:12" x14ac:dyDescent="0.3">
      <c r="A203">
        <v>9</v>
      </c>
      <c r="B203" t="s">
        <v>10820</v>
      </c>
      <c r="C203">
        <v>202</v>
      </c>
      <c r="D203" t="s">
        <v>10833</v>
      </c>
      <c r="E203" t="s">
        <v>7123</v>
      </c>
      <c r="F203" t="s">
        <v>486</v>
      </c>
      <c r="G203" t="s">
        <v>434</v>
      </c>
      <c r="H203">
        <v>4</v>
      </c>
      <c r="I203" t="s">
        <v>295</v>
      </c>
      <c r="J203" t="str">
        <f>IF(Draft2018[[#This Row],[KEEPER]]="K",_xlfn.IFNA(INDEX(Draft2017[Current Contract],MATCH(Draft2018[[#This Row],[PLAYER]],Draft2017[PLAYER],0)),"Undrafted"),"")</f>
        <v/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0</v>
      </c>
    </row>
    <row r="204" spans="1:12" x14ac:dyDescent="0.3">
      <c r="A204">
        <v>7</v>
      </c>
      <c r="B204" t="s">
        <v>10771</v>
      </c>
      <c r="C204">
        <v>203</v>
      </c>
      <c r="D204" t="s">
        <v>10992</v>
      </c>
      <c r="E204" t="s">
        <v>10993</v>
      </c>
      <c r="F204" t="s">
        <v>10607</v>
      </c>
      <c r="G204" t="s">
        <v>347</v>
      </c>
      <c r="H204">
        <v>1</v>
      </c>
      <c r="I204" t="s">
        <v>295</v>
      </c>
      <c r="J204" t="str">
        <f>IF(Draft2018[[#This Row],[KEEPER]]="K",_xlfn.IFNA(INDEX(Draft2017[Current Contract],MATCH(Draft2018[[#This Row],[PLAYER]],Draft2017[PLAYER],0)),"Undrafted"),"")</f>
        <v/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0</v>
      </c>
    </row>
    <row r="205" spans="1:12" x14ac:dyDescent="0.3">
      <c r="A205">
        <v>10</v>
      </c>
      <c r="B205" t="s">
        <v>10845</v>
      </c>
      <c r="C205">
        <v>204</v>
      </c>
      <c r="D205" t="s">
        <v>10721</v>
      </c>
      <c r="E205" t="s">
        <v>9504</v>
      </c>
      <c r="F205" t="s">
        <v>1190</v>
      </c>
      <c r="G205" t="s">
        <v>347</v>
      </c>
      <c r="H205">
        <v>75</v>
      </c>
      <c r="I205" t="s">
        <v>295</v>
      </c>
      <c r="J205" t="str">
        <f>IF(Draft2018[[#This Row],[KEEPER]]="K",_xlfn.IFNA(INDEX(Draft2017[Current Contract],MATCH(Draft2018[[#This Row],[PLAYER]],Draft2017[PLAYER],0)),"Undrafted"),"")</f>
        <v/>
      </c>
      <c r="K205" t="str">
        <f>IF(Draft2018[[#This Row],[KEEPER]]="K",Draft2018[[#This Row],[Last Contract]],IF(ISNA(VLOOKUP(Draft2018[[#This Row],[PLAYER]],Rookies2018[Player],1,FALSE)),"Auction","Rookie"))</f>
        <v>Auction</v>
      </c>
      <c r="L205">
        <f>IF(Draft2018[[#This Row],[KEEPER]]="K",1+_xlfn.IFNA(INDEX(Draft2017[Net Keeper Count],MATCH(Draft2018[[#This Row],[PLAYER]],Draft2017[PLAYER],0)),0),0)</f>
        <v>0</v>
      </c>
    </row>
    <row r="206" spans="1:12" x14ac:dyDescent="0.3">
      <c r="A206">
        <v>7</v>
      </c>
      <c r="B206" t="s">
        <v>10771</v>
      </c>
      <c r="C206">
        <v>205</v>
      </c>
      <c r="D206" t="s">
        <v>10772</v>
      </c>
      <c r="E206" t="s">
        <v>4858</v>
      </c>
      <c r="F206" t="s">
        <v>10635</v>
      </c>
      <c r="G206" t="s">
        <v>347</v>
      </c>
      <c r="H206">
        <v>89</v>
      </c>
      <c r="I206" t="s">
        <v>295</v>
      </c>
      <c r="J206" t="str">
        <f>IF(Draft2018[[#This Row],[KEEPER]]="K",_xlfn.IFNA(INDEX(Draft2017[Current Contract],MATCH(Draft2018[[#This Row],[PLAYER]],Draft2017[PLAYER],0)),"Undrafted"),"")</f>
        <v/>
      </c>
      <c r="K206" t="str">
        <f>IF(Draft2018[[#This Row],[KEEPER]]="K",Draft2018[[#This Row],[Last Contract]],IF(ISNA(VLOOKUP(Draft2018[[#This Row],[PLAYER]],Rookies2018[Player],1,FALSE)),"Auction","Rookie"))</f>
        <v>Auction</v>
      </c>
      <c r="L206">
        <f>IF(Draft2018[[#This Row],[KEEPER]]="K",1+_xlfn.IFNA(INDEX(Draft2017[Net Keeper Count],MATCH(Draft2018[[#This Row],[PLAYER]],Draft2017[PLAYER],0)),0),0)</f>
        <v>0</v>
      </c>
    </row>
    <row r="207" spans="1:12" x14ac:dyDescent="0.3">
      <c r="A207">
        <v>1</v>
      </c>
      <c r="B207" t="s">
        <v>10597</v>
      </c>
      <c r="C207">
        <v>206</v>
      </c>
      <c r="D207" t="s">
        <v>10598</v>
      </c>
      <c r="E207" t="s">
        <v>5167</v>
      </c>
      <c r="F207" t="s">
        <v>10599</v>
      </c>
      <c r="G207" t="s">
        <v>448</v>
      </c>
      <c r="H207">
        <v>75</v>
      </c>
      <c r="I207" t="s">
        <v>295</v>
      </c>
      <c r="J207" t="str">
        <f>IF(Draft2018[[#This Row],[KEEPER]]="K",_xlfn.IFNA(INDEX(Draft2017[Current Contract],MATCH(Draft2018[[#This Row],[PLAYER]],Draft2017[PLAYER],0)),"Undrafted"),"")</f>
        <v/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0</v>
      </c>
    </row>
    <row r="208" spans="1:12" x14ac:dyDescent="0.3">
      <c r="A208">
        <v>7</v>
      </c>
      <c r="B208" t="s">
        <v>10771</v>
      </c>
      <c r="C208">
        <v>207</v>
      </c>
      <c r="D208" t="s">
        <v>10773</v>
      </c>
      <c r="E208" t="s">
        <v>2347</v>
      </c>
      <c r="F208" t="s">
        <v>10654</v>
      </c>
      <c r="G208" t="s">
        <v>448</v>
      </c>
      <c r="H208">
        <v>37</v>
      </c>
      <c r="I208" t="s">
        <v>295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Auction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9</v>
      </c>
      <c r="B209" t="s">
        <v>10820</v>
      </c>
      <c r="C209">
        <v>208</v>
      </c>
      <c r="D209" t="s">
        <v>10774</v>
      </c>
      <c r="E209" t="s">
        <v>7085</v>
      </c>
      <c r="F209" t="s">
        <v>10605</v>
      </c>
      <c r="G209" t="s">
        <v>347</v>
      </c>
      <c r="H209">
        <v>56</v>
      </c>
      <c r="I209" t="s">
        <v>295</v>
      </c>
      <c r="J209" t="str">
        <f>IF(Draft2018[[#This Row],[KEEPER]]="K",_xlfn.IFNA(INDEX(Draft2017[Current Contract],MATCH(Draft2018[[#This Row],[PLAYER]],Draft2017[PLAYER],0)),"Undrafted"),"")</f>
        <v/>
      </c>
      <c r="K209" t="str">
        <f>IF(Draft2018[[#This Row],[KEEPER]]="K",Draft2018[[#This Row],[Last Contract]],IF(ISNA(VLOOKUP(Draft2018[[#This Row],[PLAYER]],Rookies2018[Player],1,FALSE)),"Auction","Rookie"))</f>
        <v>Auction</v>
      </c>
      <c r="L209">
        <f>IF(Draft2018[[#This Row],[KEEPER]]="K",1+_xlfn.IFNA(INDEX(Draft2017[Net Keeper Count],MATCH(Draft2018[[#This Row],[PLAYER]],Draft2017[PLAYER],0)),0),0)</f>
        <v>0</v>
      </c>
    </row>
    <row r="210" spans="1:12" x14ac:dyDescent="0.3">
      <c r="A210">
        <v>9</v>
      </c>
      <c r="B210" t="s">
        <v>10820</v>
      </c>
      <c r="C210">
        <v>209</v>
      </c>
      <c r="D210" t="s">
        <v>10835</v>
      </c>
      <c r="E210" t="s">
        <v>3676</v>
      </c>
      <c r="F210" t="s">
        <v>10693</v>
      </c>
      <c r="G210" t="s">
        <v>448</v>
      </c>
      <c r="H210">
        <v>55</v>
      </c>
      <c r="I210" t="s">
        <v>295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6</v>
      </c>
      <c r="B211" t="s">
        <v>10976</v>
      </c>
      <c r="C211">
        <v>210</v>
      </c>
      <c r="D211" t="s">
        <v>10768</v>
      </c>
      <c r="E211" t="s">
        <v>3028</v>
      </c>
      <c r="F211" t="s">
        <v>370</v>
      </c>
      <c r="G211" t="s">
        <v>448</v>
      </c>
      <c r="H211">
        <v>56</v>
      </c>
      <c r="I211" t="s">
        <v>295</v>
      </c>
      <c r="J211" t="str">
        <f>IF(Draft2018[[#This Row],[KEEPER]]="K",_xlfn.IFNA(INDEX(Draft2017[Current Contract],MATCH(Draft2018[[#This Row],[PLAYER]],Draft2017[PLAYER],0)),"Undrafted"),"")</f>
        <v/>
      </c>
      <c r="K211" t="str">
        <f>IF(Draft2018[[#This Row],[KEEPER]]="K",Draft2018[[#This Row],[Last Contract]],IF(ISNA(VLOOKUP(Draft2018[[#This Row],[PLAYER]],Rookies2018[Player],1,FALSE)),"Auction","Rookie"))</f>
        <v>Auction</v>
      </c>
      <c r="L211">
        <f>IF(Draft2018[[#This Row],[KEEPER]]="K",1+_xlfn.IFNA(INDEX(Draft2017[Net Keeper Count],MATCH(Draft2018[[#This Row],[PLAYER]],Draft2017[PLAYER],0)),0),0)</f>
        <v>0</v>
      </c>
    </row>
    <row r="212" spans="1:12" x14ac:dyDescent="0.3">
      <c r="A212">
        <v>10</v>
      </c>
      <c r="B212" t="s">
        <v>10845</v>
      </c>
      <c r="C212">
        <v>211</v>
      </c>
      <c r="D212" t="s">
        <v>10865</v>
      </c>
      <c r="E212" t="s">
        <v>3074</v>
      </c>
      <c r="F212" t="s">
        <v>305</v>
      </c>
      <c r="G212" t="s">
        <v>347</v>
      </c>
      <c r="H212">
        <v>37</v>
      </c>
      <c r="I212" t="s">
        <v>295</v>
      </c>
      <c r="J212" t="str">
        <f>IF(Draft2018[[#This Row],[KEEPER]]="K",_xlfn.IFNA(INDEX(Draft2017[Current Contract],MATCH(Draft2018[[#This Row],[PLAYER]],Draft2017[PLAYER],0)),"Undrafted"),"")</f>
        <v/>
      </c>
      <c r="K212" t="str">
        <f>IF(Draft2018[[#This Row],[KEEPER]]="K",Draft2018[[#This Row],[Last Contract]],IF(ISNA(VLOOKUP(Draft2018[[#This Row],[PLAYER]],Rookies2018[Player],1,FALSE)),"Auction","Rookie"))</f>
        <v>Auction</v>
      </c>
      <c r="L212">
        <f>IF(Draft2018[[#This Row],[KEEPER]]="K",1+_xlfn.IFNA(INDEX(Draft2017[Net Keeper Count],MATCH(Draft2018[[#This Row],[PLAYER]],Draft2017[PLAYER],0)),0),0)</f>
        <v>0</v>
      </c>
    </row>
    <row r="213" spans="1:12" x14ac:dyDescent="0.3">
      <c r="A213">
        <v>2</v>
      </c>
      <c r="B213" t="s">
        <v>10933</v>
      </c>
      <c r="C213">
        <v>212</v>
      </c>
      <c r="D213" t="s">
        <v>10700</v>
      </c>
      <c r="E213" t="s">
        <v>5935</v>
      </c>
      <c r="F213" t="s">
        <v>10650</v>
      </c>
      <c r="G213" t="s">
        <v>434</v>
      </c>
      <c r="H213">
        <v>3</v>
      </c>
      <c r="I213" t="s">
        <v>295</v>
      </c>
      <c r="J213" t="str">
        <f>IF(Draft2018[[#This Row],[KEEPER]]="K",_xlfn.IFNA(INDEX(Draft2017[Current Contract],MATCH(Draft2018[[#This Row],[PLAYER]],Draft2017[PLAYER],0)),"Undrafted"),"")</f>
        <v/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0</v>
      </c>
    </row>
    <row r="214" spans="1:12" x14ac:dyDescent="0.3">
      <c r="A214">
        <v>3</v>
      </c>
      <c r="B214" t="s">
        <v>10664</v>
      </c>
      <c r="C214">
        <v>213</v>
      </c>
      <c r="D214" t="s">
        <v>10952</v>
      </c>
      <c r="E214" t="s">
        <v>4948</v>
      </c>
      <c r="F214" t="s">
        <v>10631</v>
      </c>
      <c r="G214" t="s">
        <v>448</v>
      </c>
      <c r="H214">
        <v>54</v>
      </c>
      <c r="I214" t="s">
        <v>295</v>
      </c>
      <c r="J214" t="str">
        <f>IF(Draft2018[[#This Row],[KEEPER]]="K",_xlfn.IFNA(INDEX(Draft2017[Current Contract],MATCH(Draft2018[[#This Row],[PLAYER]],Draft2017[PLAYER],0)),"Undrafted"),"")</f>
        <v/>
      </c>
      <c r="K214" t="str">
        <f>IF(Draft2018[[#This Row],[KEEPER]]="K",Draft2018[[#This Row],[Last Contract]],IF(ISNA(VLOOKUP(Draft2018[[#This Row],[PLAYER]],Rookies2018[Player],1,FALSE)),"Auction","Rookie"))</f>
        <v>Auction</v>
      </c>
      <c r="L214">
        <f>IF(Draft2018[[#This Row],[KEEPER]]="K",1+_xlfn.IFNA(INDEX(Draft2017[Net Keeper Count],MATCH(Draft2018[[#This Row],[PLAYER]],Draft2017[PLAYER],0)),0),0)</f>
        <v>0</v>
      </c>
    </row>
    <row r="215" spans="1:12" x14ac:dyDescent="0.3">
      <c r="A215">
        <v>4</v>
      </c>
      <c r="B215" t="s">
        <v>10690</v>
      </c>
      <c r="C215">
        <v>214</v>
      </c>
      <c r="D215" t="s">
        <v>10962</v>
      </c>
      <c r="E215" t="s">
        <v>6608</v>
      </c>
      <c r="F215" t="s">
        <v>10654</v>
      </c>
      <c r="G215" t="s">
        <v>320</v>
      </c>
      <c r="H215">
        <v>1</v>
      </c>
      <c r="I215" t="s">
        <v>295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Rookie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9</v>
      </c>
      <c r="B216" t="s">
        <v>10820</v>
      </c>
      <c r="C216">
        <v>215</v>
      </c>
      <c r="D216" t="s">
        <v>10692</v>
      </c>
      <c r="E216" t="s">
        <v>829</v>
      </c>
      <c r="F216" t="s">
        <v>10693</v>
      </c>
      <c r="G216" t="s">
        <v>347</v>
      </c>
      <c r="H216">
        <v>21</v>
      </c>
      <c r="I216" t="s">
        <v>295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10</v>
      </c>
      <c r="B217" t="s">
        <v>10845</v>
      </c>
      <c r="C217">
        <v>216</v>
      </c>
      <c r="D217" t="s">
        <v>10741</v>
      </c>
      <c r="E217" t="s">
        <v>10411</v>
      </c>
      <c r="F217" t="s">
        <v>10639</v>
      </c>
      <c r="G217" t="s">
        <v>448</v>
      </c>
      <c r="H217">
        <v>5</v>
      </c>
      <c r="I217" t="s">
        <v>295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5</v>
      </c>
      <c r="B218" t="s">
        <v>10719</v>
      </c>
      <c r="C218">
        <v>217</v>
      </c>
      <c r="D218" t="s">
        <v>10765</v>
      </c>
      <c r="E218" t="s">
        <v>9816</v>
      </c>
      <c r="F218" t="s">
        <v>10637</v>
      </c>
      <c r="G218" t="s">
        <v>310</v>
      </c>
      <c r="H218">
        <v>23</v>
      </c>
      <c r="I218" t="s">
        <v>295</v>
      </c>
      <c r="J218" t="str">
        <f>IF(Draft2018[[#This Row],[KEEPER]]="K",_xlfn.IFNA(INDEX(Draft2017[Current Contract],MATCH(Draft2018[[#This Row],[PLAYER]],Draft2017[PLAYER],0)),"Undrafted"),"")</f>
        <v/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0</v>
      </c>
    </row>
    <row r="219" spans="1:12" x14ac:dyDescent="0.3">
      <c r="A219">
        <v>7</v>
      </c>
      <c r="B219" t="s">
        <v>10771</v>
      </c>
      <c r="C219">
        <v>218</v>
      </c>
      <c r="D219" t="s">
        <v>10748</v>
      </c>
      <c r="E219" t="s">
        <v>3970</v>
      </c>
      <c r="F219" t="s">
        <v>351</v>
      </c>
      <c r="G219" t="s">
        <v>448</v>
      </c>
      <c r="H219">
        <v>7</v>
      </c>
      <c r="I219" t="s">
        <v>295</v>
      </c>
      <c r="J219" t="str">
        <f>IF(Draft2018[[#This Row],[KEEPER]]="K",_xlfn.IFNA(INDEX(Draft2017[Current Contract],MATCH(Draft2018[[#This Row],[PLAYER]],Draft2017[PLAYER],0)),"Undrafted"),"")</f>
        <v/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0</v>
      </c>
    </row>
    <row r="220" spans="1:12" x14ac:dyDescent="0.3">
      <c r="A220">
        <v>9</v>
      </c>
      <c r="B220" t="s">
        <v>10820</v>
      </c>
      <c r="C220">
        <v>219</v>
      </c>
      <c r="D220" t="s">
        <v>11005</v>
      </c>
      <c r="E220" t="s">
        <v>6997</v>
      </c>
      <c r="F220" t="s">
        <v>486</v>
      </c>
      <c r="G220" t="s">
        <v>347</v>
      </c>
      <c r="H220">
        <v>3</v>
      </c>
      <c r="I220" t="s">
        <v>295</v>
      </c>
      <c r="J220" t="str">
        <f>IF(Draft2018[[#This Row],[KEEPER]]="K",_xlfn.IFNA(INDEX(Draft2017[Current Contract],MATCH(Draft2018[[#This Row],[PLAYER]],Draft2017[PLAYER],0)),"Undrafted"),"")</f>
        <v/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0</v>
      </c>
    </row>
    <row r="221" spans="1:12" x14ac:dyDescent="0.3">
      <c r="A221">
        <v>10</v>
      </c>
      <c r="B221" t="s">
        <v>10845</v>
      </c>
      <c r="C221">
        <v>220</v>
      </c>
      <c r="D221" t="s">
        <v>10662</v>
      </c>
      <c r="E221" t="s">
        <v>10383</v>
      </c>
      <c r="F221" t="s">
        <v>10619</v>
      </c>
      <c r="G221" t="s">
        <v>448</v>
      </c>
      <c r="H221">
        <v>12</v>
      </c>
      <c r="I221" t="s">
        <v>295</v>
      </c>
      <c r="J221" t="str">
        <f>IF(Draft2018[[#This Row],[KEEPER]]="K",_xlfn.IFNA(INDEX(Draft2017[Current Contract],MATCH(Draft2018[[#This Row],[PLAYER]],Draft2017[PLAYER],0)),"Undrafted"),"")</f>
        <v/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0</v>
      </c>
    </row>
    <row r="222" spans="1:12" x14ac:dyDescent="0.3">
      <c r="A222">
        <v>4</v>
      </c>
      <c r="B222" t="s">
        <v>10690</v>
      </c>
      <c r="C222">
        <v>221</v>
      </c>
      <c r="D222" t="s">
        <v>10963</v>
      </c>
      <c r="E222" t="s">
        <v>10483</v>
      </c>
      <c r="F222" t="s">
        <v>10603</v>
      </c>
      <c r="G222" t="s">
        <v>448</v>
      </c>
      <c r="H222">
        <v>1</v>
      </c>
      <c r="I222" t="s">
        <v>295</v>
      </c>
      <c r="J222" t="str">
        <f>IF(Draft2018[[#This Row],[KEEPER]]="K",_xlfn.IFNA(INDEX(Draft2017[Current Contract],MATCH(Draft2018[[#This Row],[PLAYER]],Draft2017[PLAYER],0)),"Undrafted"),"")</f>
        <v/>
      </c>
      <c r="K222" t="str">
        <f>IF(Draft2018[[#This Row],[KEEPER]]="K",Draft2018[[#This Row],[Last Contract]],IF(ISNA(VLOOKUP(Draft2018[[#This Row],[PLAYER]],Rookies2018[Player],1,FALSE)),"Auction","Rookie"))</f>
        <v>Rookie</v>
      </c>
      <c r="L222">
        <f>IF(Draft2018[[#This Row],[KEEPER]]="K",1+_xlfn.IFNA(INDEX(Draft2017[Net Keeper Count],MATCH(Draft2018[[#This Row],[PLAYER]],Draft2017[PLAYER],0)),0),0)</f>
        <v>0</v>
      </c>
    </row>
    <row r="223" spans="1:12" x14ac:dyDescent="0.3">
      <c r="A223">
        <v>6</v>
      </c>
      <c r="B223" t="s">
        <v>10976</v>
      </c>
      <c r="C223">
        <v>222</v>
      </c>
      <c r="D223" t="s">
        <v>11209</v>
      </c>
      <c r="E223" t="s">
        <v>4337</v>
      </c>
      <c r="F223" t="s">
        <v>10642</v>
      </c>
      <c r="G223" t="s">
        <v>448</v>
      </c>
      <c r="H223">
        <v>25</v>
      </c>
      <c r="I223" t="s">
        <v>295</v>
      </c>
      <c r="J223" t="str">
        <f>IF(Draft2018[[#This Row],[KEEPER]]="K",_xlfn.IFNA(INDEX(Draft2017[Current Contract],MATCH(Draft2018[[#This Row],[PLAYER]],Draft2017[PLAYER],0)),"Undrafted"),"")</f>
        <v/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0</v>
      </c>
    </row>
    <row r="224" spans="1:12" x14ac:dyDescent="0.3">
      <c r="A224">
        <v>6</v>
      </c>
      <c r="B224" t="s">
        <v>10976</v>
      </c>
      <c r="C224">
        <v>223</v>
      </c>
      <c r="D224" t="s">
        <v>10981</v>
      </c>
      <c r="E224" t="s">
        <v>6339</v>
      </c>
      <c r="F224" t="s">
        <v>10696</v>
      </c>
      <c r="G224" t="s">
        <v>347</v>
      </c>
      <c r="H224">
        <v>6</v>
      </c>
      <c r="I224" t="s">
        <v>295</v>
      </c>
      <c r="J224" t="str">
        <f>IF(Draft2018[[#This Row],[KEEPER]]="K",_xlfn.IFNA(INDEX(Draft2017[Current Contract],MATCH(Draft2018[[#This Row],[PLAYER]],Draft2017[PLAYER],0)),"Undrafted"),"")</f>
        <v/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0</v>
      </c>
    </row>
    <row r="225" spans="1:12" x14ac:dyDescent="0.3">
      <c r="A225">
        <v>9</v>
      </c>
      <c r="B225" t="s">
        <v>10820</v>
      </c>
      <c r="C225">
        <v>224</v>
      </c>
      <c r="D225" t="s">
        <v>11006</v>
      </c>
      <c r="E225" t="s">
        <v>3292</v>
      </c>
      <c r="F225" t="s">
        <v>370</v>
      </c>
      <c r="G225" t="s">
        <v>347</v>
      </c>
      <c r="H225">
        <v>6</v>
      </c>
      <c r="I225" t="s">
        <v>295</v>
      </c>
      <c r="J225" t="str">
        <f>IF(Draft2018[[#This Row],[KEEPER]]="K",_xlfn.IFNA(INDEX(Draft2017[Current Contract],MATCH(Draft2018[[#This Row],[PLAYER]],Draft2017[PLAYER],0)),"Undrafted"),"")</f>
        <v/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0</v>
      </c>
    </row>
    <row r="226" spans="1:12" x14ac:dyDescent="0.3">
      <c r="A226">
        <v>6</v>
      </c>
      <c r="B226" t="s">
        <v>10976</v>
      </c>
      <c r="C226">
        <v>225</v>
      </c>
      <c r="D226" t="s">
        <v>10854</v>
      </c>
      <c r="E226" t="s">
        <v>1690</v>
      </c>
      <c r="F226" t="s">
        <v>10625</v>
      </c>
      <c r="G226" t="s">
        <v>310</v>
      </c>
      <c r="H226">
        <v>6</v>
      </c>
      <c r="I226" t="s">
        <v>295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Auction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6</v>
      </c>
      <c r="B227" t="s">
        <v>10976</v>
      </c>
      <c r="C227">
        <v>226</v>
      </c>
      <c r="D227" t="s">
        <v>10698</v>
      </c>
      <c r="E227" t="s">
        <v>10584</v>
      </c>
      <c r="F227" t="s">
        <v>10686</v>
      </c>
      <c r="G227" t="s">
        <v>347</v>
      </c>
      <c r="H227">
        <v>3</v>
      </c>
      <c r="I227" t="s">
        <v>295</v>
      </c>
      <c r="J227" t="str">
        <f>IF(Draft2018[[#This Row],[KEEPER]]="K",_xlfn.IFNA(INDEX(Draft2017[Current Contract],MATCH(Draft2018[[#This Row],[PLAYER]],Draft2017[PLAYER],0)),"Undrafted"),"")</f>
        <v/>
      </c>
      <c r="K227" t="str">
        <f>IF(Draft2018[[#This Row],[KEEPER]]="K",Draft2018[[#This Row],[Last Contract]],IF(ISNA(VLOOKUP(Draft2018[[#This Row],[PLAYER]],Rookies2018[Player],1,FALSE)),"Auction","Rookie"))</f>
        <v>Auction</v>
      </c>
      <c r="L227">
        <f>IF(Draft2018[[#This Row],[KEEPER]]="K",1+_xlfn.IFNA(INDEX(Draft2017[Net Keeper Count],MATCH(Draft2018[[#This Row],[PLAYER]],Draft2017[PLAYER],0)),0),0)</f>
        <v>0</v>
      </c>
    </row>
    <row r="228" spans="1:12" x14ac:dyDescent="0.3">
      <c r="A228">
        <v>6</v>
      </c>
      <c r="B228" t="s">
        <v>10976</v>
      </c>
      <c r="C228">
        <v>227</v>
      </c>
      <c r="D228" t="s">
        <v>10982</v>
      </c>
      <c r="E228" t="s">
        <v>8343</v>
      </c>
      <c r="F228" t="s">
        <v>351</v>
      </c>
      <c r="G228" t="s">
        <v>347</v>
      </c>
      <c r="H228">
        <v>8</v>
      </c>
      <c r="I228" t="s">
        <v>295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Auction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4</v>
      </c>
      <c r="B229" t="s">
        <v>10690</v>
      </c>
      <c r="C229">
        <v>228</v>
      </c>
      <c r="D229" t="s">
        <v>10964</v>
      </c>
      <c r="E229" t="s">
        <v>7612</v>
      </c>
      <c r="F229" t="s">
        <v>10601</v>
      </c>
      <c r="G229" t="s">
        <v>448</v>
      </c>
      <c r="H229">
        <v>1</v>
      </c>
      <c r="I229" t="s">
        <v>295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10</v>
      </c>
      <c r="B230" t="s">
        <v>10845</v>
      </c>
      <c r="C230">
        <v>229</v>
      </c>
      <c r="D230" t="s">
        <v>11018</v>
      </c>
      <c r="E230" t="s">
        <v>2726</v>
      </c>
      <c r="F230" t="s">
        <v>297</v>
      </c>
      <c r="G230" t="s">
        <v>448</v>
      </c>
      <c r="H230">
        <v>1</v>
      </c>
      <c r="I230" t="s">
        <v>295</v>
      </c>
      <c r="J230" t="str">
        <f>IF(Draft2018[[#This Row],[KEEPER]]="K",_xlfn.IFNA(INDEX(Draft2017[Current Contract],MATCH(Draft2018[[#This Row],[PLAYER]],Draft2017[PLAYER],0)),"Undrafted"),"")</f>
        <v/>
      </c>
      <c r="K230" t="str">
        <f>IF(Draft2018[[#This Row],[KEEPER]]="K",Draft2018[[#This Row],[Last Contract]],IF(ISNA(VLOOKUP(Draft2018[[#This Row],[PLAYER]],Rookies2018[Player],1,FALSE)),"Auction","Rookie"))</f>
        <v>Auction</v>
      </c>
      <c r="L230">
        <f>IF(Draft2018[[#This Row],[KEEPER]]="K",1+_xlfn.IFNA(INDEX(Draft2017[Net Keeper Count],MATCH(Draft2018[[#This Row],[PLAYER]],Draft2017[PLAYER],0)),0),0)</f>
        <v>0</v>
      </c>
    </row>
    <row r="231" spans="1:12" x14ac:dyDescent="0.3">
      <c r="A231">
        <v>9</v>
      </c>
      <c r="B231" t="s">
        <v>10820</v>
      </c>
      <c r="C231">
        <v>230</v>
      </c>
      <c r="D231" t="s">
        <v>10733</v>
      </c>
      <c r="E231" t="s">
        <v>6843</v>
      </c>
      <c r="F231" t="s">
        <v>313</v>
      </c>
      <c r="G231" t="s">
        <v>310</v>
      </c>
      <c r="H231">
        <v>1</v>
      </c>
      <c r="I231" t="s">
        <v>295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Auction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9</v>
      </c>
      <c r="B232" t="s">
        <v>10820</v>
      </c>
      <c r="C232">
        <v>231</v>
      </c>
      <c r="D232" t="s">
        <v>10849</v>
      </c>
      <c r="E232" t="s">
        <v>7244</v>
      </c>
      <c r="F232" t="s">
        <v>10650</v>
      </c>
      <c r="G232" t="s">
        <v>448</v>
      </c>
      <c r="H232">
        <v>3</v>
      </c>
      <c r="I232" t="s">
        <v>295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9</v>
      </c>
      <c r="B233" t="s">
        <v>10820</v>
      </c>
      <c r="C233">
        <v>232</v>
      </c>
      <c r="D233" t="s">
        <v>10618</v>
      </c>
      <c r="E233" t="s">
        <v>3698</v>
      </c>
      <c r="F233" t="s">
        <v>10619</v>
      </c>
      <c r="G233" t="s">
        <v>347</v>
      </c>
      <c r="H233">
        <v>6</v>
      </c>
      <c r="I233" t="s">
        <v>295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Auction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1</v>
      </c>
      <c r="B234" t="s">
        <v>10597</v>
      </c>
      <c r="C234">
        <v>233</v>
      </c>
      <c r="D234" t="s">
        <v>10839</v>
      </c>
      <c r="E234" t="s">
        <v>5516</v>
      </c>
      <c r="F234" t="s">
        <v>10639</v>
      </c>
      <c r="G234" t="s">
        <v>347</v>
      </c>
      <c r="H234">
        <v>1</v>
      </c>
      <c r="I234" t="s">
        <v>295</v>
      </c>
      <c r="J234" t="str">
        <f>IF(Draft2018[[#This Row],[KEEPER]]="K",_xlfn.IFNA(INDEX(Draft2017[Current Contract],MATCH(Draft2018[[#This Row],[PLAYER]],Draft2017[PLAYER],0)),"Undrafted"),"")</f>
        <v/>
      </c>
      <c r="K234" t="str">
        <f>IF(Draft2018[[#This Row],[KEEPER]]="K",Draft2018[[#This Row],[Last Contract]],IF(ISNA(VLOOKUP(Draft2018[[#This Row],[PLAYER]],Rookies2018[Player],1,FALSE)),"Auction","Rookie"))</f>
        <v>Auction</v>
      </c>
      <c r="L234">
        <f>IF(Draft2018[[#This Row],[KEEPER]]="K",1+_xlfn.IFNA(INDEX(Draft2017[Net Keeper Count],MATCH(Draft2018[[#This Row],[PLAYER]],Draft2017[PLAYER],0)),0),0)</f>
        <v>0</v>
      </c>
    </row>
    <row r="235" spans="1:12" x14ac:dyDescent="0.3">
      <c r="A235">
        <v>9</v>
      </c>
      <c r="B235" t="s">
        <v>10820</v>
      </c>
      <c r="C235">
        <v>234</v>
      </c>
      <c r="D235" t="s">
        <v>11007</v>
      </c>
      <c r="E235" t="s">
        <v>1787</v>
      </c>
      <c r="F235" t="s">
        <v>10609</v>
      </c>
      <c r="G235" t="s">
        <v>434</v>
      </c>
      <c r="H235">
        <v>1</v>
      </c>
      <c r="I235" t="s">
        <v>295</v>
      </c>
      <c r="J235" t="str">
        <f>IF(Draft2018[[#This Row],[KEEPER]]="K",_xlfn.IFNA(INDEX(Draft2017[Current Contract],MATCH(Draft2018[[#This Row],[PLAYER]],Draft2017[PLAYER],0)),"Undrafted"),"")</f>
        <v/>
      </c>
      <c r="K235" t="str">
        <f>IF(Draft2018[[#This Row],[KEEPER]]="K",Draft2018[[#This Row],[Last Contract]],IF(ISNA(VLOOKUP(Draft2018[[#This Row],[PLAYER]],Rookies2018[Player],1,FALSE)),"Auction","Rookie"))</f>
        <v>Auction</v>
      </c>
      <c r="L235">
        <f>IF(Draft2018[[#This Row],[KEEPER]]="K",1+_xlfn.IFNA(INDEX(Draft2017[Net Keeper Count],MATCH(Draft2018[[#This Row],[PLAYER]],Draft2017[PLAYER],0)),0),0)</f>
        <v>0</v>
      </c>
    </row>
    <row r="236" spans="1:12" x14ac:dyDescent="0.3">
      <c r="A236">
        <v>3</v>
      </c>
      <c r="B236" t="s">
        <v>10664</v>
      </c>
      <c r="C236">
        <v>235</v>
      </c>
      <c r="D236" t="s">
        <v>10725</v>
      </c>
      <c r="E236" t="s">
        <v>7131</v>
      </c>
      <c r="F236" t="s">
        <v>351</v>
      </c>
      <c r="G236" t="s">
        <v>448</v>
      </c>
      <c r="H236">
        <v>1</v>
      </c>
      <c r="I236" t="s">
        <v>295</v>
      </c>
      <c r="J236" t="str">
        <f>IF(Draft2018[[#This Row],[KEEPER]]="K",_xlfn.IFNA(INDEX(Draft2017[Current Contract],MATCH(Draft2018[[#This Row],[PLAYER]],Draft2017[PLAYER],0)),"Undrafted"),"")</f>
        <v/>
      </c>
      <c r="K236" t="str">
        <f>IF(Draft2018[[#This Row],[KEEPER]]="K",Draft2018[[#This Row],[Last Contract]],IF(ISNA(VLOOKUP(Draft2018[[#This Row],[PLAYER]],Rookies2018[Player],1,FALSE)),"Auction","Rookie"))</f>
        <v>Auction</v>
      </c>
      <c r="L236">
        <f>IF(Draft2018[[#This Row],[KEEPER]]="K",1+_xlfn.IFNA(INDEX(Draft2017[Net Keeper Count],MATCH(Draft2018[[#This Row],[PLAYER]],Draft2017[PLAYER],0)),0),0)</f>
        <v>0</v>
      </c>
    </row>
    <row r="237" spans="1:12" x14ac:dyDescent="0.3">
      <c r="A237">
        <v>9</v>
      </c>
      <c r="B237" t="s">
        <v>10820</v>
      </c>
      <c r="C237">
        <v>236</v>
      </c>
      <c r="D237" t="s">
        <v>10685</v>
      </c>
      <c r="E237" t="s">
        <v>4466</v>
      </c>
      <c r="F237" t="s">
        <v>10686</v>
      </c>
      <c r="G237" t="s">
        <v>347</v>
      </c>
      <c r="H237">
        <v>2</v>
      </c>
      <c r="I237" t="s">
        <v>295</v>
      </c>
      <c r="J237" t="str">
        <f>IF(Draft2018[[#This Row],[KEEPER]]="K",_xlfn.IFNA(INDEX(Draft2017[Current Contract],MATCH(Draft2018[[#This Row],[PLAYER]],Draft2017[PLAYER],0)),"Undrafted"),"")</f>
        <v/>
      </c>
      <c r="K237" t="str">
        <f>IF(Draft2018[[#This Row],[KEEPER]]="K",Draft2018[[#This Row],[Last Contract]],IF(ISNA(VLOOKUP(Draft2018[[#This Row],[PLAYER]],Rookies2018[Player],1,FALSE)),"Auction","Rookie"))</f>
        <v>Auction</v>
      </c>
      <c r="L237">
        <f>IF(Draft2018[[#This Row],[KEEPER]]="K",1+_xlfn.IFNA(INDEX(Draft2017[Net Keeper Count],MATCH(Draft2018[[#This Row],[PLAYER]],Draft2017[PLAYER],0)),0),0)</f>
        <v>0</v>
      </c>
    </row>
    <row r="238" spans="1:12" x14ac:dyDescent="0.3">
      <c r="A238">
        <v>1</v>
      </c>
      <c r="B238" t="s">
        <v>10597</v>
      </c>
      <c r="C238">
        <v>237</v>
      </c>
      <c r="D238" t="s">
        <v>10837</v>
      </c>
      <c r="E238" t="s">
        <v>9178</v>
      </c>
      <c r="F238" t="s">
        <v>10631</v>
      </c>
      <c r="G238" t="s">
        <v>347</v>
      </c>
      <c r="H238">
        <v>2</v>
      </c>
      <c r="I238" t="s">
        <v>295</v>
      </c>
      <c r="J238" t="str">
        <f>IF(Draft2018[[#This Row],[KEEPER]]="K",_xlfn.IFNA(INDEX(Draft2017[Current Contract],MATCH(Draft2018[[#This Row],[PLAYER]],Draft2017[PLAYER],0)),"Undrafted"),"")</f>
        <v/>
      </c>
      <c r="K238" t="str">
        <f>IF(Draft2018[[#This Row],[KEEPER]]="K",Draft2018[[#This Row],[Last Contract]],IF(ISNA(VLOOKUP(Draft2018[[#This Row],[PLAYER]],Rookies2018[Player],1,FALSE)),"Auction","Rookie"))</f>
        <v>Auction</v>
      </c>
      <c r="L238">
        <f>IF(Draft2018[[#This Row],[KEEPER]]="K",1+_xlfn.IFNA(INDEX(Draft2017[Net Keeper Count],MATCH(Draft2018[[#This Row],[PLAYER]],Draft2017[PLAYER],0)),0),0)</f>
        <v>0</v>
      </c>
    </row>
    <row r="239" spans="1:12" x14ac:dyDescent="0.3">
      <c r="A239">
        <v>8</v>
      </c>
      <c r="B239" t="s">
        <v>10795</v>
      </c>
      <c r="C239">
        <v>238</v>
      </c>
      <c r="D239" t="s">
        <v>10869</v>
      </c>
      <c r="E239" t="s">
        <v>5160</v>
      </c>
      <c r="F239" t="s">
        <v>486</v>
      </c>
      <c r="G239" t="s">
        <v>448</v>
      </c>
      <c r="H239">
        <v>1</v>
      </c>
      <c r="I239" t="s">
        <v>295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Auction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1</v>
      </c>
      <c r="B240" t="s">
        <v>10597</v>
      </c>
      <c r="C240">
        <v>239</v>
      </c>
      <c r="D240" t="s">
        <v>10623</v>
      </c>
      <c r="E240" t="s">
        <v>9835</v>
      </c>
      <c r="F240" t="s">
        <v>364</v>
      </c>
      <c r="G240" t="s">
        <v>347</v>
      </c>
      <c r="H240">
        <v>1</v>
      </c>
      <c r="I240" t="s">
        <v>295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Auction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1</v>
      </c>
      <c r="B241" t="s">
        <v>10597</v>
      </c>
      <c r="C241">
        <v>240</v>
      </c>
      <c r="D241" t="s">
        <v>10790</v>
      </c>
      <c r="E241" t="s">
        <v>5223</v>
      </c>
      <c r="F241" t="s">
        <v>351</v>
      </c>
      <c r="G241" t="s">
        <v>347</v>
      </c>
      <c r="H241">
        <v>1</v>
      </c>
      <c r="I241" t="s">
        <v>295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Auction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sheetPr codeName="Sheet10"/>
  <dimension ref="C2:G84"/>
  <sheetViews>
    <sheetView topLeftCell="A21" workbookViewId="0">
      <selection activeCell="N68" sqref="N68"/>
    </sheetView>
  </sheetViews>
  <sheetFormatPr defaultRowHeight="14.4" x14ac:dyDescent="0.3"/>
  <cols>
    <col min="3" max="3" width="19.88671875" customWidth="1"/>
    <col min="4" max="4" width="21.5546875" customWidth="1"/>
    <col min="5" max="5" width="17.6640625" customWidth="1"/>
    <col min="6" max="6" width="16.6640625" customWidth="1"/>
    <col min="7" max="7" width="13.44140625" customWidth="1"/>
  </cols>
  <sheetData>
    <row r="2" spans="3:7" x14ac:dyDescent="0.3">
      <c r="C2" t="s">
        <v>13896</v>
      </c>
      <c r="D2" t="s">
        <v>13897</v>
      </c>
      <c r="E2" t="s">
        <v>270</v>
      </c>
      <c r="F2" t="s">
        <v>13899</v>
      </c>
      <c r="G2" t="s">
        <v>13900</v>
      </c>
    </row>
    <row r="3" spans="3:7" x14ac:dyDescent="0.3">
      <c r="C3" s="1" t="s">
        <v>13793</v>
      </c>
      <c r="D3" s="1" t="s">
        <v>9980</v>
      </c>
      <c r="E3" s="68" t="str">
        <f>INDEX(players[sleeper_id],MATCH(MapBeerSleeper[[#This Row],[SleeperName]],players[full_name],0))</f>
        <v>1408</v>
      </c>
      <c r="F3">
        <f>INDEX(players[Count],MATCH(MapBeerSleeper[[#This Row],[SleeperName]],players[full_name],0))</f>
        <v>1</v>
      </c>
      <c r="G3" s="3">
        <v>1408</v>
      </c>
    </row>
    <row r="4" spans="3:7" x14ac:dyDescent="0.3">
      <c r="C4" s="1" t="s">
        <v>13794</v>
      </c>
      <c r="D4" s="1" t="s">
        <v>7950</v>
      </c>
      <c r="E4" s="1" t="str">
        <f>INDEX(players[sleeper_id],MATCH(MapBeerSleeper[[#This Row],[SleeperName]],players[full_name],0))</f>
        <v>4111</v>
      </c>
      <c r="F4">
        <f>INDEX(players[Count],MATCH(MapBeerSleeper[[#This Row],[SleeperName]],players[full_name],0))</f>
        <v>1</v>
      </c>
      <c r="G4" s="3">
        <v>4111</v>
      </c>
    </row>
    <row r="5" spans="3:7" x14ac:dyDescent="0.3">
      <c r="C5" s="1" t="s">
        <v>13890</v>
      </c>
      <c r="D5" s="1" t="s">
        <v>13890</v>
      </c>
      <c r="E5" s="1" t="str">
        <f>INDEX(players[sleeper_id],MATCH(MapBeerSleeper[[#This Row],[SleeperName]],players[full_name],0))</f>
        <v>6156</v>
      </c>
      <c r="F5">
        <f>INDEX(players[Count],MATCH(MapBeerSleeper[[#This Row],[SleeperName]],players[full_name],0))</f>
        <v>1</v>
      </c>
      <c r="G5" s="3">
        <v>6156</v>
      </c>
    </row>
    <row r="6" spans="3:7" x14ac:dyDescent="0.3">
      <c r="C6" s="1" t="s">
        <v>13796</v>
      </c>
      <c r="D6" s="1" t="s">
        <v>8338</v>
      </c>
      <c r="E6" s="1" t="str">
        <f>INDEX(players[sleeper_id],MATCH(MapBeerSleeper[[#This Row],[SleeperName]],players[full_name],0))</f>
        <v>1110</v>
      </c>
      <c r="F6">
        <f>INDEX(players[Count],MATCH(MapBeerSleeper[[#This Row],[SleeperName]],players[full_name],0))</f>
        <v>1</v>
      </c>
      <c r="G6" s="3">
        <v>1110</v>
      </c>
    </row>
    <row r="7" spans="3:7" x14ac:dyDescent="0.3">
      <c r="C7" s="1" t="s">
        <v>13797</v>
      </c>
      <c r="D7" s="1" t="s">
        <v>8192</v>
      </c>
      <c r="E7" s="1" t="str">
        <f>INDEX(players[sleeper_id],MATCH(MapBeerSleeper[[#This Row],[SleeperName]],players[full_name],0))</f>
        <v>4983</v>
      </c>
      <c r="F7">
        <f>INDEX(players[Count],MATCH(MapBeerSleeper[[#This Row],[SleeperName]],players[full_name],0))</f>
        <v>1</v>
      </c>
      <c r="G7" s="3">
        <v>4983</v>
      </c>
    </row>
    <row r="8" spans="3:7" x14ac:dyDescent="0.3">
      <c r="C8" s="1" t="s">
        <v>13798</v>
      </c>
      <c r="D8" s="1" t="s">
        <v>10368</v>
      </c>
      <c r="E8" s="1" t="str">
        <f>INDEX(players[sleeper_id],MATCH(MapBeerSleeper[[#This Row],[SleeperName]],players[full_name],0))</f>
        <v>5878</v>
      </c>
      <c r="F8">
        <f>INDEX(players[Count],MATCH(MapBeerSleeper[[#This Row],[SleeperName]],players[full_name],0))</f>
        <v>1</v>
      </c>
      <c r="G8" s="3">
        <v>5878</v>
      </c>
    </row>
    <row r="9" spans="3:7" x14ac:dyDescent="0.3">
      <c r="C9" s="1" t="s">
        <v>13891</v>
      </c>
      <c r="D9" s="1" t="s">
        <v>2722</v>
      </c>
      <c r="E9" s="1" t="str">
        <f>INDEX(players[sleeper_id],MATCH(MapBeerSleeper[[#This Row],[SleeperName]],players[full_name],0))</f>
        <v>5026</v>
      </c>
      <c r="F9">
        <f>INDEX(players[Count],MATCH(MapBeerSleeper[[#This Row],[SleeperName]],players[full_name],0))</f>
        <v>1</v>
      </c>
      <c r="G9" s="3">
        <v>5026</v>
      </c>
    </row>
    <row r="10" spans="3:7" x14ac:dyDescent="0.3">
      <c r="C10" s="1" t="s">
        <v>13892</v>
      </c>
      <c r="D10" s="1" t="s">
        <v>6163</v>
      </c>
      <c r="E10" s="1" t="str">
        <f>INDEX(players[sleeper_id],MATCH(MapBeerSleeper[[#This Row],[SleeperName]],players[full_name],0))</f>
        <v>5859</v>
      </c>
      <c r="F10">
        <f>INDEX(players[Count],MATCH(MapBeerSleeper[[#This Row],[SleeperName]],players[full_name],0))</f>
        <v>1</v>
      </c>
      <c r="G10" s="3">
        <v>5859</v>
      </c>
    </row>
    <row r="11" spans="3:7" x14ac:dyDescent="0.3">
      <c r="C11" s="1" t="s">
        <v>13893</v>
      </c>
      <c r="D11" s="69" t="s">
        <v>8086</v>
      </c>
      <c r="E11" s="1" t="str">
        <f>INDEX(players[sleeper_id],MATCH(MapBeerSleeper[[#This Row],[SleeperName]],players[full_name],0))</f>
        <v>4951</v>
      </c>
      <c r="F11">
        <f>INDEX(players[Count],MATCH(MapBeerSleeper[[#This Row],[SleeperName]],players[full_name],0))</f>
        <v>1</v>
      </c>
      <c r="G11" s="3">
        <v>4951</v>
      </c>
    </row>
    <row r="12" spans="3:7" x14ac:dyDescent="0.3">
      <c r="C12" s="1" t="s">
        <v>16899</v>
      </c>
      <c r="D12" s="1" t="s">
        <v>4726</v>
      </c>
      <c r="E12" s="1" t="str">
        <f>INDEX(players[sleeper_id],MATCH(MapBeerSleeper[[#This Row],[SleeperName]],players[full_name],0))</f>
        <v>5323</v>
      </c>
      <c r="F12">
        <f>INDEX(players[Count],MATCH(MapBeerSleeper[[#This Row],[SleeperName]],players[full_name],0))</f>
        <v>1</v>
      </c>
      <c r="G12" s="3">
        <v>5323</v>
      </c>
    </row>
    <row r="13" spans="3:7" x14ac:dyDescent="0.3">
      <c r="C13" s="1" t="s">
        <v>13792</v>
      </c>
      <c r="D13" s="1" t="s">
        <v>10150</v>
      </c>
      <c r="E13" s="1" t="str">
        <f>INDEX(players[sleeper_id],MATCH(MapBeerSleeper[[#This Row],[SleeperName]],players[full_name],0))</f>
        <v>5844</v>
      </c>
      <c r="F13">
        <f>INDEX(players[Count],MATCH(MapBeerSleeper[[#This Row],[SleeperName]],players[full_name],0))</f>
        <v>1</v>
      </c>
      <c r="G13" s="3">
        <v>5844</v>
      </c>
    </row>
    <row r="14" spans="3:7" x14ac:dyDescent="0.3">
      <c r="C14" s="1" t="s">
        <v>1216</v>
      </c>
      <c r="D14" s="1" t="s">
        <v>1216</v>
      </c>
      <c r="E14" t="str">
        <f>INDEX(players[sleeper_id],MATCH(MapBeerSleeper[[#This Row],[SleeperName]],players[full_name],0))</f>
        <v>362</v>
      </c>
      <c r="F14">
        <f>INDEX(players[Count],MATCH(MapBeerSleeper[[#This Row],[SleeperName]],players[full_name],0))</f>
        <v>2</v>
      </c>
      <c r="G14" s="3">
        <v>2391</v>
      </c>
    </row>
    <row r="15" spans="3:7" x14ac:dyDescent="0.3">
      <c r="C15" s="1" t="s">
        <v>3034</v>
      </c>
      <c r="D15" s="1" t="s">
        <v>3034</v>
      </c>
      <c r="E15" s="1" t="str">
        <f>INDEX(players[sleeper_id],MATCH(MapBeerSleeper[[#This Row],[SleeperName]],players[full_name],0))</f>
        <v>1502</v>
      </c>
      <c r="F15">
        <f>INDEX(players[Count],MATCH(MapBeerSleeper[[#This Row],[SleeperName]],players[full_name],0))</f>
        <v>2</v>
      </c>
      <c r="G15" s="3">
        <v>1502</v>
      </c>
    </row>
    <row r="16" spans="3:7" x14ac:dyDescent="0.3">
      <c r="C16" s="1" t="s">
        <v>6820</v>
      </c>
      <c r="D16" s="1" t="s">
        <v>6820</v>
      </c>
      <c r="E16" s="1" t="str">
        <f>INDEX(players[sleeper_id],MATCH(MapBeerSleeper[[#This Row],[SleeperName]],players[full_name],0))</f>
        <v>748</v>
      </c>
      <c r="F16">
        <f>INDEX(players[Count],MATCH(MapBeerSleeper[[#This Row],[SleeperName]],players[full_name],0))</f>
        <v>2</v>
      </c>
      <c r="G16" s="3">
        <v>4068</v>
      </c>
    </row>
    <row r="17" spans="3:7" x14ac:dyDescent="0.3">
      <c r="C17" s="70" t="s">
        <v>10584</v>
      </c>
      <c r="D17" s="70" t="s">
        <v>6017</v>
      </c>
      <c r="E17" s="71" t="str">
        <f>INDEX(players[sleeper_id],MATCH(MapBeerSleeper[[#This Row],[SleeperName]],players[full_name],0))</f>
        <v>2319</v>
      </c>
      <c r="F17" s="71">
        <f>INDEX(players[Count],MATCH(MapBeerSleeper[[#This Row],[SleeperName]],players[full_name],0))</f>
        <v>1</v>
      </c>
      <c r="G17" s="3">
        <v>2319</v>
      </c>
    </row>
    <row r="18" spans="3:7" x14ac:dyDescent="0.3">
      <c r="C18" s="70" t="s">
        <v>10993</v>
      </c>
      <c r="D18" s="1" t="s">
        <v>5104</v>
      </c>
      <c r="E18" s="71" t="str">
        <f>INDEX(players[sleeper_id],MATCH(MapBeerSleeper[[#This Row],[SleeperName]],players[full_name],0))</f>
        <v>4998</v>
      </c>
      <c r="F18" s="71">
        <f>INDEX(players[Count],MATCH(MapBeerSleeper[[#This Row],[SleeperName]],players[full_name],0))</f>
        <v>1</v>
      </c>
      <c r="G18" s="3">
        <v>4998</v>
      </c>
    </row>
    <row r="19" spans="3:7" x14ac:dyDescent="0.3">
      <c r="C19" s="70" t="s">
        <v>13894</v>
      </c>
      <c r="D19" s="1" t="s">
        <v>3142</v>
      </c>
      <c r="E19" s="71" t="str">
        <f>INDEX(players[sleeper_id],MATCH(MapBeerSleeper[[#This Row],[SleeperName]],players[full_name],0))</f>
        <v>5962</v>
      </c>
      <c r="F19" s="71">
        <f>INDEX(players[Count],MATCH(MapBeerSleeper[[#This Row],[SleeperName]],players[full_name],0))</f>
        <v>1</v>
      </c>
      <c r="G19" s="3">
        <v>5962</v>
      </c>
    </row>
    <row r="20" spans="3:7" x14ac:dyDescent="0.3">
      <c r="C20" s="74" t="s">
        <v>10576</v>
      </c>
      <c r="D20" s="73" t="s">
        <v>6027</v>
      </c>
      <c r="E20" s="71" t="str">
        <f>INDEX(players[sleeper_id],MATCH(MapBeerSleeper[[#This Row],[SleeperName]],players[full_name],0))</f>
        <v>3300</v>
      </c>
      <c r="F20" s="71">
        <f>INDEX(players[Count],MATCH(MapBeerSleeper[[#This Row],[SleeperName]],players[full_name],0))</f>
        <v>1</v>
      </c>
      <c r="G20" s="72" t="s">
        <v>6025</v>
      </c>
    </row>
    <row r="21" spans="3:7" x14ac:dyDescent="0.3">
      <c r="C21" s="70" t="s">
        <v>9745</v>
      </c>
      <c r="D21" s="70" t="s">
        <v>9745</v>
      </c>
      <c r="E21" s="71" t="str">
        <f>INDEX(players[sleeper_id],MATCH(MapBeerSleeper[[#This Row],[SleeperName]],players[full_name],0))</f>
        <v>6011</v>
      </c>
      <c r="F21" s="71">
        <f>INDEX(players[Count],MATCH(MapBeerSleeper[[#This Row],[SleeperName]],players[full_name],0))</f>
        <v>1</v>
      </c>
      <c r="G21" s="71" t="str">
        <f>INDEX(players[sleeper_id],MATCH(MapBeerSleeper[[#This Row],[SleeperName]],players[full_name],0))</f>
        <v>6011</v>
      </c>
    </row>
    <row r="22" spans="3:7" x14ac:dyDescent="0.3">
      <c r="C22" s="70" t="s">
        <v>8797</v>
      </c>
      <c r="D22" s="70" t="s">
        <v>8797</v>
      </c>
      <c r="E22" s="71" t="str">
        <f>INDEX(players[sleeper_id],MATCH(MapBeerSleeper[[#This Row],[SleeperName]],players[full_name],0))</f>
        <v>5845</v>
      </c>
      <c r="F22" s="71">
        <f>INDEX(players[Count],MATCH(MapBeerSleeper[[#This Row],[SleeperName]],players[full_name],0))</f>
        <v>1</v>
      </c>
      <c r="G22" s="72"/>
    </row>
    <row r="23" spans="3:7" x14ac:dyDescent="0.3">
      <c r="C23" s="70" t="s">
        <v>10570</v>
      </c>
      <c r="D23" s="70" t="s">
        <v>10570</v>
      </c>
      <c r="E23" s="71" t="str">
        <f>INDEX(players[sleeper_id],MATCH(MapBeerSleeper[[#This Row],[SleeperName]],players[full_name],0))</f>
        <v>1169</v>
      </c>
      <c r="F23" s="71">
        <f>INDEX(players[Count],MATCH(MapBeerSleeper[[#This Row],[SleeperName]],players[full_name],0))</f>
        <v>1</v>
      </c>
      <c r="G23" s="72"/>
    </row>
    <row r="24" spans="3:7" x14ac:dyDescent="0.3">
      <c r="C24" s="70" t="s">
        <v>5578</v>
      </c>
      <c r="D24" s="70" t="s">
        <v>5578</v>
      </c>
      <c r="E24" s="71" t="str">
        <f>INDEX(players[sleeper_id],MATCH(MapBeerSleeper[[#This Row],[SleeperName]],players[full_name],0))</f>
        <v>2315</v>
      </c>
      <c r="F24" s="71">
        <f>INDEX(players[Count],MATCH(MapBeerSleeper[[#This Row],[SleeperName]],players[full_name],0))</f>
        <v>1</v>
      </c>
      <c r="G24" s="72"/>
    </row>
    <row r="25" spans="3:7" x14ac:dyDescent="0.3">
      <c r="C25" s="70" t="s">
        <v>7871</v>
      </c>
      <c r="D25" s="70" t="s">
        <v>7871</v>
      </c>
      <c r="E25" s="71" t="str">
        <f>INDEX(players[sleeper_id],MATCH(MapBeerSleeper[[#This Row],[SleeperName]],players[full_name],0))</f>
        <v>2320</v>
      </c>
      <c r="F25" s="71">
        <f>INDEX(players[Count],MATCH(MapBeerSleeper[[#This Row],[SleeperName]],players[full_name],0))</f>
        <v>1</v>
      </c>
      <c r="G25" s="72"/>
    </row>
    <row r="26" spans="3:7" x14ac:dyDescent="0.3">
      <c r="C26" s="70" t="s">
        <v>3028</v>
      </c>
      <c r="D26" s="70" t="s">
        <v>3028</v>
      </c>
      <c r="E26" s="71" t="str">
        <f>INDEX(players[sleeper_id],MATCH(MapBeerSleeper[[#This Row],[SleeperName]],players[full_name],0))</f>
        <v>956</v>
      </c>
      <c r="F26" s="71">
        <f>INDEX(players[Count],MATCH(MapBeerSleeper[[#This Row],[SleeperName]],players[full_name],0))</f>
        <v>1</v>
      </c>
      <c r="G26" s="72"/>
    </row>
    <row r="27" spans="3:7" x14ac:dyDescent="0.3">
      <c r="C27" s="70" t="s">
        <v>15581</v>
      </c>
      <c r="D27" s="70" t="s">
        <v>14372</v>
      </c>
      <c r="E27" s="71" t="str">
        <f>INDEX(players[sleeper_id],MATCH(MapBeerSleeper[[#This Row],[SleeperName]],players[full_name],0))</f>
        <v>6790</v>
      </c>
      <c r="F27" s="71">
        <f>INDEX(players[Count],MATCH(MapBeerSleeper[[#This Row],[SleeperName]],players[full_name],0))</f>
        <v>1</v>
      </c>
      <c r="G27" s="72"/>
    </row>
    <row r="28" spans="3:7" x14ac:dyDescent="0.3">
      <c r="C28" s="81" t="s">
        <v>15582</v>
      </c>
      <c r="D28" s="81" t="s">
        <v>14973</v>
      </c>
      <c r="E28" s="71" t="str">
        <f>INDEX(players[sleeper_id],MATCH(MapBeerSleeper[[#This Row],[SleeperName]],players[full_name],0))</f>
        <v>6806</v>
      </c>
      <c r="F28" s="1">
        <f>INDEX(players[Count],MATCH(MapBeerSleeper[[#This Row],[SleeperName]],players[full_name],0))</f>
        <v>1</v>
      </c>
      <c r="G28" s="3"/>
    </row>
    <row r="29" spans="3:7" x14ac:dyDescent="0.3">
      <c r="C29" s="70" t="s">
        <v>15583</v>
      </c>
      <c r="D29" s="70" t="s">
        <v>14877</v>
      </c>
      <c r="E29" s="71" t="str">
        <f>INDEX(players[sleeper_id],MATCH(MapBeerSleeper[[#This Row],[SleeperName]],players[full_name],0))</f>
        <v>6885</v>
      </c>
      <c r="F29" s="71">
        <f>INDEX(players[Count],MATCH(MapBeerSleeper[[#This Row],[SleeperName]],players[full_name],0))</f>
        <v>1</v>
      </c>
      <c r="G29" s="72"/>
    </row>
    <row r="30" spans="3:7" x14ac:dyDescent="0.3">
      <c r="C30" s="70" t="s">
        <v>7025</v>
      </c>
      <c r="D30" s="70" t="s">
        <v>7025</v>
      </c>
      <c r="E30" s="71" t="str">
        <f>INDEX(players[sleeper_id],MATCH(MapBeerSleeper[[#This Row],[SleeperName]],players[full_name],0))</f>
        <v>5916</v>
      </c>
      <c r="F30" s="71">
        <f>INDEX(players[Count],MATCH(MapBeerSleeper[[#This Row],[SleeperName]],players[full_name],0))</f>
        <v>1</v>
      </c>
      <c r="G30" s="72"/>
    </row>
    <row r="31" spans="3:7" x14ac:dyDescent="0.3">
      <c r="C31" s="70" t="s">
        <v>15584</v>
      </c>
      <c r="D31" s="70" t="s">
        <v>14684</v>
      </c>
      <c r="E31" s="71" t="str">
        <f>INDEX(players[sleeper_id],MATCH(MapBeerSleeper[[#This Row],[SleeperName]],players[full_name],0))</f>
        <v>6828</v>
      </c>
      <c r="F31" s="71">
        <f>INDEX(players[Count],MATCH(MapBeerSleeper[[#This Row],[SleeperName]],players[full_name],0))</f>
        <v>1</v>
      </c>
      <c r="G31" s="72"/>
    </row>
    <row r="32" spans="3:7" x14ac:dyDescent="0.3">
      <c r="C32" s="70" t="s">
        <v>15585</v>
      </c>
      <c r="D32" s="70" t="s">
        <v>15585</v>
      </c>
      <c r="E32" s="71" t="str">
        <f>INDEX(players[sleeper_id],MATCH(MapBeerSleeper[[#This Row],[SleeperName]],players[full_name],0))</f>
        <v>6878</v>
      </c>
      <c r="F32" s="71">
        <f>INDEX(players[Count],MATCH(MapBeerSleeper[[#This Row],[SleeperName]],players[full_name],0))</f>
        <v>1</v>
      </c>
      <c r="G32" s="72"/>
    </row>
    <row r="33" spans="3:7" x14ac:dyDescent="0.3">
      <c r="C33" s="70" t="s">
        <v>8499</v>
      </c>
      <c r="D33" s="70" t="s">
        <v>11144</v>
      </c>
      <c r="E33" s="71" t="str">
        <f>INDEX(players[sleeper_id],MATCH(MapBeerSleeper[[#This Row],[SleeperName]],players[full_name],0))</f>
        <v>3832</v>
      </c>
      <c r="F33" s="71">
        <f>INDEX(players[Count],MATCH(MapBeerSleeper[[#This Row],[SleeperName]],players[full_name],0))</f>
        <v>1</v>
      </c>
      <c r="G33" s="72"/>
    </row>
    <row r="34" spans="3:7" x14ac:dyDescent="0.3">
      <c r="C34" s="70" t="s">
        <v>15586</v>
      </c>
      <c r="D34" s="70" t="s">
        <v>15586</v>
      </c>
      <c r="E34" s="71" t="str">
        <f>INDEX(players[sleeper_id],MATCH(MapBeerSleeper[[#This Row],[SleeperName]],players[full_name],0))</f>
        <v>6909</v>
      </c>
      <c r="F34" s="71">
        <f>INDEX(players[Count],MATCH(MapBeerSleeper[[#This Row],[SleeperName]],players[full_name],0))</f>
        <v>1</v>
      </c>
      <c r="G34" s="72"/>
    </row>
    <row r="35" spans="3:7" x14ac:dyDescent="0.3">
      <c r="C35" s="70" t="s">
        <v>15587</v>
      </c>
      <c r="D35" s="69" t="s">
        <v>15095</v>
      </c>
      <c r="E35" s="71" t="str">
        <f>INDEX(players[sleeper_id],MATCH(MapBeerSleeper[[#This Row],[SleeperName]],players[full_name],0))</f>
        <v>6951</v>
      </c>
      <c r="F35" s="71">
        <f>INDEX(players[Count],MATCH(MapBeerSleeper[[#This Row],[SleeperName]],players[full_name],0))</f>
        <v>1</v>
      </c>
      <c r="G35" s="72"/>
    </row>
    <row r="36" spans="3:7" x14ac:dyDescent="0.3">
      <c r="C36" s="70" t="s">
        <v>15588</v>
      </c>
      <c r="D36" s="70" t="s">
        <v>16408</v>
      </c>
      <c r="E36" s="71" t="str">
        <f>INDEX(players[sleeper_id],MATCH(MapBeerSleeper[[#This Row],[SleeperName]],players[full_name],0))</f>
        <v>5284</v>
      </c>
      <c r="F36" s="71">
        <f>INDEX(players[Count],MATCH(MapBeerSleeper[[#This Row],[SleeperName]],players[full_name],0))</f>
        <v>1</v>
      </c>
      <c r="G36" s="72"/>
    </row>
    <row r="37" spans="3:7" x14ac:dyDescent="0.3">
      <c r="C37" s="81" t="s">
        <v>2367</v>
      </c>
      <c r="D37" s="81" t="s">
        <v>10579</v>
      </c>
      <c r="E37" s="71" t="str">
        <f>INDEX(players[sleeper_id],MATCH(MapBeerSleeper[[#This Row],[SleeperName]],players[full_name],0))</f>
        <v>2341</v>
      </c>
      <c r="F37" s="1">
        <f>INDEX(players[Count],MATCH(MapBeerSleeper[[#This Row],[SleeperName]],players[full_name],0))</f>
        <v>1</v>
      </c>
      <c r="G37" s="3"/>
    </row>
    <row r="38" spans="3:7" x14ac:dyDescent="0.3">
      <c r="C38" s="70" t="s">
        <v>15589</v>
      </c>
      <c r="D38" s="70" t="s">
        <v>9267</v>
      </c>
      <c r="E38" s="71" t="str">
        <f>INDEX(players[sleeper_id],MATCH(MapBeerSleeper[[#This Row],[SleeperName]],players[full_name],0))</f>
        <v>5209</v>
      </c>
      <c r="F38" s="71">
        <f>INDEX(players[Count],MATCH(MapBeerSleeper[[#This Row],[SleeperName]],players[full_name],0))</f>
        <v>1</v>
      </c>
      <c r="G38" s="72"/>
    </row>
    <row r="39" spans="3:7" x14ac:dyDescent="0.3">
      <c r="C39" s="70" t="s">
        <v>3965</v>
      </c>
      <c r="D39" s="70" t="s">
        <v>11140</v>
      </c>
      <c r="E39" s="71" t="str">
        <f>INDEX(players[sleeper_id],MATCH(MapBeerSleeper[[#This Row],[SleeperName]],players[full_name],0))</f>
        <v>3664</v>
      </c>
      <c r="F39" s="71">
        <f>INDEX(players[Count],MATCH(MapBeerSleeper[[#This Row],[SleeperName]],players[full_name],0))</f>
        <v>1</v>
      </c>
      <c r="G39" s="72"/>
    </row>
    <row r="40" spans="3:7" x14ac:dyDescent="0.3">
      <c r="C40" s="70" t="s">
        <v>15590</v>
      </c>
      <c r="D40" s="70" t="s">
        <v>11138</v>
      </c>
      <c r="E40" s="71" t="str">
        <f>INDEX(players[sleeper_id],MATCH(MapBeerSleeper[[#This Row],[SleeperName]],players[full_name],0))</f>
        <v>4186</v>
      </c>
      <c r="F40" s="71">
        <f>INDEX(players[Count],MATCH(MapBeerSleeper[[#This Row],[SleeperName]],players[full_name],0))</f>
        <v>1</v>
      </c>
      <c r="G40" s="72"/>
    </row>
    <row r="41" spans="3:7" x14ac:dyDescent="0.3">
      <c r="C41" s="70" t="s">
        <v>15591</v>
      </c>
      <c r="D41" s="70" t="s">
        <v>9741</v>
      </c>
      <c r="E41" s="71" t="str">
        <f>INDEX(players[sleeper_id],MATCH(MapBeerSleeper[[#This Row],[SleeperName]],players[full_name],0))</f>
        <v>2431</v>
      </c>
      <c r="F41" s="71">
        <f>INDEX(players[Count],MATCH(MapBeerSleeper[[#This Row],[SleeperName]],players[full_name],0))</f>
        <v>1</v>
      </c>
      <c r="G41" s="72"/>
    </row>
    <row r="42" spans="3:7" x14ac:dyDescent="0.3">
      <c r="C42" s="70" t="s">
        <v>15592</v>
      </c>
      <c r="D42" s="70" t="s">
        <v>15592</v>
      </c>
      <c r="E42" s="71" t="str">
        <f>INDEX(players[sleeper_id],MATCH(MapBeerSleeper[[#This Row],[SleeperName]],players[full_name],0))</f>
        <v>3353</v>
      </c>
      <c r="F42" s="71">
        <f>INDEX(players[Count],MATCH(MapBeerSleeper[[#This Row],[SleeperName]],players[full_name],0))</f>
        <v>1</v>
      </c>
      <c r="G42" s="72"/>
    </row>
    <row r="43" spans="3:7" x14ac:dyDescent="0.3">
      <c r="C43" s="70" t="s">
        <v>15593</v>
      </c>
      <c r="D43" s="70" t="s">
        <v>9315</v>
      </c>
      <c r="E43" s="71" t="str">
        <f>INDEX(players[sleeper_id],MATCH(MapBeerSleeper[[#This Row],[SleeperName]],players[full_name],0))</f>
        <v>4993</v>
      </c>
      <c r="F43" s="71">
        <f>INDEX(players[Count],MATCH(MapBeerSleeper[[#This Row],[SleeperName]],players[full_name],0))</f>
        <v>1</v>
      </c>
      <c r="G43" s="72"/>
    </row>
    <row r="44" spans="3:7" x14ac:dyDescent="0.3">
      <c r="C44" s="70" t="s">
        <v>15594</v>
      </c>
      <c r="D44" s="70" t="s">
        <v>15594</v>
      </c>
      <c r="E44" s="71" t="str">
        <f>INDEX(players[sleeper_id],MATCH(MapBeerSleeper[[#This Row],[SleeperName]],players[full_name],0))</f>
        <v>6126</v>
      </c>
      <c r="F44" s="71">
        <f>INDEX(players[Count],MATCH(MapBeerSleeper[[#This Row],[SleeperName]],players[full_name],0))</f>
        <v>1</v>
      </c>
      <c r="G44" s="72"/>
    </row>
    <row r="45" spans="3:7" x14ac:dyDescent="0.3">
      <c r="C45" s="70" t="s">
        <v>5050</v>
      </c>
      <c r="D45" s="70" t="s">
        <v>10705</v>
      </c>
      <c r="E45" s="71" t="str">
        <f>INDEX(players[sleeper_id],MATCH(MapBeerSleeper[[#This Row],[SleeperName]],players[full_name],0))</f>
        <v>4055</v>
      </c>
      <c r="F45" s="71">
        <f>INDEX(players[Count],MATCH(MapBeerSleeper[[#This Row],[SleeperName]],players[full_name],0))</f>
        <v>1</v>
      </c>
      <c r="G45" s="72"/>
    </row>
    <row r="46" spans="3:7" x14ac:dyDescent="0.3">
      <c r="C46" s="70" t="s">
        <v>15595</v>
      </c>
      <c r="D46" s="70" t="s">
        <v>11143</v>
      </c>
      <c r="E46" s="71" t="str">
        <f>INDEX(players[sleeper_id],MATCH(MapBeerSleeper[[#This Row],[SleeperName]],players[full_name],0))</f>
        <v>2460</v>
      </c>
      <c r="F46" s="71">
        <f>INDEX(players[Count],MATCH(MapBeerSleeper[[#This Row],[SleeperName]],players[full_name],0))</f>
        <v>1</v>
      </c>
      <c r="G46" s="72"/>
    </row>
    <row r="47" spans="3:7" x14ac:dyDescent="0.3">
      <c r="C47" s="70" t="s">
        <v>15596</v>
      </c>
      <c r="D47" s="70" t="s">
        <v>5369</v>
      </c>
      <c r="E47" s="71" t="str">
        <f>INDEX(players[sleeper_id],MATCH(MapBeerSleeper[[#This Row],[SleeperName]],players[full_name],0))</f>
        <v>2476</v>
      </c>
      <c r="F47" s="71">
        <f>INDEX(players[Count],MATCH(MapBeerSleeper[[#This Row],[SleeperName]],players[full_name],0))</f>
        <v>1</v>
      </c>
      <c r="G47" s="72"/>
    </row>
    <row r="48" spans="3:7" x14ac:dyDescent="0.3">
      <c r="C48" s="70" t="s">
        <v>15597</v>
      </c>
      <c r="D48" s="69" t="s">
        <v>10208</v>
      </c>
      <c r="E48" s="71" t="str">
        <f>INDEX(players[sleeper_id],MATCH(MapBeerSleeper[[#This Row],[SleeperName]],players[full_name],0))</f>
        <v>3774</v>
      </c>
      <c r="F48" s="71">
        <f>INDEX(players[Count],MATCH(MapBeerSleeper[[#This Row],[SleeperName]],players[full_name],0))</f>
        <v>1</v>
      </c>
      <c r="G48" s="72"/>
    </row>
    <row r="49" spans="3:7" x14ac:dyDescent="0.3">
      <c r="C49" s="70" t="s">
        <v>15598</v>
      </c>
      <c r="D49" s="70" t="s">
        <v>14608</v>
      </c>
      <c r="E49" s="71" t="str">
        <f>INDEX(players[sleeper_id],MATCH(MapBeerSleeper[[#This Row],[SleeperName]],players[full_name],0))</f>
        <v>3695</v>
      </c>
      <c r="F49" s="71">
        <f>INDEX(players[Count],MATCH(MapBeerSleeper[[#This Row],[SleeperName]],players[full_name],0))</f>
        <v>1</v>
      </c>
      <c r="G49" s="72"/>
    </row>
    <row r="50" spans="3:7" x14ac:dyDescent="0.3">
      <c r="C50" s="70" t="s">
        <v>15599</v>
      </c>
      <c r="D50" s="69" t="s">
        <v>9504</v>
      </c>
      <c r="E50" s="71" t="str">
        <f>INDEX(players[sleeper_id],MATCH(MapBeerSleeper[[#This Row],[SleeperName]],players[full_name],0))</f>
        <v>2216</v>
      </c>
      <c r="F50" s="71">
        <f>INDEX(players[Count],MATCH(MapBeerSleeper[[#This Row],[SleeperName]],players[full_name],0))</f>
        <v>1</v>
      </c>
      <c r="G50" s="72"/>
    </row>
    <row r="51" spans="3:7" x14ac:dyDescent="0.3">
      <c r="C51" s="70" t="s">
        <v>10036</v>
      </c>
      <c r="D51" s="70" t="s">
        <v>10036</v>
      </c>
      <c r="E51" s="71" t="str">
        <f>INDEX(players[sleeper_id],MATCH(MapBeerSleeper[[#This Row],[SleeperName]],players[full_name],0))</f>
        <v>1992</v>
      </c>
      <c r="F51" s="71">
        <f>INDEX(players[Count],MATCH(MapBeerSleeper[[#This Row],[SleeperName]],players[full_name],0))</f>
        <v>1</v>
      </c>
      <c r="G51" s="72"/>
    </row>
    <row r="52" spans="3:7" x14ac:dyDescent="0.3">
      <c r="C52" s="70" t="s">
        <v>980</v>
      </c>
      <c r="D52" s="70" t="s">
        <v>10572</v>
      </c>
      <c r="E52" s="71" t="str">
        <f>INDEX(players[sleeper_id],MATCH(MapBeerSleeper[[#This Row],[SleeperName]],players[full_name],0))</f>
        <v>830</v>
      </c>
      <c r="F52" s="71">
        <f>INDEX(players[Count],MATCH(MapBeerSleeper[[#This Row],[SleeperName]],players[full_name],0))</f>
        <v>1</v>
      </c>
      <c r="G52" s="72"/>
    </row>
    <row r="53" spans="3:7" x14ac:dyDescent="0.3">
      <c r="C53" s="70" t="s">
        <v>3833</v>
      </c>
      <c r="D53" s="70" t="s">
        <v>3833</v>
      </c>
      <c r="E53" s="71" t="str">
        <f>INDEX(players[sleeper_id],MATCH(MapBeerSleeper[[#This Row],[SleeperName]],players[full_name],0))</f>
        <v>1067</v>
      </c>
      <c r="F53" s="71">
        <f>INDEX(players[Count],MATCH(MapBeerSleeper[[#This Row],[SleeperName]],players[full_name],0))</f>
        <v>1</v>
      </c>
      <c r="G53" s="72"/>
    </row>
    <row r="54" spans="3:7" x14ac:dyDescent="0.3">
      <c r="C54" s="70" t="s">
        <v>8668</v>
      </c>
      <c r="D54" s="70" t="s">
        <v>8668</v>
      </c>
      <c r="E54" s="71" t="str">
        <f>INDEX(players[sleeper_id],MATCH(MapBeerSleeper[[#This Row],[SleeperName]],players[full_name],0))</f>
        <v>3157</v>
      </c>
      <c r="F54" s="71">
        <f>INDEX(players[Count],MATCH(MapBeerSleeper[[#This Row],[SleeperName]],players[full_name],0))</f>
        <v>1</v>
      </c>
      <c r="G54" s="72"/>
    </row>
    <row r="55" spans="3:7" x14ac:dyDescent="0.3">
      <c r="C55" s="70" t="s">
        <v>15600</v>
      </c>
      <c r="D55" s="70" t="s">
        <v>15600</v>
      </c>
      <c r="E55" s="71" t="str">
        <f>INDEX(players[sleeper_id],MATCH(MapBeerSleeper[[#This Row],[SleeperName]],players[full_name],0))</f>
        <v>6789</v>
      </c>
      <c r="F55" s="71">
        <f>INDEX(players[Count],MATCH(MapBeerSleeper[[#This Row],[SleeperName]],players[full_name],0))</f>
        <v>1</v>
      </c>
      <c r="G55" s="72"/>
    </row>
    <row r="56" spans="3:7" x14ac:dyDescent="0.3">
      <c r="C56" s="70" t="s">
        <v>15601</v>
      </c>
      <c r="D56" s="70" t="s">
        <v>15601</v>
      </c>
      <c r="E56" s="71" t="str">
        <f>INDEX(players[sleeper_id],MATCH(MapBeerSleeper[[#This Row],[SleeperName]],players[full_name],0))</f>
        <v>6819</v>
      </c>
      <c r="F56" s="71">
        <f>INDEX(players[Count],MATCH(MapBeerSleeper[[#This Row],[SleeperName]],players[full_name],0))</f>
        <v>1</v>
      </c>
      <c r="G56" s="72"/>
    </row>
    <row r="57" spans="3:7" x14ac:dyDescent="0.3">
      <c r="C57" s="70" t="s">
        <v>15602</v>
      </c>
      <c r="D57" s="70" t="s">
        <v>15602</v>
      </c>
      <c r="E57" s="71" t="str">
        <f>INDEX(players[sleeper_id],MATCH(MapBeerSleeper[[#This Row],[SleeperName]],players[full_name],0))</f>
        <v>6402</v>
      </c>
      <c r="F57" s="71">
        <f>INDEX(players[Count],MATCH(MapBeerSleeper[[#This Row],[SleeperName]],players[full_name],0))</f>
        <v>1</v>
      </c>
      <c r="G57" s="72"/>
    </row>
    <row r="58" spans="3:7" x14ac:dyDescent="0.3">
      <c r="C58" s="70" t="s">
        <v>15604</v>
      </c>
      <c r="D58" s="70" t="s">
        <v>15604</v>
      </c>
      <c r="E58" s="71" t="str">
        <f>INDEX(players[sleeper_id],MATCH(MapBeerSleeper[[#This Row],[SleeperName]],players[full_name],0))</f>
        <v>6814</v>
      </c>
      <c r="F58" s="71">
        <f>INDEX(players[Count],MATCH(MapBeerSleeper[[#This Row],[SleeperName]],players[full_name],0))</f>
        <v>1</v>
      </c>
      <c r="G58" s="72"/>
    </row>
    <row r="59" spans="3:7" x14ac:dyDescent="0.3">
      <c r="C59" s="81" t="s">
        <v>3504</v>
      </c>
      <c r="D59" s="81" t="s">
        <v>3504</v>
      </c>
      <c r="E59" s="71" t="str">
        <f>INDEX(players[sleeper_id],MATCH(MapBeerSleeper[[#This Row],[SleeperName]],players[full_name],0))</f>
        <v>1071</v>
      </c>
      <c r="F59" s="1">
        <f>INDEX(players[Count],MATCH(MapBeerSleeper[[#This Row],[SleeperName]],players[full_name],0))</f>
        <v>1</v>
      </c>
      <c r="G59" s="3"/>
    </row>
    <row r="60" spans="3:7" x14ac:dyDescent="0.3">
      <c r="C60" s="70" t="s">
        <v>9898</v>
      </c>
      <c r="D60" s="70" t="s">
        <v>9898</v>
      </c>
      <c r="E60" s="71" t="str">
        <f>INDEX(players[sleeper_id],MATCH(MapBeerSleeper[[#This Row],[SleeperName]],players[full_name],0))</f>
        <v>4038</v>
      </c>
      <c r="F60" s="71">
        <f>INDEX(players[Count],MATCH(MapBeerSleeper[[#This Row],[SleeperName]],players[full_name],0))</f>
        <v>1</v>
      </c>
      <c r="G60" s="72"/>
    </row>
    <row r="61" spans="3:7" x14ac:dyDescent="0.3">
      <c r="C61" s="81" t="s">
        <v>10254</v>
      </c>
      <c r="D61" s="81" t="s">
        <v>10254</v>
      </c>
      <c r="E61" s="71" t="str">
        <f>INDEX(players[sleeper_id],MATCH(MapBeerSleeper[[#This Row],[SleeperName]],players[full_name],0))</f>
        <v>1911</v>
      </c>
      <c r="F61" s="1">
        <f>INDEX(players[Count],MATCH(MapBeerSleeper[[#This Row],[SleeperName]],players[full_name],0))</f>
        <v>1</v>
      </c>
      <c r="G61" s="3"/>
    </row>
    <row r="62" spans="3:7" x14ac:dyDescent="0.3">
      <c r="C62" s="70" t="s">
        <v>15605</v>
      </c>
      <c r="D62" s="70" t="s">
        <v>15265</v>
      </c>
      <c r="E62" s="71" t="str">
        <f>INDEX(players[sleeper_id],MATCH(MapBeerSleeper[[#This Row],[SleeperName]],players[full_name],0))</f>
        <v>6805</v>
      </c>
      <c r="F62" s="71">
        <f>INDEX(players[Count],MATCH(MapBeerSleeper[[#This Row],[SleeperName]],players[full_name],0))</f>
        <v>1</v>
      </c>
      <c r="G62" s="72"/>
    </row>
    <row r="63" spans="3:7" x14ac:dyDescent="0.3">
      <c r="C63" s="70" t="s">
        <v>7576</v>
      </c>
      <c r="D63" s="70" t="s">
        <v>7576</v>
      </c>
      <c r="E63" s="71" t="str">
        <f>INDEX(players[sleeper_id],MATCH(MapBeerSleeper[[#This Row],[SleeperName]],players[full_name],0))</f>
        <v>2334</v>
      </c>
      <c r="F63" s="71">
        <f>INDEX(players[Count],MATCH(MapBeerSleeper[[#This Row],[SleeperName]],players[full_name],0))</f>
        <v>1</v>
      </c>
      <c r="G63" s="72"/>
    </row>
    <row r="64" spans="3:7" x14ac:dyDescent="0.3">
      <c r="C64" s="81" t="s">
        <v>7390</v>
      </c>
      <c r="D64" s="81" t="s">
        <v>7390</v>
      </c>
      <c r="E64" s="71" t="str">
        <f>INDEX(players[sleeper_id],MATCH(MapBeerSleeper[[#This Row],[SleeperName]],players[full_name],0))</f>
        <v>6088</v>
      </c>
      <c r="F64" s="1">
        <f>INDEX(players[Count],MATCH(MapBeerSleeper[[#This Row],[SleeperName]],players[full_name],0))</f>
        <v>1</v>
      </c>
      <c r="G64" s="3"/>
    </row>
    <row r="65" spans="3:7" x14ac:dyDescent="0.3">
      <c r="C65" s="70" t="s">
        <v>2823</v>
      </c>
      <c r="D65" s="69" t="s">
        <v>2823</v>
      </c>
      <c r="E65" s="71" t="str">
        <f>INDEX(players[sleeper_id],MATCH(MapBeerSleeper[[#This Row],[SleeperName]],players[full_name],0))</f>
        <v>3297</v>
      </c>
      <c r="F65" s="71">
        <f>INDEX(players[Count],MATCH(MapBeerSleeper[[#This Row],[SleeperName]],players[full_name],0))</f>
        <v>1</v>
      </c>
      <c r="G65" s="72"/>
    </row>
    <row r="66" spans="3:7" x14ac:dyDescent="0.3">
      <c r="C66" s="70" t="s">
        <v>7098</v>
      </c>
      <c r="D66" s="70" t="s">
        <v>14956</v>
      </c>
      <c r="E66" s="71" t="str">
        <f>INDEX(players[sleeper_id],MATCH(MapBeerSleeper[[#This Row],[SleeperName]],players[full_name],0))</f>
        <v>5863</v>
      </c>
      <c r="F66" s="71">
        <f>INDEX(players[Count],MATCH(MapBeerSleeper[[#This Row],[SleeperName]],players[full_name],0))</f>
        <v>1</v>
      </c>
      <c r="G66" s="72"/>
    </row>
    <row r="67" spans="3:7" x14ac:dyDescent="0.3">
      <c r="C67" s="70" t="s">
        <v>15606</v>
      </c>
      <c r="D67" s="70" t="s">
        <v>15606</v>
      </c>
      <c r="E67" s="71" t="str">
        <f>INDEX(players[sleeper_id],MATCH(MapBeerSleeper[[#This Row],[SleeperName]],players[full_name],0))</f>
        <v>6290</v>
      </c>
      <c r="F67" s="71">
        <f>INDEX(players[Count],MATCH(MapBeerSleeper[[#This Row],[SleeperName]],players[full_name],0))</f>
        <v>1</v>
      </c>
      <c r="G67" s="72"/>
    </row>
    <row r="68" spans="3:7" x14ac:dyDescent="0.3">
      <c r="C68" s="70" t="s">
        <v>15607</v>
      </c>
      <c r="D68" s="69" t="s">
        <v>14902</v>
      </c>
      <c r="E68" s="71" t="str">
        <f>INDEX(players[sleeper_id],MATCH(MapBeerSleeper[[#This Row],[SleeperName]],players[full_name],0))</f>
        <v>5773</v>
      </c>
      <c r="F68" s="71">
        <f>INDEX(players[Count],MATCH(MapBeerSleeper[[#This Row],[SleeperName]],players[full_name],0))</f>
        <v>1</v>
      </c>
      <c r="G68" s="72"/>
    </row>
    <row r="69" spans="3:7" x14ac:dyDescent="0.3">
      <c r="C69" s="70" t="s">
        <v>7082</v>
      </c>
      <c r="D69" s="70" t="s">
        <v>7082</v>
      </c>
      <c r="E69" s="71" t="str">
        <f>INDEX(players[sleeper_id],MATCH(MapBeerSleeper[[#This Row],[SleeperName]],players[full_name],0))</f>
        <v>5137</v>
      </c>
      <c r="F69" s="71">
        <f>INDEX(players[Count],MATCH(MapBeerSleeper[[#This Row],[SleeperName]],players[full_name],0))</f>
        <v>1</v>
      </c>
      <c r="G69" s="72"/>
    </row>
    <row r="70" spans="3:7" x14ac:dyDescent="0.3">
      <c r="C70" s="70" t="s">
        <v>15608</v>
      </c>
      <c r="D70" s="69" t="s">
        <v>4911</v>
      </c>
      <c r="E70" s="71" t="str">
        <f>INDEX(players[sleeper_id],MATCH(MapBeerSleeper[[#This Row],[SleeperName]],players[full_name],0))</f>
        <v>1077</v>
      </c>
      <c r="F70" s="71">
        <f>INDEX(players[Count],MATCH(MapBeerSleeper[[#This Row],[SleeperName]],players[full_name],0))</f>
        <v>1</v>
      </c>
      <c r="G70" s="72"/>
    </row>
    <row r="71" spans="3:7" x14ac:dyDescent="0.3">
      <c r="C71" s="70" t="s">
        <v>15609</v>
      </c>
      <c r="D71" s="70" t="s">
        <v>14857</v>
      </c>
      <c r="E71" s="71" t="str">
        <f>INDEX(players[sleeper_id],MATCH(MapBeerSleeper[[#This Row],[SleeperName]],players[full_name],0))</f>
        <v>7066</v>
      </c>
      <c r="F71" s="71">
        <f>INDEX(players[Count],MATCH(MapBeerSleeper[[#This Row],[SleeperName]],players[full_name],0))</f>
        <v>1</v>
      </c>
      <c r="G71" s="72"/>
    </row>
    <row r="72" spans="3:7" x14ac:dyDescent="0.3">
      <c r="C72" s="70" t="s">
        <v>15610</v>
      </c>
      <c r="D72" s="70" t="s">
        <v>14621</v>
      </c>
      <c r="E72" s="71" t="str">
        <f>INDEX(players[sleeper_id],MATCH(MapBeerSleeper[[#This Row],[SleeperName]],players[full_name],0))</f>
        <v>5166</v>
      </c>
      <c r="F72" s="71">
        <f>INDEX(players[Count],MATCH(MapBeerSleeper[[#This Row],[SleeperName]],players[full_name],0))</f>
        <v>1</v>
      </c>
      <c r="G72" s="72"/>
    </row>
    <row r="73" spans="3:7" x14ac:dyDescent="0.3">
      <c r="C73" s="70" t="s">
        <v>15611</v>
      </c>
      <c r="D73" s="70" t="s">
        <v>14358</v>
      </c>
      <c r="E73" s="71" t="str">
        <f>INDEX(players[sleeper_id],MATCH(MapBeerSleeper[[#This Row],[SleeperName]],players[full_name],0))</f>
        <v>6866</v>
      </c>
      <c r="F73" s="71">
        <f>INDEX(players[Count],MATCH(MapBeerSleeper[[#This Row],[SleeperName]],players[full_name],0))</f>
        <v>1</v>
      </c>
      <c r="G73" s="72"/>
    </row>
    <row r="74" spans="3:7" x14ac:dyDescent="0.3">
      <c r="C74" s="70" t="s">
        <v>13795</v>
      </c>
      <c r="D74" s="70" t="s">
        <v>13795</v>
      </c>
      <c r="E74" s="71" t="str">
        <f>INDEX(players[sleeper_id],MATCH(MapBeerSleeper[[#This Row],[SleeperName]],players[full_name],0))</f>
        <v>2078</v>
      </c>
      <c r="F74" s="71">
        <f>INDEX(players[Count],MATCH(MapBeerSleeper[[#This Row],[SleeperName]],players[full_name],0))</f>
        <v>1</v>
      </c>
      <c r="G74" s="72"/>
    </row>
    <row r="75" spans="3:7" x14ac:dyDescent="0.3">
      <c r="C75" t="s">
        <v>16887</v>
      </c>
      <c r="D75" s="81" t="s">
        <v>16468</v>
      </c>
      <c r="E75" s="1" t="str">
        <f>INDEX(players[sleeper_id],MATCH(MapBeerSleeper[[#This Row],[SleeperName]],players[full_name],0))</f>
        <v>6908</v>
      </c>
      <c r="F75" s="1">
        <f>INDEX(players[Count],MATCH(MapBeerSleeper[[#This Row],[SleeperName]],players[full_name],0))</f>
        <v>1</v>
      </c>
      <c r="G75" s="3"/>
    </row>
    <row r="76" spans="3:7" x14ac:dyDescent="0.3">
      <c r="C76" t="s">
        <v>16888</v>
      </c>
      <c r="D76" s="81" t="s">
        <v>15435</v>
      </c>
      <c r="E76" s="1" t="str">
        <f>INDEX(players[sleeper_id],MATCH(MapBeerSleeper[[#This Row],[SleeperName]],players[full_name],0))</f>
        <v>6973</v>
      </c>
      <c r="F76" s="1">
        <f>INDEX(players[Count],MATCH(MapBeerSleeper[[#This Row],[SleeperName]],players[full_name],0))</f>
        <v>1</v>
      </c>
      <c r="G76" s="3"/>
    </row>
    <row r="77" spans="3:7" x14ac:dyDescent="0.3">
      <c r="C77" t="s">
        <v>16889</v>
      </c>
      <c r="D77" s="81" t="s">
        <v>16634</v>
      </c>
      <c r="E77" s="1" t="str">
        <f>INDEX(players[sleeper_id],MATCH(MapBeerSleeper[[#This Row],[SleeperName]],players[full_name],0))</f>
        <v>6996</v>
      </c>
      <c r="F77" s="1">
        <f>INDEX(players[Count],MATCH(MapBeerSleeper[[#This Row],[SleeperName]],players[full_name],0))</f>
        <v>1</v>
      </c>
      <c r="G77" s="3"/>
    </row>
    <row r="78" spans="3:7" x14ac:dyDescent="0.3">
      <c r="C78" t="s">
        <v>16891</v>
      </c>
      <c r="D78" s="69" t="s">
        <v>6803</v>
      </c>
      <c r="E78" s="1" t="str">
        <f>INDEX(players[sleeper_id],MATCH(MapBeerSleeper[[#This Row],[SleeperName]],players[full_name],0))</f>
        <v>6694</v>
      </c>
      <c r="F78" s="1">
        <f>INDEX(players[Count],MATCH(MapBeerSleeper[[#This Row],[SleeperName]],players[full_name],0))</f>
        <v>1</v>
      </c>
      <c r="G78" s="3"/>
    </row>
    <row r="79" spans="3:7" x14ac:dyDescent="0.3">
      <c r="C79" t="s">
        <v>2993</v>
      </c>
      <c r="D79" s="69" t="s">
        <v>16313</v>
      </c>
      <c r="E79" s="1" t="str">
        <f>INDEX(players[sleeper_id],MATCH(MapBeerSleeper[[#This Row],[SleeperName]],players[full_name],0))</f>
        <v>5009</v>
      </c>
      <c r="F79" s="1">
        <f>INDEX(players[Count],MATCH(MapBeerSleeper[[#This Row],[SleeperName]],players[full_name],0))</f>
        <v>1</v>
      </c>
      <c r="G79" s="3"/>
    </row>
    <row r="80" spans="3:7" x14ac:dyDescent="0.3">
      <c r="C80" t="s">
        <v>16892</v>
      </c>
      <c r="D80" s="69" t="s">
        <v>16364</v>
      </c>
      <c r="E80" s="1" t="str">
        <f>INDEX(players[sleeper_id],MATCH(MapBeerSleeper[[#This Row],[SleeperName]],players[full_name],0))</f>
        <v>7554</v>
      </c>
      <c r="F80" s="1">
        <f>INDEX(players[Count],MATCH(MapBeerSleeper[[#This Row],[SleeperName]],players[full_name],0))</f>
        <v>1</v>
      </c>
      <c r="G80" s="3"/>
    </row>
    <row r="81" spans="3:7" x14ac:dyDescent="0.3">
      <c r="C81" t="s">
        <v>16894</v>
      </c>
      <c r="D81" s="69" t="s">
        <v>16487</v>
      </c>
      <c r="E81" s="1" t="str">
        <f>INDEX(players[sleeper_id],MATCH(MapBeerSleeper[[#This Row],[SleeperName]],players[full_name],0))</f>
        <v>7564</v>
      </c>
      <c r="F81" s="1">
        <f>INDEX(players[Count],MATCH(MapBeerSleeper[[#This Row],[SleeperName]],players[full_name],0))</f>
        <v>1</v>
      </c>
      <c r="G81" s="3"/>
    </row>
    <row r="82" spans="3:7" x14ac:dyDescent="0.3">
      <c r="C82" t="s">
        <v>16896</v>
      </c>
      <c r="D82" s="69" t="s">
        <v>16257</v>
      </c>
      <c r="E82" s="1" t="str">
        <f>INDEX(players[sleeper_id],MATCH(MapBeerSleeper[[#This Row],[SleeperName]],players[full_name],0))</f>
        <v>7547</v>
      </c>
      <c r="F82" s="1">
        <f>INDEX(players[Count],MATCH(MapBeerSleeper[[#This Row],[SleeperName]],players[full_name],0))</f>
        <v>1</v>
      </c>
      <c r="G82" s="3"/>
    </row>
    <row r="83" spans="3:7" x14ac:dyDescent="0.3">
      <c r="C83" t="s">
        <v>16898</v>
      </c>
      <c r="D83" s="69" t="s">
        <v>16559</v>
      </c>
      <c r="E83" s="71" t="str">
        <f>INDEX(players[sleeper_id],MATCH(MapBeerSleeper[[#This Row],[SleeperName]],players[full_name],0))</f>
        <v>7612</v>
      </c>
      <c r="F83" s="71">
        <f>INDEX(players[Count],MATCH(MapBeerSleeper[[#This Row],[SleeperName]],players[full_name],0))</f>
        <v>1</v>
      </c>
      <c r="G83" s="72"/>
    </row>
    <row r="84" spans="3:7" x14ac:dyDescent="0.3">
      <c r="C84" t="s">
        <v>16900</v>
      </c>
      <c r="D84" s="69" t="s">
        <v>14729</v>
      </c>
      <c r="E84" s="71" t="str">
        <f>INDEX(players[sleeper_id],MATCH(MapBeerSleeper[[#This Row],[SleeperName]],players[full_name],0))</f>
        <v>5938</v>
      </c>
      <c r="F84" s="71">
        <f>INDEX(players[Count],MATCH(MapBeerSleeper[[#This Row],[SleeperName]],players[full_name],0))</f>
        <v>1</v>
      </c>
      <c r="G84" s="72"/>
    </row>
  </sheetData>
  <pageMargins left="0.7" right="0.7" top="0.75" bottom="0.75" header="0.3" footer="0.3"/>
  <pageSetup orientation="portrait" r:id="rId1"/>
  <ignoredErrors>
    <ignoredError sqref="G20" numberStoredAsText="1"/>
  </ignoredErrors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7D97-6110-4361-AAAB-F43B6CF3DF95}">
  <dimension ref="A1:O71"/>
  <sheetViews>
    <sheetView workbookViewId="0">
      <selection sqref="A1:N71"/>
    </sheetView>
  </sheetViews>
  <sheetFormatPr defaultRowHeight="14.4" x14ac:dyDescent="0.3"/>
  <cols>
    <col min="1" max="1" width="9" bestFit="1" customWidth="1"/>
    <col min="2" max="2" width="8.33203125" bestFit="1" customWidth="1"/>
    <col min="3" max="3" width="6.6640625" bestFit="1" customWidth="1"/>
    <col min="4" max="4" width="9.109375" bestFit="1" customWidth="1"/>
    <col min="5" max="5" width="17.109375" bestFit="1" customWidth="1"/>
    <col min="6" max="7" width="15.88671875" bestFit="1" customWidth="1"/>
    <col min="8" max="8" width="12.44140625" bestFit="1" customWidth="1"/>
    <col min="9" max="9" width="29.5546875" bestFit="1" customWidth="1"/>
    <col min="10" max="10" width="8.109375" bestFit="1" customWidth="1"/>
    <col min="11" max="11" width="11" bestFit="1" customWidth="1"/>
    <col min="12" max="12" width="7.5546875" bestFit="1" customWidth="1"/>
    <col min="13" max="13" width="10" bestFit="1" customWidth="1"/>
    <col min="14" max="14" width="29.5546875" style="69" bestFit="1" customWidth="1"/>
    <col min="15" max="15" width="32.109375" style="69" customWidth="1"/>
  </cols>
  <sheetData>
    <row r="1" spans="1:15" x14ac:dyDescent="0.3">
      <c r="A1" t="s">
        <v>13808</v>
      </c>
      <c r="B1" t="s">
        <v>13717</v>
      </c>
      <c r="C1" t="s">
        <v>13718</v>
      </c>
      <c r="D1" t="s">
        <v>13721</v>
      </c>
      <c r="E1" t="s">
        <v>13788</v>
      </c>
      <c r="F1" t="s">
        <v>13719</v>
      </c>
      <c r="G1" t="s">
        <v>13720</v>
      </c>
      <c r="H1" t="s">
        <v>13722</v>
      </c>
      <c r="I1" t="s">
        <v>13723</v>
      </c>
      <c r="J1" t="s">
        <v>13724</v>
      </c>
      <c r="K1" t="s">
        <v>275</v>
      </c>
      <c r="L1" t="s">
        <v>280</v>
      </c>
      <c r="M1" t="s">
        <v>272</v>
      </c>
      <c r="N1" t="s">
        <v>283</v>
      </c>
      <c r="O1"/>
    </row>
    <row r="2" spans="1:15" x14ac:dyDescent="0.3">
      <c r="A2" s="69">
        <v>2021</v>
      </c>
      <c r="B2" s="69">
        <v>1</v>
      </c>
      <c r="C2" s="69">
        <v>1</v>
      </c>
      <c r="D2" s="69">
        <v>1</v>
      </c>
      <c r="E2" s="69">
        <v>6</v>
      </c>
      <c r="F2" s="69" t="s">
        <v>267</v>
      </c>
      <c r="G2" s="69" t="s">
        <v>295</v>
      </c>
      <c r="H2" s="69" t="s">
        <v>11022</v>
      </c>
      <c r="I2" s="69" t="s">
        <v>13725</v>
      </c>
      <c r="J2" s="69">
        <v>6</v>
      </c>
      <c r="L2" s="69" t="s">
        <v>16710</v>
      </c>
      <c r="M2" s="69" t="s">
        <v>16710</v>
      </c>
      <c r="N2" s="69" t="s">
        <v>13725</v>
      </c>
      <c r="O2"/>
    </row>
    <row r="3" spans="1:15" x14ac:dyDescent="0.3">
      <c r="A3" s="69">
        <v>2021</v>
      </c>
      <c r="B3" s="69">
        <v>1</v>
      </c>
      <c r="C3" s="69">
        <v>2</v>
      </c>
      <c r="D3" s="69">
        <v>2</v>
      </c>
      <c r="E3" s="69">
        <v>4</v>
      </c>
      <c r="F3" s="69" t="s">
        <v>268</v>
      </c>
      <c r="G3" s="69" t="s">
        <v>295</v>
      </c>
      <c r="H3" s="69" t="s">
        <v>11024</v>
      </c>
      <c r="I3" s="69" t="s">
        <v>13726</v>
      </c>
      <c r="J3" s="69">
        <v>6</v>
      </c>
      <c r="L3" s="69" t="s">
        <v>16710</v>
      </c>
      <c r="M3" s="69" t="s">
        <v>16710</v>
      </c>
      <c r="N3" s="69" t="s">
        <v>13726</v>
      </c>
      <c r="O3"/>
    </row>
    <row r="4" spans="1:15" x14ac:dyDescent="0.3">
      <c r="A4" s="69">
        <v>2021</v>
      </c>
      <c r="B4" s="69">
        <v>1</v>
      </c>
      <c r="C4" s="69">
        <v>3</v>
      </c>
      <c r="D4" s="69">
        <v>3</v>
      </c>
      <c r="E4" s="69">
        <v>2</v>
      </c>
      <c r="F4" s="69" t="s">
        <v>16097</v>
      </c>
      <c r="G4" s="69" t="s">
        <v>295</v>
      </c>
      <c r="H4" s="69" t="s">
        <v>11026</v>
      </c>
      <c r="I4" s="69" t="s">
        <v>13727</v>
      </c>
      <c r="J4" s="69">
        <v>6</v>
      </c>
      <c r="L4" s="69" t="s">
        <v>16710</v>
      </c>
      <c r="M4" s="69" t="s">
        <v>16710</v>
      </c>
      <c r="N4" s="69" t="s">
        <v>13727</v>
      </c>
      <c r="O4"/>
    </row>
    <row r="5" spans="1:15" x14ac:dyDescent="0.3">
      <c r="A5" s="69">
        <v>2021</v>
      </c>
      <c r="B5" s="69">
        <v>1</v>
      </c>
      <c r="C5" s="69">
        <v>4</v>
      </c>
      <c r="D5" s="69">
        <v>4</v>
      </c>
      <c r="E5" s="69">
        <v>3</v>
      </c>
      <c r="F5" s="69" t="s">
        <v>269</v>
      </c>
      <c r="G5" s="69" t="s">
        <v>295</v>
      </c>
      <c r="H5" s="69" t="s">
        <v>11028</v>
      </c>
      <c r="I5" s="69" t="s">
        <v>13728</v>
      </c>
      <c r="J5" s="69">
        <v>6</v>
      </c>
      <c r="L5" s="69" t="s">
        <v>16710</v>
      </c>
      <c r="M5" s="69" t="s">
        <v>16710</v>
      </c>
      <c r="N5" s="69" t="s">
        <v>13728</v>
      </c>
      <c r="O5"/>
    </row>
    <row r="6" spans="1:15" x14ac:dyDescent="0.3">
      <c r="A6" s="69">
        <v>2021</v>
      </c>
      <c r="B6" s="69">
        <v>1</v>
      </c>
      <c r="C6" s="69">
        <v>5</v>
      </c>
      <c r="D6" s="69">
        <v>5</v>
      </c>
      <c r="E6" s="69">
        <v>9</v>
      </c>
      <c r="F6" s="69" t="s">
        <v>266</v>
      </c>
      <c r="G6" s="69" t="s">
        <v>264</v>
      </c>
      <c r="H6" s="69" t="s">
        <v>11030</v>
      </c>
      <c r="I6" s="69" t="s">
        <v>13729</v>
      </c>
      <c r="J6" s="69">
        <v>6</v>
      </c>
      <c r="L6" s="69" t="s">
        <v>16710</v>
      </c>
      <c r="M6" s="69" t="s">
        <v>16710</v>
      </c>
      <c r="N6" s="69" t="s">
        <v>13729</v>
      </c>
      <c r="O6"/>
    </row>
    <row r="7" spans="1:15" x14ac:dyDescent="0.3">
      <c r="A7" s="69">
        <v>2021</v>
      </c>
      <c r="B7" s="69">
        <v>1</v>
      </c>
      <c r="C7" s="69">
        <v>6</v>
      </c>
      <c r="D7" s="69">
        <v>6</v>
      </c>
      <c r="E7" s="69">
        <v>10</v>
      </c>
      <c r="F7" s="69" t="s">
        <v>264</v>
      </c>
      <c r="G7" s="69" t="s">
        <v>265</v>
      </c>
      <c r="H7" s="69" t="s">
        <v>11032</v>
      </c>
      <c r="I7" s="69" t="s">
        <v>16711</v>
      </c>
      <c r="J7" s="69">
        <v>5</v>
      </c>
      <c r="L7" s="69" t="s">
        <v>16710</v>
      </c>
      <c r="M7" s="69" t="s">
        <v>16710</v>
      </c>
      <c r="N7" s="69" t="s">
        <v>16711</v>
      </c>
      <c r="O7"/>
    </row>
    <row r="8" spans="1:15" x14ac:dyDescent="0.3">
      <c r="A8" s="69">
        <v>2021</v>
      </c>
      <c r="B8" s="69">
        <v>1</v>
      </c>
      <c r="C8" s="69">
        <v>7</v>
      </c>
      <c r="D8" s="69">
        <v>7</v>
      </c>
      <c r="E8" s="69">
        <v>2</v>
      </c>
      <c r="F8" s="69" t="s">
        <v>16097</v>
      </c>
      <c r="G8" s="69" t="s">
        <v>262</v>
      </c>
      <c r="H8" s="69" t="s">
        <v>11034</v>
      </c>
      <c r="I8" s="69" t="s">
        <v>16901</v>
      </c>
      <c r="J8" s="69">
        <v>5</v>
      </c>
      <c r="L8" s="69" t="s">
        <v>16710</v>
      </c>
      <c r="M8" s="69" t="s">
        <v>16710</v>
      </c>
      <c r="N8" s="69" t="s">
        <v>16901</v>
      </c>
      <c r="O8"/>
    </row>
    <row r="9" spans="1:15" x14ac:dyDescent="0.3">
      <c r="A9" s="69">
        <v>2021</v>
      </c>
      <c r="B9" s="69">
        <v>1</v>
      </c>
      <c r="C9" s="69">
        <v>8</v>
      </c>
      <c r="D9" s="69">
        <v>8</v>
      </c>
      <c r="E9" s="69">
        <v>5</v>
      </c>
      <c r="F9" s="69" t="s">
        <v>261</v>
      </c>
      <c r="G9" s="69" t="s">
        <v>295</v>
      </c>
      <c r="H9" s="69" t="s">
        <v>11036</v>
      </c>
      <c r="I9" s="69" t="s">
        <v>15520</v>
      </c>
      <c r="J9" s="69">
        <v>5</v>
      </c>
      <c r="L9" s="69" t="s">
        <v>16710</v>
      </c>
      <c r="M9" s="69" t="s">
        <v>16710</v>
      </c>
      <c r="N9" s="69" t="s">
        <v>15520</v>
      </c>
      <c r="O9"/>
    </row>
    <row r="10" spans="1:15" x14ac:dyDescent="0.3">
      <c r="A10" s="69">
        <v>2021</v>
      </c>
      <c r="B10" s="69">
        <v>1</v>
      </c>
      <c r="C10" s="69">
        <v>9</v>
      </c>
      <c r="D10" s="69">
        <v>9</v>
      </c>
      <c r="E10" s="69">
        <v>1</v>
      </c>
      <c r="F10" s="69" t="s">
        <v>263</v>
      </c>
      <c r="G10" s="69" t="s">
        <v>295</v>
      </c>
      <c r="H10" s="69" t="s">
        <v>11038</v>
      </c>
      <c r="I10" s="69" t="s">
        <v>13733</v>
      </c>
      <c r="J10" s="69">
        <v>5</v>
      </c>
      <c r="L10" s="69" t="s">
        <v>16710</v>
      </c>
      <c r="M10" s="69" t="s">
        <v>16710</v>
      </c>
      <c r="N10" s="69" t="s">
        <v>13733</v>
      </c>
      <c r="O10"/>
    </row>
    <row r="11" spans="1:15" x14ac:dyDescent="0.3">
      <c r="A11" s="69">
        <v>2021</v>
      </c>
      <c r="B11" s="69">
        <v>1</v>
      </c>
      <c r="C11" s="69">
        <v>10</v>
      </c>
      <c r="D11" s="69">
        <v>10</v>
      </c>
      <c r="E11" s="69">
        <v>7</v>
      </c>
      <c r="F11" s="69" t="s">
        <v>262</v>
      </c>
      <c r="G11" s="69" t="s">
        <v>266</v>
      </c>
      <c r="H11" s="69" t="s">
        <v>10897</v>
      </c>
      <c r="I11" s="69" t="s">
        <v>16712</v>
      </c>
      <c r="J11" s="69">
        <v>5</v>
      </c>
      <c r="L11" s="69" t="s">
        <v>16710</v>
      </c>
      <c r="M11" s="69" t="s">
        <v>16710</v>
      </c>
      <c r="N11" s="69" t="s">
        <v>16712</v>
      </c>
      <c r="O11"/>
    </row>
    <row r="12" spans="1:15" x14ac:dyDescent="0.3">
      <c r="A12" s="69">
        <v>2021</v>
      </c>
      <c r="B12" s="69">
        <v>2</v>
      </c>
      <c r="C12" s="69">
        <v>1</v>
      </c>
      <c r="D12" s="69">
        <v>11</v>
      </c>
      <c r="E12" s="69">
        <v>6</v>
      </c>
      <c r="F12" s="69" t="s">
        <v>267</v>
      </c>
      <c r="G12" s="69" t="s">
        <v>295</v>
      </c>
      <c r="H12" s="69" t="s">
        <v>11040</v>
      </c>
      <c r="I12" s="69" t="s">
        <v>15522</v>
      </c>
      <c r="J12" s="69">
        <v>4</v>
      </c>
      <c r="L12" s="69" t="s">
        <v>16710</v>
      </c>
      <c r="M12" s="69" t="s">
        <v>16710</v>
      </c>
      <c r="N12" s="69" t="s">
        <v>15522</v>
      </c>
      <c r="O12"/>
    </row>
    <row r="13" spans="1:15" x14ac:dyDescent="0.3">
      <c r="A13" s="69">
        <v>2021</v>
      </c>
      <c r="B13" s="69">
        <v>2</v>
      </c>
      <c r="C13" s="69">
        <v>2</v>
      </c>
      <c r="D13" s="69">
        <v>12</v>
      </c>
      <c r="E13" s="69">
        <v>4</v>
      </c>
      <c r="F13" s="69" t="s">
        <v>268</v>
      </c>
      <c r="G13" s="69" t="s">
        <v>295</v>
      </c>
      <c r="H13" s="69" t="s">
        <v>11042</v>
      </c>
      <c r="I13" s="69" t="s">
        <v>13735</v>
      </c>
      <c r="J13" s="69">
        <v>4</v>
      </c>
      <c r="L13" s="69" t="s">
        <v>16710</v>
      </c>
      <c r="M13" s="69" t="s">
        <v>16710</v>
      </c>
      <c r="N13" s="69" t="s">
        <v>13735</v>
      </c>
      <c r="O13"/>
    </row>
    <row r="14" spans="1:15" x14ac:dyDescent="0.3">
      <c r="A14" s="69">
        <v>2021</v>
      </c>
      <c r="B14" s="69">
        <v>2</v>
      </c>
      <c r="C14" s="69">
        <v>3</v>
      </c>
      <c r="D14" s="69">
        <v>13</v>
      </c>
      <c r="E14" s="69">
        <v>2</v>
      </c>
      <c r="F14" s="69" t="s">
        <v>16097</v>
      </c>
      <c r="G14" s="69" t="s">
        <v>16097</v>
      </c>
      <c r="H14" s="69" t="s">
        <v>11044</v>
      </c>
      <c r="I14" s="69" t="s">
        <v>16713</v>
      </c>
      <c r="J14" s="69">
        <v>4</v>
      </c>
      <c r="L14" s="69" t="s">
        <v>16710</v>
      </c>
      <c r="M14" s="69" t="s">
        <v>16710</v>
      </c>
      <c r="N14" s="69" t="s">
        <v>16713</v>
      </c>
      <c r="O14"/>
    </row>
    <row r="15" spans="1:15" x14ac:dyDescent="0.3">
      <c r="A15" s="69">
        <v>2021</v>
      </c>
      <c r="B15" s="69">
        <v>2</v>
      </c>
      <c r="C15" s="69">
        <v>4</v>
      </c>
      <c r="D15" s="69">
        <v>14</v>
      </c>
      <c r="E15" s="69">
        <v>3</v>
      </c>
      <c r="F15" s="69" t="s">
        <v>269</v>
      </c>
      <c r="G15" s="69" t="s">
        <v>295</v>
      </c>
      <c r="H15" s="69" t="s">
        <v>11046</v>
      </c>
      <c r="I15" s="69" t="s">
        <v>13737</v>
      </c>
      <c r="J15" s="69">
        <v>4</v>
      </c>
      <c r="L15" s="69" t="s">
        <v>16710</v>
      </c>
      <c r="M15" s="69" t="s">
        <v>16710</v>
      </c>
      <c r="N15" s="69" t="s">
        <v>13737</v>
      </c>
      <c r="O15"/>
    </row>
    <row r="16" spans="1:15" x14ac:dyDescent="0.3">
      <c r="A16" s="69">
        <v>2021</v>
      </c>
      <c r="B16" s="69">
        <v>2</v>
      </c>
      <c r="C16" s="69">
        <v>5</v>
      </c>
      <c r="D16" s="69">
        <v>15</v>
      </c>
      <c r="E16" s="69">
        <v>9</v>
      </c>
      <c r="F16" s="69" t="s">
        <v>266</v>
      </c>
      <c r="G16" s="69" t="s">
        <v>264</v>
      </c>
      <c r="H16" s="69" t="s">
        <v>11048</v>
      </c>
      <c r="I16" s="69" t="s">
        <v>15525</v>
      </c>
      <c r="J16" s="69">
        <v>4</v>
      </c>
      <c r="L16" s="69" t="s">
        <v>16710</v>
      </c>
      <c r="M16" s="69" t="s">
        <v>16710</v>
      </c>
      <c r="N16" s="69" t="s">
        <v>15525</v>
      </c>
      <c r="O16"/>
    </row>
    <row r="17" spans="1:15" x14ac:dyDescent="0.3">
      <c r="A17" s="69">
        <v>2021</v>
      </c>
      <c r="B17" s="69">
        <v>2</v>
      </c>
      <c r="C17" s="69">
        <v>6</v>
      </c>
      <c r="D17" s="69">
        <v>16</v>
      </c>
      <c r="E17" s="69">
        <v>8</v>
      </c>
      <c r="F17" s="69" t="s">
        <v>265</v>
      </c>
      <c r="G17" s="69" t="s">
        <v>295</v>
      </c>
      <c r="H17" s="69" t="s">
        <v>11050</v>
      </c>
      <c r="I17" s="69" t="s">
        <v>15526</v>
      </c>
      <c r="J17" s="69">
        <v>4</v>
      </c>
      <c r="L17" s="69" t="s">
        <v>16710</v>
      </c>
      <c r="M17" s="69" t="s">
        <v>16710</v>
      </c>
      <c r="N17" s="69" t="s">
        <v>15526</v>
      </c>
      <c r="O17"/>
    </row>
    <row r="18" spans="1:15" x14ac:dyDescent="0.3">
      <c r="A18" s="69">
        <v>2021</v>
      </c>
      <c r="B18" s="69">
        <v>2</v>
      </c>
      <c r="C18" s="69">
        <v>7</v>
      </c>
      <c r="D18" s="69">
        <v>17</v>
      </c>
      <c r="E18" s="69">
        <v>2</v>
      </c>
      <c r="F18" s="69" t="s">
        <v>16097</v>
      </c>
      <c r="G18" s="69" t="s">
        <v>262</v>
      </c>
      <c r="H18" s="69" t="s">
        <v>11052</v>
      </c>
      <c r="I18" s="69" t="s">
        <v>13740</v>
      </c>
      <c r="J18" s="69">
        <v>4</v>
      </c>
      <c r="L18" s="69" t="s">
        <v>16710</v>
      </c>
      <c r="M18" s="69" t="s">
        <v>16710</v>
      </c>
      <c r="N18" s="69" t="s">
        <v>13740</v>
      </c>
      <c r="O18"/>
    </row>
    <row r="19" spans="1:15" x14ac:dyDescent="0.3">
      <c r="A19" s="69">
        <v>2021</v>
      </c>
      <c r="B19" s="69">
        <v>2</v>
      </c>
      <c r="C19" s="69">
        <v>8</v>
      </c>
      <c r="D19" s="69">
        <v>18</v>
      </c>
      <c r="E19" s="69">
        <v>2</v>
      </c>
      <c r="F19" s="69" t="s">
        <v>16097</v>
      </c>
      <c r="G19" s="69" t="s">
        <v>261</v>
      </c>
      <c r="H19" s="69" t="s">
        <v>11054</v>
      </c>
      <c r="I19" s="69" t="s">
        <v>16714</v>
      </c>
      <c r="J19" s="69">
        <v>4</v>
      </c>
      <c r="L19" s="69" t="s">
        <v>16710</v>
      </c>
      <c r="M19" s="69" t="s">
        <v>16710</v>
      </c>
      <c r="N19" s="69" t="s">
        <v>16714</v>
      </c>
      <c r="O19"/>
    </row>
    <row r="20" spans="1:15" x14ac:dyDescent="0.3">
      <c r="A20" s="69">
        <v>2021</v>
      </c>
      <c r="B20" s="69">
        <v>2</v>
      </c>
      <c r="C20" s="69">
        <v>9</v>
      </c>
      <c r="D20" s="69">
        <v>19</v>
      </c>
      <c r="E20" s="69">
        <v>1</v>
      </c>
      <c r="F20" s="69" t="s">
        <v>263</v>
      </c>
      <c r="G20" s="69" t="s">
        <v>295</v>
      </c>
      <c r="H20" s="69" t="s">
        <v>11056</v>
      </c>
      <c r="I20" s="69" t="s">
        <v>15529</v>
      </c>
      <c r="J20" s="69">
        <v>4</v>
      </c>
      <c r="L20" s="69" t="s">
        <v>16710</v>
      </c>
      <c r="M20" s="69" t="s">
        <v>16710</v>
      </c>
      <c r="N20" s="69" t="s">
        <v>15529</v>
      </c>
      <c r="O20"/>
    </row>
    <row r="21" spans="1:15" x14ac:dyDescent="0.3">
      <c r="A21" s="69">
        <v>2021</v>
      </c>
      <c r="B21" s="69">
        <v>2</v>
      </c>
      <c r="C21" s="69">
        <v>10</v>
      </c>
      <c r="D21" s="69">
        <v>20</v>
      </c>
      <c r="E21" s="69">
        <v>1</v>
      </c>
      <c r="F21" s="69" t="s">
        <v>263</v>
      </c>
      <c r="G21" s="69" t="s">
        <v>266</v>
      </c>
      <c r="H21" s="69" t="s">
        <v>10909</v>
      </c>
      <c r="I21" s="69" t="s">
        <v>16715</v>
      </c>
      <c r="J21" s="69">
        <v>4</v>
      </c>
      <c r="L21" s="69" t="s">
        <v>16710</v>
      </c>
      <c r="M21" s="69" t="s">
        <v>16710</v>
      </c>
      <c r="N21" s="69" t="s">
        <v>16715</v>
      </c>
      <c r="O21"/>
    </row>
    <row r="22" spans="1:15" x14ac:dyDescent="0.3">
      <c r="A22" s="69">
        <v>2021</v>
      </c>
      <c r="B22" s="69">
        <v>3</v>
      </c>
      <c r="C22" s="69">
        <v>1</v>
      </c>
      <c r="D22" s="69">
        <v>21</v>
      </c>
      <c r="E22" s="69">
        <v>6</v>
      </c>
      <c r="F22" s="69" t="s">
        <v>267</v>
      </c>
      <c r="G22" s="69" t="s">
        <v>295</v>
      </c>
      <c r="H22" s="69" t="s">
        <v>11023</v>
      </c>
      <c r="I22" s="69" t="s">
        <v>15530</v>
      </c>
      <c r="J22" s="69">
        <v>3</v>
      </c>
      <c r="L22" s="69" t="s">
        <v>16710</v>
      </c>
      <c r="M22" s="69" t="s">
        <v>16710</v>
      </c>
      <c r="N22" s="69" t="s">
        <v>15530</v>
      </c>
      <c r="O22"/>
    </row>
    <row r="23" spans="1:15" x14ac:dyDescent="0.3">
      <c r="A23" s="69">
        <v>2021</v>
      </c>
      <c r="B23" s="69">
        <v>3</v>
      </c>
      <c r="C23" s="69">
        <v>2</v>
      </c>
      <c r="D23" s="69">
        <v>22</v>
      </c>
      <c r="E23" s="69">
        <v>4</v>
      </c>
      <c r="F23" s="69" t="s">
        <v>268</v>
      </c>
      <c r="G23" s="69" t="s">
        <v>295</v>
      </c>
      <c r="H23" s="69" t="s">
        <v>11025</v>
      </c>
      <c r="I23" s="69" t="s">
        <v>13743</v>
      </c>
      <c r="J23" s="69">
        <v>3</v>
      </c>
      <c r="L23" s="69" t="s">
        <v>16710</v>
      </c>
      <c r="M23" s="69" t="s">
        <v>16710</v>
      </c>
      <c r="N23" s="69" t="s">
        <v>13743</v>
      </c>
      <c r="O23"/>
    </row>
    <row r="24" spans="1:15" x14ac:dyDescent="0.3">
      <c r="A24" s="69">
        <v>2021</v>
      </c>
      <c r="B24" s="69">
        <v>3</v>
      </c>
      <c r="C24" s="69">
        <v>3</v>
      </c>
      <c r="D24" s="69">
        <v>23</v>
      </c>
      <c r="E24" s="69">
        <v>8</v>
      </c>
      <c r="F24" s="69" t="s">
        <v>265</v>
      </c>
      <c r="G24" s="69" t="s">
        <v>16097</v>
      </c>
      <c r="H24" s="69" t="s">
        <v>11027</v>
      </c>
      <c r="I24" s="69" t="s">
        <v>16716</v>
      </c>
      <c r="J24" s="69">
        <v>3</v>
      </c>
      <c r="L24" s="69" t="s">
        <v>16710</v>
      </c>
      <c r="M24" s="69" t="s">
        <v>16710</v>
      </c>
      <c r="N24" s="69" t="s">
        <v>16716</v>
      </c>
      <c r="O24"/>
    </row>
    <row r="25" spans="1:15" x14ac:dyDescent="0.3">
      <c r="A25" s="69">
        <v>2021</v>
      </c>
      <c r="B25" s="69">
        <v>3</v>
      </c>
      <c r="C25" s="69">
        <v>4</v>
      </c>
      <c r="D25" s="69">
        <v>24</v>
      </c>
      <c r="E25" s="69">
        <v>3</v>
      </c>
      <c r="F25" s="69" t="s">
        <v>269</v>
      </c>
      <c r="G25" s="69" t="s">
        <v>295</v>
      </c>
      <c r="H25" s="69" t="s">
        <v>11029</v>
      </c>
      <c r="I25" s="69" t="s">
        <v>13745</v>
      </c>
      <c r="J25" s="69">
        <v>3</v>
      </c>
      <c r="L25" s="69" t="s">
        <v>16710</v>
      </c>
      <c r="M25" s="69" t="s">
        <v>16710</v>
      </c>
      <c r="N25" s="69" t="s">
        <v>13745</v>
      </c>
      <c r="O25"/>
    </row>
    <row r="26" spans="1:15" x14ac:dyDescent="0.3">
      <c r="A26" s="69">
        <v>2021</v>
      </c>
      <c r="B26" s="69">
        <v>3</v>
      </c>
      <c r="C26" s="69">
        <v>5</v>
      </c>
      <c r="D26" s="69">
        <v>25</v>
      </c>
      <c r="E26" s="69">
        <v>10</v>
      </c>
      <c r="F26" s="69" t="s">
        <v>264</v>
      </c>
      <c r="G26" s="69" t="s">
        <v>264</v>
      </c>
      <c r="H26" s="69" t="s">
        <v>11031</v>
      </c>
      <c r="I26" s="69" t="s">
        <v>16717</v>
      </c>
      <c r="J26" s="69">
        <v>3</v>
      </c>
      <c r="L26" s="69" t="s">
        <v>16710</v>
      </c>
      <c r="M26" s="69" t="s">
        <v>16710</v>
      </c>
      <c r="N26" s="69" t="s">
        <v>16717</v>
      </c>
      <c r="O26"/>
    </row>
    <row r="27" spans="1:15" x14ac:dyDescent="0.3">
      <c r="A27" s="69">
        <v>2021</v>
      </c>
      <c r="B27" s="69">
        <v>3</v>
      </c>
      <c r="C27" s="69">
        <v>6</v>
      </c>
      <c r="D27" s="69">
        <v>26</v>
      </c>
      <c r="E27" s="69">
        <v>4</v>
      </c>
      <c r="F27" s="69" t="s">
        <v>268</v>
      </c>
      <c r="G27" s="69" t="s">
        <v>265</v>
      </c>
      <c r="H27" s="69" t="s">
        <v>11033</v>
      </c>
      <c r="I27" s="69" t="s">
        <v>16718</v>
      </c>
      <c r="J27" s="69">
        <v>3</v>
      </c>
      <c r="L27" s="69" t="s">
        <v>16710</v>
      </c>
      <c r="M27" s="69" t="s">
        <v>16710</v>
      </c>
      <c r="N27" s="69" t="s">
        <v>16718</v>
      </c>
      <c r="O27"/>
    </row>
    <row r="28" spans="1:15" x14ac:dyDescent="0.3">
      <c r="A28" s="69">
        <v>2021</v>
      </c>
      <c r="B28" s="69">
        <v>3</v>
      </c>
      <c r="C28" s="69">
        <v>7</v>
      </c>
      <c r="D28" s="69">
        <v>27</v>
      </c>
      <c r="E28" s="69">
        <v>9</v>
      </c>
      <c r="F28" s="69" t="s">
        <v>266</v>
      </c>
      <c r="G28" s="69" t="s">
        <v>262</v>
      </c>
      <c r="H28" s="69" t="s">
        <v>11035</v>
      </c>
      <c r="I28" s="69" t="s">
        <v>16719</v>
      </c>
      <c r="J28" s="69">
        <v>3</v>
      </c>
      <c r="L28" s="69" t="s">
        <v>16710</v>
      </c>
      <c r="M28" s="69" t="s">
        <v>16710</v>
      </c>
      <c r="N28" s="69" t="s">
        <v>16719</v>
      </c>
      <c r="O28"/>
    </row>
    <row r="29" spans="1:15" x14ac:dyDescent="0.3">
      <c r="A29" s="69">
        <v>2021</v>
      </c>
      <c r="B29" s="69">
        <v>3</v>
      </c>
      <c r="C29" s="69">
        <v>8</v>
      </c>
      <c r="D29" s="69">
        <v>28</v>
      </c>
      <c r="E29" s="69">
        <v>5</v>
      </c>
      <c r="F29" s="69" t="s">
        <v>261</v>
      </c>
      <c r="G29" s="69" t="s">
        <v>295</v>
      </c>
      <c r="H29" s="69" t="s">
        <v>11037</v>
      </c>
      <c r="I29" s="69" t="s">
        <v>13749</v>
      </c>
      <c r="J29" s="69">
        <v>3</v>
      </c>
      <c r="L29" s="69" t="s">
        <v>16710</v>
      </c>
      <c r="M29" s="69" t="s">
        <v>16710</v>
      </c>
      <c r="N29" s="69" t="s">
        <v>13749</v>
      </c>
      <c r="O29"/>
    </row>
    <row r="30" spans="1:15" x14ac:dyDescent="0.3">
      <c r="A30" s="69">
        <v>2021</v>
      </c>
      <c r="B30" s="69">
        <v>3</v>
      </c>
      <c r="C30" s="69">
        <v>9</v>
      </c>
      <c r="D30" s="69">
        <v>29</v>
      </c>
      <c r="E30" s="69">
        <v>1</v>
      </c>
      <c r="F30" s="69" t="s">
        <v>263</v>
      </c>
      <c r="G30" s="69" t="s">
        <v>295</v>
      </c>
      <c r="H30" s="69" t="s">
        <v>11039</v>
      </c>
      <c r="I30" s="69" t="s">
        <v>13750</v>
      </c>
      <c r="J30" s="69">
        <v>3</v>
      </c>
      <c r="L30" s="69" t="s">
        <v>16710</v>
      </c>
      <c r="M30" s="69" t="s">
        <v>16710</v>
      </c>
      <c r="N30" s="69" t="s">
        <v>13750</v>
      </c>
      <c r="O30"/>
    </row>
    <row r="31" spans="1:15" x14ac:dyDescent="0.3">
      <c r="A31" s="69">
        <v>2021</v>
      </c>
      <c r="B31" s="69">
        <v>3</v>
      </c>
      <c r="C31" s="69">
        <v>10</v>
      </c>
      <c r="D31" s="69">
        <v>30</v>
      </c>
      <c r="E31" s="69">
        <v>7</v>
      </c>
      <c r="F31" s="69" t="s">
        <v>262</v>
      </c>
      <c r="G31" s="69" t="s">
        <v>266</v>
      </c>
      <c r="H31" s="69" t="s">
        <v>10919</v>
      </c>
      <c r="I31" s="69" t="s">
        <v>16720</v>
      </c>
      <c r="J31" s="69">
        <v>3</v>
      </c>
      <c r="L31" s="69" t="s">
        <v>16710</v>
      </c>
      <c r="M31" s="69" t="s">
        <v>16710</v>
      </c>
      <c r="N31" s="69" t="s">
        <v>16720</v>
      </c>
      <c r="O31"/>
    </row>
    <row r="32" spans="1:15" x14ac:dyDescent="0.3">
      <c r="A32" s="69">
        <v>2021</v>
      </c>
      <c r="B32" s="69">
        <v>4</v>
      </c>
      <c r="C32" s="69">
        <v>1</v>
      </c>
      <c r="D32" s="69">
        <v>31</v>
      </c>
      <c r="E32" s="69">
        <v>10</v>
      </c>
      <c r="F32" s="69" t="s">
        <v>264</v>
      </c>
      <c r="G32" s="69" t="s">
        <v>267</v>
      </c>
      <c r="H32" s="69" t="s">
        <v>11041</v>
      </c>
      <c r="I32" s="69" t="s">
        <v>16721</v>
      </c>
      <c r="J32" s="69">
        <v>2</v>
      </c>
      <c r="L32" s="69" t="s">
        <v>16710</v>
      </c>
      <c r="M32" s="69" t="s">
        <v>16710</v>
      </c>
      <c r="N32" s="69" t="s">
        <v>16721</v>
      </c>
      <c r="O32"/>
    </row>
    <row r="33" spans="1:15" x14ac:dyDescent="0.3">
      <c r="A33" s="69">
        <v>2021</v>
      </c>
      <c r="B33" s="69">
        <v>4</v>
      </c>
      <c r="C33" s="69">
        <v>2</v>
      </c>
      <c r="D33" s="69">
        <v>32</v>
      </c>
      <c r="E33" s="69">
        <v>4</v>
      </c>
      <c r="F33" s="69" t="s">
        <v>268</v>
      </c>
      <c r="G33" s="69" t="s">
        <v>295</v>
      </c>
      <c r="H33" s="69" t="s">
        <v>11043</v>
      </c>
      <c r="I33" s="69" t="s">
        <v>13751</v>
      </c>
      <c r="J33" s="69">
        <v>2</v>
      </c>
      <c r="L33" s="69" t="s">
        <v>16710</v>
      </c>
      <c r="M33" s="69" t="s">
        <v>16710</v>
      </c>
      <c r="N33" s="69" t="s">
        <v>13751</v>
      </c>
      <c r="O33"/>
    </row>
    <row r="34" spans="1:15" x14ac:dyDescent="0.3">
      <c r="A34" s="69">
        <v>2021</v>
      </c>
      <c r="B34" s="69">
        <v>4</v>
      </c>
      <c r="C34" s="69">
        <v>3</v>
      </c>
      <c r="D34" s="69">
        <v>33</v>
      </c>
      <c r="E34" s="69">
        <v>9</v>
      </c>
      <c r="F34" s="69" t="s">
        <v>266</v>
      </c>
      <c r="G34" s="69" t="s">
        <v>16097</v>
      </c>
      <c r="H34" s="69" t="s">
        <v>11045</v>
      </c>
      <c r="I34" s="69" t="s">
        <v>16722</v>
      </c>
      <c r="J34" s="69">
        <v>2</v>
      </c>
      <c r="L34" s="69" t="s">
        <v>16710</v>
      </c>
      <c r="M34" s="69" t="s">
        <v>16710</v>
      </c>
      <c r="N34" s="69" t="s">
        <v>16722</v>
      </c>
      <c r="O34"/>
    </row>
    <row r="35" spans="1:15" x14ac:dyDescent="0.3">
      <c r="A35" s="69">
        <v>2021</v>
      </c>
      <c r="B35" s="69">
        <v>4</v>
      </c>
      <c r="C35" s="69">
        <v>4</v>
      </c>
      <c r="D35" s="69">
        <v>34</v>
      </c>
      <c r="E35" s="69">
        <v>3</v>
      </c>
      <c r="F35" s="69" t="s">
        <v>269</v>
      </c>
      <c r="G35" s="69" t="s">
        <v>295</v>
      </c>
      <c r="H35" s="69" t="s">
        <v>11047</v>
      </c>
      <c r="I35" s="69" t="s">
        <v>13753</v>
      </c>
      <c r="J35" s="69">
        <v>2</v>
      </c>
      <c r="L35" s="69" t="s">
        <v>16710</v>
      </c>
      <c r="M35" s="69" t="s">
        <v>16710</v>
      </c>
      <c r="N35" s="69" t="s">
        <v>13753</v>
      </c>
      <c r="O35"/>
    </row>
    <row r="36" spans="1:15" x14ac:dyDescent="0.3">
      <c r="A36" s="69">
        <v>2021</v>
      </c>
      <c r="B36" s="69">
        <v>4</v>
      </c>
      <c r="C36" s="69">
        <v>5</v>
      </c>
      <c r="D36" s="69">
        <v>35</v>
      </c>
      <c r="E36" s="69">
        <v>10</v>
      </c>
      <c r="F36" s="69" t="s">
        <v>264</v>
      </c>
      <c r="G36" s="69" t="s">
        <v>295</v>
      </c>
      <c r="H36" s="69" t="s">
        <v>11049</v>
      </c>
      <c r="I36" s="69" t="s">
        <v>15536</v>
      </c>
      <c r="J36" s="69">
        <v>2</v>
      </c>
      <c r="L36" s="69" t="s">
        <v>16710</v>
      </c>
      <c r="M36" s="69" t="s">
        <v>16710</v>
      </c>
      <c r="N36" s="69" t="s">
        <v>15536</v>
      </c>
      <c r="O36"/>
    </row>
    <row r="37" spans="1:15" x14ac:dyDescent="0.3">
      <c r="A37" s="69">
        <v>2021</v>
      </c>
      <c r="B37" s="69">
        <v>4</v>
      </c>
      <c r="C37" s="69">
        <v>6</v>
      </c>
      <c r="D37" s="69">
        <v>36</v>
      </c>
      <c r="E37" s="69">
        <v>8</v>
      </c>
      <c r="F37" s="69" t="s">
        <v>265</v>
      </c>
      <c r="G37" s="69" t="s">
        <v>295</v>
      </c>
      <c r="H37" s="69" t="s">
        <v>11051</v>
      </c>
      <c r="I37" s="69" t="s">
        <v>13755</v>
      </c>
      <c r="J37" s="69">
        <v>2</v>
      </c>
      <c r="L37" s="69" t="s">
        <v>16710</v>
      </c>
      <c r="M37" s="69" t="s">
        <v>16710</v>
      </c>
      <c r="N37" s="69" t="s">
        <v>13755</v>
      </c>
      <c r="O37"/>
    </row>
    <row r="38" spans="1:15" x14ac:dyDescent="0.3">
      <c r="A38" s="69">
        <v>2021</v>
      </c>
      <c r="B38" s="69">
        <v>4</v>
      </c>
      <c r="C38" s="69">
        <v>7</v>
      </c>
      <c r="D38" s="69">
        <v>37</v>
      </c>
      <c r="E38" s="69">
        <v>9</v>
      </c>
      <c r="F38" s="69" t="s">
        <v>266</v>
      </c>
      <c r="G38" s="69" t="s">
        <v>262</v>
      </c>
      <c r="H38" s="69" t="s">
        <v>11053</v>
      </c>
      <c r="I38" s="69" t="s">
        <v>16723</v>
      </c>
      <c r="J38" s="69">
        <v>2</v>
      </c>
      <c r="L38" s="69" t="s">
        <v>16710</v>
      </c>
      <c r="M38" s="69" t="s">
        <v>16710</v>
      </c>
      <c r="N38" s="69" t="s">
        <v>16723</v>
      </c>
      <c r="O38"/>
    </row>
    <row r="39" spans="1:15" x14ac:dyDescent="0.3">
      <c r="A39" s="69">
        <v>2021</v>
      </c>
      <c r="B39" s="69">
        <v>4</v>
      </c>
      <c r="C39" s="69">
        <v>8</v>
      </c>
      <c r="D39" s="69">
        <v>38</v>
      </c>
      <c r="E39" s="69">
        <v>5</v>
      </c>
      <c r="F39" s="69" t="s">
        <v>261</v>
      </c>
      <c r="G39" s="69" t="s">
        <v>295</v>
      </c>
      <c r="H39" s="69" t="s">
        <v>11055</v>
      </c>
      <c r="I39" s="69" t="s">
        <v>13757</v>
      </c>
      <c r="J39" s="69">
        <v>2</v>
      </c>
      <c r="L39" s="69" t="s">
        <v>16710</v>
      </c>
      <c r="M39" s="69" t="s">
        <v>16710</v>
      </c>
      <c r="N39" s="69" t="s">
        <v>13757</v>
      </c>
      <c r="O39"/>
    </row>
    <row r="40" spans="1:15" x14ac:dyDescent="0.3">
      <c r="A40" s="69">
        <v>2021</v>
      </c>
      <c r="B40" s="69">
        <v>4</v>
      </c>
      <c r="C40" s="69">
        <v>9</v>
      </c>
      <c r="D40" s="69">
        <v>39</v>
      </c>
      <c r="E40" s="69">
        <v>8</v>
      </c>
      <c r="F40" s="69" t="s">
        <v>265</v>
      </c>
      <c r="G40" s="69" t="s">
        <v>263</v>
      </c>
      <c r="H40" s="69" t="s">
        <v>11057</v>
      </c>
      <c r="I40" s="69" t="s">
        <v>16724</v>
      </c>
      <c r="J40" s="69">
        <v>2</v>
      </c>
      <c r="L40" s="69" t="s">
        <v>16710</v>
      </c>
      <c r="M40" s="69" t="s">
        <v>16710</v>
      </c>
      <c r="N40" s="69" t="s">
        <v>16724</v>
      </c>
      <c r="O40"/>
    </row>
    <row r="41" spans="1:15" x14ac:dyDescent="0.3">
      <c r="A41" s="69">
        <v>2021</v>
      </c>
      <c r="B41" s="69">
        <v>4</v>
      </c>
      <c r="C41" s="69">
        <v>10</v>
      </c>
      <c r="D41" s="69">
        <v>40</v>
      </c>
      <c r="E41" s="69">
        <v>9</v>
      </c>
      <c r="F41" s="69" t="s">
        <v>266</v>
      </c>
      <c r="G41" s="69" t="s">
        <v>295</v>
      </c>
      <c r="H41" s="69" t="s">
        <v>11058</v>
      </c>
      <c r="I41" s="69" t="s">
        <v>13759</v>
      </c>
      <c r="J41" s="69">
        <v>2</v>
      </c>
      <c r="L41" s="69" t="s">
        <v>16710</v>
      </c>
      <c r="M41" s="69" t="s">
        <v>16710</v>
      </c>
      <c r="N41" s="69" t="s">
        <v>13759</v>
      </c>
      <c r="O41"/>
    </row>
    <row r="42" spans="1:15" x14ac:dyDescent="0.3">
      <c r="A42" s="69">
        <v>2021</v>
      </c>
      <c r="B42" s="69">
        <v>5</v>
      </c>
      <c r="C42" s="69">
        <v>1</v>
      </c>
      <c r="D42" s="69">
        <v>41</v>
      </c>
      <c r="E42" s="69">
        <v>6</v>
      </c>
      <c r="F42" s="69" t="s">
        <v>267</v>
      </c>
      <c r="G42" s="69" t="s">
        <v>295</v>
      </c>
      <c r="H42" s="69" t="s">
        <v>11059</v>
      </c>
      <c r="I42" s="69" t="s">
        <v>13760</v>
      </c>
      <c r="J42" s="69">
        <v>1</v>
      </c>
      <c r="L42" s="69" t="s">
        <v>16710</v>
      </c>
      <c r="M42" s="69" t="s">
        <v>16710</v>
      </c>
      <c r="N42" s="69" t="s">
        <v>13760</v>
      </c>
      <c r="O42"/>
    </row>
    <row r="43" spans="1:15" x14ac:dyDescent="0.3">
      <c r="A43" s="69">
        <v>2021</v>
      </c>
      <c r="B43" s="69">
        <v>5</v>
      </c>
      <c r="C43" s="69">
        <v>2</v>
      </c>
      <c r="D43" s="69">
        <v>42</v>
      </c>
      <c r="E43" s="69">
        <v>4</v>
      </c>
      <c r="F43" s="69" t="s">
        <v>268</v>
      </c>
      <c r="G43" s="69" t="s">
        <v>295</v>
      </c>
      <c r="H43" s="69" t="s">
        <v>11062</v>
      </c>
      <c r="I43" s="69" t="s">
        <v>13761</v>
      </c>
      <c r="J43" s="69">
        <v>1</v>
      </c>
      <c r="L43" s="69" t="s">
        <v>16710</v>
      </c>
      <c r="M43" s="69" t="s">
        <v>16710</v>
      </c>
      <c r="N43" s="69" t="s">
        <v>13761</v>
      </c>
      <c r="O43"/>
    </row>
    <row r="44" spans="1:15" x14ac:dyDescent="0.3">
      <c r="A44" s="69">
        <v>2021</v>
      </c>
      <c r="B44" s="69">
        <v>5</v>
      </c>
      <c r="C44" s="69">
        <v>3</v>
      </c>
      <c r="D44" s="69">
        <v>43</v>
      </c>
      <c r="E44" s="69">
        <v>10</v>
      </c>
      <c r="F44" s="69" t="s">
        <v>264</v>
      </c>
      <c r="G44" s="69" t="s">
        <v>16097</v>
      </c>
      <c r="H44" s="69" t="s">
        <v>11064</v>
      </c>
      <c r="I44" s="69" t="s">
        <v>16725</v>
      </c>
      <c r="J44" s="69">
        <v>1</v>
      </c>
      <c r="L44" s="69" t="s">
        <v>16710</v>
      </c>
      <c r="M44" s="69" t="s">
        <v>16710</v>
      </c>
      <c r="N44" s="69" t="s">
        <v>16725</v>
      </c>
      <c r="O44"/>
    </row>
    <row r="45" spans="1:15" x14ac:dyDescent="0.3">
      <c r="A45" s="69">
        <v>2021</v>
      </c>
      <c r="B45" s="69">
        <v>5</v>
      </c>
      <c r="C45" s="69">
        <v>4</v>
      </c>
      <c r="D45" s="69">
        <v>44</v>
      </c>
      <c r="E45" s="69">
        <v>3</v>
      </c>
      <c r="F45" s="69" t="s">
        <v>269</v>
      </c>
      <c r="G45" s="69" t="s">
        <v>295</v>
      </c>
      <c r="H45" s="69" t="s">
        <v>11066</v>
      </c>
      <c r="I45" s="69" t="s">
        <v>13763</v>
      </c>
      <c r="J45" s="69">
        <v>1</v>
      </c>
      <c r="L45" s="69" t="s">
        <v>16710</v>
      </c>
      <c r="M45" s="69" t="s">
        <v>16710</v>
      </c>
      <c r="N45" s="69" t="s">
        <v>13763</v>
      </c>
      <c r="O45"/>
    </row>
    <row r="46" spans="1:15" x14ac:dyDescent="0.3">
      <c r="A46" s="69">
        <v>2021</v>
      </c>
      <c r="B46" s="69">
        <v>5</v>
      </c>
      <c r="C46" s="69">
        <v>5</v>
      </c>
      <c r="D46" s="69">
        <v>45</v>
      </c>
      <c r="E46" s="69">
        <v>10</v>
      </c>
      <c r="F46" s="69" t="s">
        <v>264</v>
      </c>
      <c r="G46" s="69" t="s">
        <v>295</v>
      </c>
      <c r="H46" s="69" t="s">
        <v>11069</v>
      </c>
      <c r="I46" s="69" t="s">
        <v>15539</v>
      </c>
      <c r="J46" s="69">
        <v>1</v>
      </c>
      <c r="L46" s="69" t="s">
        <v>16710</v>
      </c>
      <c r="M46" s="69" t="s">
        <v>16710</v>
      </c>
      <c r="N46" s="69" t="s">
        <v>15539</v>
      </c>
      <c r="O46"/>
    </row>
    <row r="47" spans="1:15" x14ac:dyDescent="0.3">
      <c r="A47" s="69">
        <v>2021</v>
      </c>
      <c r="B47" s="69">
        <v>5</v>
      </c>
      <c r="C47" s="69">
        <v>6</v>
      </c>
      <c r="D47" s="69">
        <v>46</v>
      </c>
      <c r="E47" s="69">
        <v>8</v>
      </c>
      <c r="F47" s="69" t="s">
        <v>265</v>
      </c>
      <c r="G47" s="69" t="s">
        <v>295</v>
      </c>
      <c r="H47" s="69" t="s">
        <v>11071</v>
      </c>
      <c r="I47" s="69" t="s">
        <v>15540</v>
      </c>
      <c r="J47" s="69">
        <v>1</v>
      </c>
      <c r="L47" s="69" t="s">
        <v>16710</v>
      </c>
      <c r="M47" s="69" t="s">
        <v>16710</v>
      </c>
      <c r="N47" s="69" t="s">
        <v>15540</v>
      </c>
      <c r="O47"/>
    </row>
    <row r="48" spans="1:15" x14ac:dyDescent="0.3">
      <c r="A48" s="69">
        <v>2021</v>
      </c>
      <c r="B48" s="69">
        <v>5</v>
      </c>
      <c r="C48" s="69">
        <v>7</v>
      </c>
      <c r="D48" s="69">
        <v>47</v>
      </c>
      <c r="E48" s="69">
        <v>7</v>
      </c>
      <c r="F48" s="69" t="s">
        <v>262</v>
      </c>
      <c r="G48" s="69" t="s">
        <v>295</v>
      </c>
      <c r="H48" s="69" t="s">
        <v>11073</v>
      </c>
      <c r="I48" s="69" t="s">
        <v>13766</v>
      </c>
      <c r="J48" s="69">
        <v>1</v>
      </c>
      <c r="L48" s="69" t="s">
        <v>16710</v>
      </c>
      <c r="M48" s="69" t="s">
        <v>16710</v>
      </c>
      <c r="N48" s="69" t="s">
        <v>13766</v>
      </c>
      <c r="O48"/>
    </row>
    <row r="49" spans="1:15" x14ac:dyDescent="0.3">
      <c r="A49" s="69">
        <v>2021</v>
      </c>
      <c r="B49" s="69">
        <v>5</v>
      </c>
      <c r="C49" s="69">
        <v>8</v>
      </c>
      <c r="D49" s="69">
        <v>48</v>
      </c>
      <c r="E49" s="69">
        <v>5</v>
      </c>
      <c r="F49" s="69" t="s">
        <v>261</v>
      </c>
      <c r="G49" s="69" t="s">
        <v>295</v>
      </c>
      <c r="H49" s="69" t="s">
        <v>11075</v>
      </c>
      <c r="I49" s="69" t="s">
        <v>13767</v>
      </c>
      <c r="J49" s="69">
        <v>1</v>
      </c>
      <c r="L49" s="69" t="s">
        <v>16710</v>
      </c>
      <c r="M49" s="69" t="s">
        <v>16710</v>
      </c>
      <c r="N49" s="69" t="s">
        <v>13767</v>
      </c>
      <c r="O49"/>
    </row>
    <row r="50" spans="1:15" x14ac:dyDescent="0.3">
      <c r="A50" s="69">
        <v>2021</v>
      </c>
      <c r="B50" s="69">
        <v>5</v>
      </c>
      <c r="C50" s="69">
        <v>9</v>
      </c>
      <c r="D50" s="69">
        <v>49</v>
      </c>
      <c r="E50" s="69">
        <v>1</v>
      </c>
      <c r="F50" s="69" t="s">
        <v>263</v>
      </c>
      <c r="G50" s="69" t="s">
        <v>295</v>
      </c>
      <c r="H50" s="69" t="s">
        <v>11077</v>
      </c>
      <c r="I50" s="69" t="s">
        <v>13768</v>
      </c>
      <c r="J50" s="69">
        <v>1</v>
      </c>
      <c r="L50" s="69" t="s">
        <v>16710</v>
      </c>
      <c r="M50" s="69" t="s">
        <v>16710</v>
      </c>
      <c r="N50" s="69" t="s">
        <v>13768</v>
      </c>
      <c r="O50"/>
    </row>
    <row r="51" spans="1:15" x14ac:dyDescent="0.3">
      <c r="A51" s="69">
        <v>2021</v>
      </c>
      <c r="B51" s="69">
        <v>5</v>
      </c>
      <c r="C51" s="69">
        <v>10</v>
      </c>
      <c r="D51" s="69">
        <v>50</v>
      </c>
      <c r="E51" s="69">
        <v>2</v>
      </c>
      <c r="F51" s="69" t="s">
        <v>16097</v>
      </c>
      <c r="G51" s="69" t="s">
        <v>266</v>
      </c>
      <c r="H51" s="69" t="s">
        <v>11079</v>
      </c>
      <c r="I51" s="69" t="s">
        <v>16726</v>
      </c>
      <c r="J51" s="69">
        <v>1</v>
      </c>
      <c r="L51" s="69" t="s">
        <v>16710</v>
      </c>
      <c r="M51" s="69" t="s">
        <v>16710</v>
      </c>
      <c r="N51" s="69" t="s">
        <v>16726</v>
      </c>
      <c r="O51"/>
    </row>
    <row r="52" spans="1:15" x14ac:dyDescent="0.3">
      <c r="A52" s="69">
        <v>2021</v>
      </c>
      <c r="B52" s="69">
        <v>6</v>
      </c>
      <c r="C52" s="69">
        <v>1</v>
      </c>
      <c r="D52" s="69">
        <v>51</v>
      </c>
      <c r="E52" s="69">
        <v>6</v>
      </c>
      <c r="F52" s="69" t="s">
        <v>267</v>
      </c>
      <c r="G52" s="69" t="s">
        <v>295</v>
      </c>
      <c r="H52" s="69" t="s">
        <v>11081</v>
      </c>
      <c r="I52" s="69" t="s">
        <v>13770</v>
      </c>
      <c r="J52" s="69">
        <v>1</v>
      </c>
      <c r="L52" s="69" t="s">
        <v>16710</v>
      </c>
      <c r="M52" s="69" t="s">
        <v>16710</v>
      </c>
      <c r="N52" s="69" t="s">
        <v>13770</v>
      </c>
      <c r="O52"/>
    </row>
    <row r="53" spans="1:15" x14ac:dyDescent="0.3">
      <c r="A53" s="69">
        <v>2021</v>
      </c>
      <c r="B53" s="69">
        <v>6</v>
      </c>
      <c r="C53" s="69">
        <v>2</v>
      </c>
      <c r="D53" s="69">
        <v>52</v>
      </c>
      <c r="E53" s="69">
        <v>4</v>
      </c>
      <c r="F53" s="69" t="s">
        <v>268</v>
      </c>
      <c r="G53" s="69" t="s">
        <v>295</v>
      </c>
      <c r="H53" s="69" t="s">
        <v>11082</v>
      </c>
      <c r="I53" s="69" t="s">
        <v>13771</v>
      </c>
      <c r="J53" s="69">
        <v>1</v>
      </c>
      <c r="L53" s="69" t="s">
        <v>16710</v>
      </c>
      <c r="M53" s="69" t="s">
        <v>16710</v>
      </c>
      <c r="N53" s="69" t="s">
        <v>13771</v>
      </c>
      <c r="O53"/>
    </row>
    <row r="54" spans="1:15" x14ac:dyDescent="0.3">
      <c r="A54" s="69">
        <v>2021</v>
      </c>
      <c r="B54" s="69">
        <v>6</v>
      </c>
      <c r="C54" s="69">
        <v>3</v>
      </c>
      <c r="D54" s="69">
        <v>53</v>
      </c>
      <c r="E54" s="69">
        <v>2</v>
      </c>
      <c r="F54" s="69" t="s">
        <v>16097</v>
      </c>
      <c r="G54" s="69" t="s">
        <v>295</v>
      </c>
      <c r="H54" s="69" t="s">
        <v>11083</v>
      </c>
      <c r="I54" s="69" t="s">
        <v>13772</v>
      </c>
      <c r="J54" s="69">
        <v>1</v>
      </c>
      <c r="L54" s="69" t="s">
        <v>16710</v>
      </c>
      <c r="M54" s="69" t="s">
        <v>16710</v>
      </c>
      <c r="N54" s="69" t="s">
        <v>13772</v>
      </c>
      <c r="O54"/>
    </row>
    <row r="55" spans="1:15" x14ac:dyDescent="0.3">
      <c r="A55" s="69">
        <v>2021</v>
      </c>
      <c r="B55" s="69">
        <v>6</v>
      </c>
      <c r="C55" s="69">
        <v>4</v>
      </c>
      <c r="D55" s="69">
        <v>54</v>
      </c>
      <c r="E55" s="69">
        <v>3</v>
      </c>
      <c r="F55" s="69" t="s">
        <v>269</v>
      </c>
      <c r="G55" s="69" t="s">
        <v>295</v>
      </c>
      <c r="H55" s="69" t="s">
        <v>11084</v>
      </c>
      <c r="I55" s="69" t="s">
        <v>13773</v>
      </c>
      <c r="J55" s="69">
        <v>1</v>
      </c>
      <c r="L55" s="69" t="s">
        <v>16710</v>
      </c>
      <c r="M55" s="69" t="s">
        <v>16710</v>
      </c>
      <c r="N55" s="69" t="s">
        <v>13773</v>
      </c>
      <c r="O55"/>
    </row>
    <row r="56" spans="1:15" x14ac:dyDescent="0.3">
      <c r="A56" s="69">
        <v>2021</v>
      </c>
      <c r="B56" s="69">
        <v>6</v>
      </c>
      <c r="C56" s="69">
        <v>5</v>
      </c>
      <c r="D56" s="69">
        <v>55</v>
      </c>
      <c r="E56" s="69">
        <v>9</v>
      </c>
      <c r="F56" s="69" t="s">
        <v>266</v>
      </c>
      <c r="G56" s="69" t="s">
        <v>264</v>
      </c>
      <c r="H56" s="69" t="s">
        <v>11085</v>
      </c>
      <c r="I56" s="69" t="s">
        <v>13806</v>
      </c>
      <c r="J56" s="69">
        <v>1</v>
      </c>
      <c r="L56" s="69" t="s">
        <v>16710</v>
      </c>
      <c r="M56" s="69" t="s">
        <v>16710</v>
      </c>
      <c r="N56" s="69" t="s">
        <v>13806</v>
      </c>
      <c r="O56"/>
    </row>
    <row r="57" spans="1:15" x14ac:dyDescent="0.3">
      <c r="A57" s="69">
        <v>2021</v>
      </c>
      <c r="B57" s="69">
        <v>6</v>
      </c>
      <c r="C57" s="69">
        <v>6</v>
      </c>
      <c r="D57" s="69">
        <v>56</v>
      </c>
      <c r="E57" s="69">
        <v>8</v>
      </c>
      <c r="F57" s="69" t="s">
        <v>265</v>
      </c>
      <c r="G57" s="69" t="s">
        <v>295</v>
      </c>
      <c r="H57" s="69" t="s">
        <v>11086</v>
      </c>
      <c r="I57" s="69" t="s">
        <v>13774</v>
      </c>
      <c r="J57" s="69">
        <v>1</v>
      </c>
      <c r="L57" s="69" t="s">
        <v>16710</v>
      </c>
      <c r="M57" s="69" t="s">
        <v>16710</v>
      </c>
      <c r="N57" s="69" t="s">
        <v>13774</v>
      </c>
      <c r="O57"/>
    </row>
    <row r="58" spans="1:15" x14ac:dyDescent="0.3">
      <c r="A58" s="69">
        <v>2021</v>
      </c>
      <c r="B58" s="69">
        <v>6</v>
      </c>
      <c r="C58" s="69">
        <v>7</v>
      </c>
      <c r="D58" s="69">
        <v>57</v>
      </c>
      <c r="E58" s="69">
        <v>7</v>
      </c>
      <c r="F58" s="69" t="s">
        <v>262</v>
      </c>
      <c r="G58" s="69" t="s">
        <v>295</v>
      </c>
      <c r="H58" s="69" t="s">
        <v>11087</v>
      </c>
      <c r="I58" s="69" t="s">
        <v>13775</v>
      </c>
      <c r="J58" s="69">
        <v>1</v>
      </c>
      <c r="L58" s="69" t="s">
        <v>16710</v>
      </c>
      <c r="M58" s="69" t="s">
        <v>16710</v>
      </c>
      <c r="N58" s="69" t="s">
        <v>13775</v>
      </c>
      <c r="O58"/>
    </row>
    <row r="59" spans="1:15" x14ac:dyDescent="0.3">
      <c r="A59" s="69">
        <v>2021</v>
      </c>
      <c r="B59" s="69">
        <v>6</v>
      </c>
      <c r="C59" s="69">
        <v>8</v>
      </c>
      <c r="D59" s="69">
        <v>58</v>
      </c>
      <c r="E59" s="69">
        <v>5</v>
      </c>
      <c r="F59" s="69" t="s">
        <v>261</v>
      </c>
      <c r="G59" s="69" t="s">
        <v>295</v>
      </c>
      <c r="H59" s="69" t="s">
        <v>11088</v>
      </c>
      <c r="I59" s="69" t="s">
        <v>13776</v>
      </c>
      <c r="J59" s="69">
        <v>1</v>
      </c>
      <c r="L59" s="69" t="s">
        <v>16710</v>
      </c>
      <c r="M59" s="69" t="s">
        <v>16710</v>
      </c>
      <c r="N59" s="69" t="s">
        <v>13776</v>
      </c>
      <c r="O59"/>
    </row>
    <row r="60" spans="1:15" x14ac:dyDescent="0.3">
      <c r="A60" s="69">
        <v>2021</v>
      </c>
      <c r="B60" s="69">
        <v>6</v>
      </c>
      <c r="C60" s="69">
        <v>9</v>
      </c>
      <c r="D60" s="69">
        <v>59</v>
      </c>
      <c r="E60" s="69">
        <v>1</v>
      </c>
      <c r="F60" s="69" t="s">
        <v>263</v>
      </c>
      <c r="G60" s="69" t="s">
        <v>295</v>
      </c>
      <c r="H60" s="69" t="s">
        <v>11089</v>
      </c>
      <c r="I60" s="69" t="s">
        <v>15541</v>
      </c>
      <c r="J60" s="69">
        <v>1</v>
      </c>
      <c r="L60" s="69" t="s">
        <v>16710</v>
      </c>
      <c r="M60" s="69" t="s">
        <v>16710</v>
      </c>
      <c r="N60" s="69" t="s">
        <v>15541</v>
      </c>
      <c r="O60"/>
    </row>
    <row r="61" spans="1:15" x14ac:dyDescent="0.3">
      <c r="A61" s="69">
        <v>2021</v>
      </c>
      <c r="B61" s="69">
        <v>6</v>
      </c>
      <c r="C61" s="69">
        <v>10</v>
      </c>
      <c r="D61" s="69">
        <v>60</v>
      </c>
      <c r="E61" s="69">
        <v>9</v>
      </c>
      <c r="F61" s="69" t="s">
        <v>266</v>
      </c>
      <c r="G61" s="69" t="s">
        <v>295</v>
      </c>
      <c r="H61" s="69" t="s">
        <v>11090</v>
      </c>
      <c r="I61" s="69" t="s">
        <v>13778</v>
      </c>
      <c r="J61" s="69">
        <v>1</v>
      </c>
      <c r="L61" s="69" t="s">
        <v>16710</v>
      </c>
      <c r="M61" s="69" t="s">
        <v>16710</v>
      </c>
      <c r="N61" s="69" t="s">
        <v>13778</v>
      </c>
      <c r="O61"/>
    </row>
    <row r="62" spans="1:15" x14ac:dyDescent="0.3">
      <c r="A62" s="69">
        <v>2021</v>
      </c>
      <c r="B62" s="69">
        <v>7</v>
      </c>
      <c r="C62" s="69">
        <v>1</v>
      </c>
      <c r="D62" s="69">
        <v>61</v>
      </c>
      <c r="E62" s="69">
        <v>6</v>
      </c>
      <c r="F62" s="69" t="s">
        <v>267</v>
      </c>
      <c r="G62" s="69" t="s">
        <v>295</v>
      </c>
      <c r="H62" s="69" t="s">
        <v>11060</v>
      </c>
      <c r="I62" s="69" t="s">
        <v>13779</v>
      </c>
      <c r="J62" s="69">
        <v>1</v>
      </c>
      <c r="L62" s="69" t="s">
        <v>16710</v>
      </c>
      <c r="M62" s="69" t="s">
        <v>16710</v>
      </c>
      <c r="N62" s="69" t="s">
        <v>13779</v>
      </c>
      <c r="O62"/>
    </row>
    <row r="63" spans="1:15" x14ac:dyDescent="0.3">
      <c r="A63" s="69">
        <v>2021</v>
      </c>
      <c r="B63" s="69">
        <v>7</v>
      </c>
      <c r="C63" s="69">
        <v>2</v>
      </c>
      <c r="D63" s="69">
        <v>62</v>
      </c>
      <c r="E63" s="69">
        <v>4</v>
      </c>
      <c r="F63" s="69" t="s">
        <v>268</v>
      </c>
      <c r="G63" s="69" t="s">
        <v>295</v>
      </c>
      <c r="H63" s="69" t="s">
        <v>11063</v>
      </c>
      <c r="I63" s="69" t="s">
        <v>13780</v>
      </c>
      <c r="J63" s="69">
        <v>1</v>
      </c>
      <c r="L63" s="69" t="s">
        <v>16710</v>
      </c>
      <c r="M63" s="69" t="s">
        <v>16710</v>
      </c>
      <c r="N63" s="69" t="s">
        <v>13780</v>
      </c>
      <c r="O63"/>
    </row>
    <row r="64" spans="1:15" x14ac:dyDescent="0.3">
      <c r="A64" s="69">
        <v>2021</v>
      </c>
      <c r="B64" s="69">
        <v>7</v>
      </c>
      <c r="C64" s="69">
        <v>3</v>
      </c>
      <c r="D64" s="69">
        <v>63</v>
      </c>
      <c r="E64" s="69">
        <v>2</v>
      </c>
      <c r="F64" s="69" t="s">
        <v>16097</v>
      </c>
      <c r="G64" s="69" t="s">
        <v>295</v>
      </c>
      <c r="H64" s="69" t="s">
        <v>11065</v>
      </c>
      <c r="I64" s="69" t="s">
        <v>13781</v>
      </c>
      <c r="J64" s="69">
        <v>1</v>
      </c>
      <c r="L64" s="69" t="s">
        <v>16710</v>
      </c>
      <c r="M64" s="69" t="s">
        <v>16710</v>
      </c>
      <c r="N64" s="69" t="s">
        <v>13781</v>
      </c>
      <c r="O64"/>
    </row>
    <row r="65" spans="1:15" x14ac:dyDescent="0.3">
      <c r="A65" s="69">
        <v>2021</v>
      </c>
      <c r="B65" s="69">
        <v>7</v>
      </c>
      <c r="C65" s="69">
        <v>4</v>
      </c>
      <c r="D65" s="69">
        <v>64</v>
      </c>
      <c r="E65" s="69">
        <v>3</v>
      </c>
      <c r="F65" s="69" t="s">
        <v>269</v>
      </c>
      <c r="G65" s="69" t="s">
        <v>295</v>
      </c>
      <c r="H65" s="69" t="s">
        <v>11067</v>
      </c>
      <c r="I65" s="69" t="s">
        <v>15542</v>
      </c>
      <c r="J65" s="69">
        <v>1</v>
      </c>
      <c r="L65" s="69" t="s">
        <v>16710</v>
      </c>
      <c r="M65" s="69" t="s">
        <v>16710</v>
      </c>
      <c r="N65" s="69" t="s">
        <v>15542</v>
      </c>
      <c r="O65"/>
    </row>
    <row r="66" spans="1:15" x14ac:dyDescent="0.3">
      <c r="A66" s="69">
        <v>2021</v>
      </c>
      <c r="B66" s="69">
        <v>7</v>
      </c>
      <c r="C66" s="69">
        <v>5</v>
      </c>
      <c r="D66" s="69">
        <v>65</v>
      </c>
      <c r="E66" s="69">
        <v>10</v>
      </c>
      <c r="F66" s="69" t="s">
        <v>264</v>
      </c>
      <c r="G66" s="69" t="s">
        <v>295</v>
      </c>
      <c r="H66" s="69" t="s">
        <v>11070</v>
      </c>
      <c r="I66" s="69" t="s">
        <v>15543</v>
      </c>
      <c r="J66" s="69">
        <v>1</v>
      </c>
      <c r="L66" s="69" t="s">
        <v>16710</v>
      </c>
      <c r="M66" s="69" t="s">
        <v>16710</v>
      </c>
      <c r="N66" s="69" t="s">
        <v>15543</v>
      </c>
      <c r="O66"/>
    </row>
    <row r="67" spans="1:15" x14ac:dyDescent="0.3">
      <c r="A67" s="69">
        <v>2021</v>
      </c>
      <c r="B67" s="69">
        <v>7</v>
      </c>
      <c r="C67" s="69">
        <v>6</v>
      </c>
      <c r="D67" s="69">
        <v>66</v>
      </c>
      <c r="E67" s="69">
        <v>8</v>
      </c>
      <c r="F67" s="69" t="s">
        <v>265</v>
      </c>
      <c r="G67" s="69" t="s">
        <v>295</v>
      </c>
      <c r="H67" s="69" t="s">
        <v>11072</v>
      </c>
      <c r="I67" s="69" t="s">
        <v>13783</v>
      </c>
      <c r="J67" s="69">
        <v>1</v>
      </c>
      <c r="L67" s="69" t="s">
        <v>16710</v>
      </c>
      <c r="M67" s="69" t="s">
        <v>16710</v>
      </c>
      <c r="N67" s="69" t="s">
        <v>13783</v>
      </c>
      <c r="O67"/>
    </row>
    <row r="68" spans="1:15" x14ac:dyDescent="0.3">
      <c r="A68" s="69">
        <v>2021</v>
      </c>
      <c r="B68" s="69">
        <v>7</v>
      </c>
      <c r="C68" s="69">
        <v>7</v>
      </c>
      <c r="D68" s="69">
        <v>67</v>
      </c>
      <c r="E68" s="69">
        <v>7</v>
      </c>
      <c r="F68" s="69" t="s">
        <v>262</v>
      </c>
      <c r="G68" s="69" t="s">
        <v>295</v>
      </c>
      <c r="H68" s="69" t="s">
        <v>11074</v>
      </c>
      <c r="I68" s="69" t="s">
        <v>13784</v>
      </c>
      <c r="J68" s="69">
        <v>1</v>
      </c>
      <c r="L68" s="69" t="s">
        <v>16710</v>
      </c>
      <c r="M68" s="69" t="s">
        <v>16710</v>
      </c>
      <c r="N68" s="69" t="s">
        <v>13784</v>
      </c>
      <c r="O68"/>
    </row>
    <row r="69" spans="1:15" x14ac:dyDescent="0.3">
      <c r="A69" s="69">
        <v>2021</v>
      </c>
      <c r="B69" s="69">
        <v>7</v>
      </c>
      <c r="C69" s="69">
        <v>8</v>
      </c>
      <c r="D69" s="69">
        <v>68</v>
      </c>
      <c r="E69" s="69">
        <v>5</v>
      </c>
      <c r="F69" s="69" t="s">
        <v>261</v>
      </c>
      <c r="G69" s="69" t="s">
        <v>295</v>
      </c>
      <c r="H69" s="69" t="s">
        <v>11076</v>
      </c>
      <c r="I69" s="69" t="s">
        <v>13785</v>
      </c>
      <c r="J69" s="69">
        <v>1</v>
      </c>
      <c r="L69" s="69" t="s">
        <v>16710</v>
      </c>
      <c r="M69" s="69" t="s">
        <v>16710</v>
      </c>
      <c r="N69" s="69" t="s">
        <v>13785</v>
      </c>
      <c r="O69"/>
    </row>
    <row r="70" spans="1:15" x14ac:dyDescent="0.3">
      <c r="A70" s="69">
        <v>2021</v>
      </c>
      <c r="B70" s="69">
        <v>7</v>
      </c>
      <c r="C70" s="69">
        <v>9</v>
      </c>
      <c r="D70" s="69">
        <v>69</v>
      </c>
      <c r="E70" s="69">
        <v>1</v>
      </c>
      <c r="F70" s="69" t="s">
        <v>263</v>
      </c>
      <c r="G70" s="69" t="s">
        <v>295</v>
      </c>
      <c r="H70" s="69" t="s">
        <v>11078</v>
      </c>
      <c r="I70" s="69" t="s">
        <v>13786</v>
      </c>
      <c r="J70" s="69">
        <v>1</v>
      </c>
      <c r="L70" s="69" t="s">
        <v>16710</v>
      </c>
      <c r="M70" s="69" t="s">
        <v>16710</v>
      </c>
      <c r="N70" s="69" t="s">
        <v>13786</v>
      </c>
      <c r="O70"/>
    </row>
    <row r="71" spans="1:15" x14ac:dyDescent="0.3">
      <c r="A71" s="69">
        <v>2021</v>
      </c>
      <c r="B71" s="69">
        <v>7</v>
      </c>
      <c r="C71" s="69">
        <v>10</v>
      </c>
      <c r="D71" s="69">
        <v>70</v>
      </c>
      <c r="E71" s="69">
        <v>9</v>
      </c>
      <c r="F71" s="69" t="s">
        <v>266</v>
      </c>
      <c r="G71" s="69" t="s">
        <v>295</v>
      </c>
      <c r="H71" s="69" t="s">
        <v>11080</v>
      </c>
      <c r="I71" s="69" t="s">
        <v>13787</v>
      </c>
      <c r="J71" s="69">
        <v>1</v>
      </c>
      <c r="L71" s="69" t="s">
        <v>16710</v>
      </c>
      <c r="M71" s="69" t="s">
        <v>16710</v>
      </c>
      <c r="N71" s="69" t="s">
        <v>13787</v>
      </c>
      <c r="O7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AC5F-9796-4B53-95D7-F92AE9C339B0}">
  <sheetPr codeName="Sheet11"/>
  <dimension ref="A1:O71"/>
  <sheetViews>
    <sheetView workbookViewId="0">
      <selection sqref="A1:N71"/>
    </sheetView>
  </sheetViews>
  <sheetFormatPr defaultRowHeight="14.4" x14ac:dyDescent="0.3"/>
  <cols>
    <col min="1" max="1" width="9.44140625" bestFit="1" customWidth="1"/>
    <col min="2" max="2" width="8.5546875" bestFit="1" customWidth="1"/>
    <col min="3" max="3" width="6.88671875" bestFit="1" customWidth="1"/>
    <col min="4" max="4" width="9.5546875" bestFit="1" customWidth="1"/>
    <col min="5" max="5" width="18.109375" bestFit="1" customWidth="1"/>
    <col min="6" max="7" width="17.5546875" bestFit="1" customWidth="1"/>
    <col min="8" max="8" width="12.88671875" bestFit="1" customWidth="1"/>
    <col min="9" max="9" width="32.109375" bestFit="1" customWidth="1"/>
    <col min="10" max="10" width="8.44140625" bestFit="1" customWidth="1"/>
    <col min="11" max="11" width="11.5546875" bestFit="1" customWidth="1"/>
    <col min="12" max="12" width="7.88671875" bestFit="1" customWidth="1"/>
    <col min="13" max="13" width="10.5546875" bestFit="1" customWidth="1"/>
    <col min="14" max="14" width="21.6640625" style="69" customWidth="1"/>
    <col min="15" max="15" width="21.6640625" style="69" bestFit="1" customWidth="1"/>
  </cols>
  <sheetData>
    <row r="1" spans="1:15" x14ac:dyDescent="0.3">
      <c r="A1" t="s">
        <v>13808</v>
      </c>
      <c r="B1" t="s">
        <v>13717</v>
      </c>
      <c r="C1" t="s">
        <v>13718</v>
      </c>
      <c r="D1" t="s">
        <v>13721</v>
      </c>
      <c r="E1" t="s">
        <v>13788</v>
      </c>
      <c r="F1" t="s">
        <v>13719</v>
      </c>
      <c r="G1" t="s">
        <v>13720</v>
      </c>
      <c r="H1" t="s">
        <v>13722</v>
      </c>
      <c r="I1" t="s">
        <v>13723</v>
      </c>
      <c r="J1" t="s">
        <v>13724</v>
      </c>
      <c r="K1" t="s">
        <v>275</v>
      </c>
      <c r="L1" t="s">
        <v>280</v>
      </c>
      <c r="M1" t="s">
        <v>272</v>
      </c>
      <c r="N1" t="s">
        <v>283</v>
      </c>
      <c r="O1"/>
    </row>
    <row r="2" spans="1:15" x14ac:dyDescent="0.3">
      <c r="A2" s="69">
        <v>2020</v>
      </c>
      <c r="B2" s="69">
        <v>1</v>
      </c>
      <c r="C2" s="69">
        <v>1</v>
      </c>
      <c r="D2" s="69">
        <v>1</v>
      </c>
      <c r="E2" s="69">
        <v>2</v>
      </c>
      <c r="F2" s="69" t="s">
        <v>16097</v>
      </c>
      <c r="G2" s="69" t="s">
        <v>261</v>
      </c>
      <c r="H2" s="69" t="s">
        <v>11022</v>
      </c>
      <c r="I2" s="69" t="s">
        <v>15517</v>
      </c>
      <c r="J2" s="69">
        <v>6</v>
      </c>
      <c r="K2" t="s">
        <v>15460</v>
      </c>
      <c r="L2" s="69" t="s">
        <v>305</v>
      </c>
      <c r="M2" s="69" t="s">
        <v>448</v>
      </c>
      <c r="N2" s="69" t="s">
        <v>15459</v>
      </c>
      <c r="O2"/>
    </row>
    <row r="3" spans="1:15" x14ac:dyDescent="0.3">
      <c r="A3" s="69">
        <v>2020</v>
      </c>
      <c r="B3" s="69">
        <v>1</v>
      </c>
      <c r="C3" s="69">
        <v>2</v>
      </c>
      <c r="D3" s="69">
        <v>2</v>
      </c>
      <c r="E3" s="69">
        <v>7</v>
      </c>
      <c r="F3" s="69" t="s">
        <v>262</v>
      </c>
      <c r="G3" s="69" t="s">
        <v>295</v>
      </c>
      <c r="H3" s="69" t="s">
        <v>11024</v>
      </c>
      <c r="I3" s="69" t="s">
        <v>13726</v>
      </c>
      <c r="J3" s="69">
        <v>6</v>
      </c>
      <c r="K3" t="s">
        <v>14612</v>
      </c>
      <c r="L3" s="69" t="s">
        <v>302</v>
      </c>
      <c r="M3" s="69" t="s">
        <v>448</v>
      </c>
      <c r="N3" s="69" t="s">
        <v>14611</v>
      </c>
      <c r="O3"/>
    </row>
    <row r="4" spans="1:15" x14ac:dyDescent="0.3">
      <c r="A4" s="69">
        <v>2020</v>
      </c>
      <c r="B4" s="69">
        <v>1</v>
      </c>
      <c r="C4" s="69">
        <v>3</v>
      </c>
      <c r="D4" s="69">
        <v>3</v>
      </c>
      <c r="E4" s="69">
        <v>4</v>
      </c>
      <c r="F4" s="69" t="s">
        <v>268</v>
      </c>
      <c r="G4" s="69" t="s">
        <v>263</v>
      </c>
      <c r="H4" s="69" t="s">
        <v>11026</v>
      </c>
      <c r="I4" s="69" t="s">
        <v>15518</v>
      </c>
      <c r="J4" s="69">
        <v>6</v>
      </c>
      <c r="K4" t="s">
        <v>14974</v>
      </c>
      <c r="L4" s="69" t="s">
        <v>334</v>
      </c>
      <c r="M4" s="69" t="s">
        <v>448</v>
      </c>
      <c r="N4" s="69" t="s">
        <v>14973</v>
      </c>
      <c r="O4"/>
    </row>
    <row r="5" spans="1:15" x14ac:dyDescent="0.3">
      <c r="A5" s="69">
        <v>2020</v>
      </c>
      <c r="B5" s="69">
        <v>1</v>
      </c>
      <c r="C5" s="69">
        <v>4</v>
      </c>
      <c r="D5" s="69">
        <v>4</v>
      </c>
      <c r="E5" s="69">
        <v>2</v>
      </c>
      <c r="F5" s="69" t="s">
        <v>16097</v>
      </c>
      <c r="G5" s="69" t="s">
        <v>295</v>
      </c>
      <c r="H5" s="69" t="s">
        <v>11028</v>
      </c>
      <c r="I5" s="69" t="s">
        <v>13728</v>
      </c>
      <c r="J5" s="69">
        <v>6</v>
      </c>
      <c r="K5" t="s">
        <v>14591</v>
      </c>
      <c r="L5" s="69" t="s">
        <v>566</v>
      </c>
      <c r="M5" s="69" t="s">
        <v>448</v>
      </c>
      <c r="N5" s="69" t="s">
        <v>14590</v>
      </c>
      <c r="O5"/>
    </row>
    <row r="6" spans="1:15" x14ac:dyDescent="0.3">
      <c r="A6" s="69">
        <v>2020</v>
      </c>
      <c r="B6" s="69">
        <v>1</v>
      </c>
      <c r="C6" s="69">
        <v>5</v>
      </c>
      <c r="D6" s="69">
        <v>5</v>
      </c>
      <c r="E6" s="69">
        <v>10</v>
      </c>
      <c r="F6" s="69" t="s">
        <v>264</v>
      </c>
      <c r="G6" s="69" t="s">
        <v>264</v>
      </c>
      <c r="H6" s="69" t="s">
        <v>11030</v>
      </c>
      <c r="I6" s="69" t="s">
        <v>13729</v>
      </c>
      <c r="J6" s="69">
        <v>6</v>
      </c>
      <c r="K6" t="s">
        <v>14373</v>
      </c>
      <c r="L6" s="69" t="s">
        <v>717</v>
      </c>
      <c r="M6" s="69" t="s">
        <v>448</v>
      </c>
      <c r="N6" s="69" t="s">
        <v>14372</v>
      </c>
      <c r="O6"/>
    </row>
    <row r="7" spans="1:15" x14ac:dyDescent="0.3">
      <c r="A7" s="69">
        <v>2020</v>
      </c>
      <c r="B7" s="69">
        <v>1</v>
      </c>
      <c r="C7" s="69">
        <v>6</v>
      </c>
      <c r="D7" s="69">
        <v>6</v>
      </c>
      <c r="E7" s="69">
        <v>3</v>
      </c>
      <c r="F7" s="69" t="s">
        <v>269</v>
      </c>
      <c r="G7" s="69" t="s">
        <v>295</v>
      </c>
      <c r="H7" s="69" t="s">
        <v>11032</v>
      </c>
      <c r="I7" s="69" t="s">
        <v>15519</v>
      </c>
      <c r="J7" s="69">
        <v>5</v>
      </c>
      <c r="K7" t="s">
        <v>14501</v>
      </c>
      <c r="L7" s="69" t="s">
        <v>1368</v>
      </c>
      <c r="M7" s="69" t="s">
        <v>347</v>
      </c>
      <c r="N7" s="69" t="s">
        <v>14500</v>
      </c>
      <c r="O7"/>
    </row>
    <row r="8" spans="1:15" x14ac:dyDescent="0.3">
      <c r="A8" s="69">
        <v>2020</v>
      </c>
      <c r="B8" s="69">
        <v>1</v>
      </c>
      <c r="C8" s="69">
        <v>7</v>
      </c>
      <c r="D8" s="69">
        <v>7</v>
      </c>
      <c r="E8" s="69">
        <v>4</v>
      </c>
      <c r="F8" s="69" t="s">
        <v>268</v>
      </c>
      <c r="G8" s="69" t="s">
        <v>295</v>
      </c>
      <c r="H8" s="69" t="s">
        <v>11034</v>
      </c>
      <c r="I8" s="69" t="s">
        <v>13731</v>
      </c>
      <c r="J8" s="69">
        <v>5</v>
      </c>
      <c r="K8" t="s">
        <v>14916</v>
      </c>
      <c r="L8" s="69" t="s">
        <v>741</v>
      </c>
      <c r="M8" s="69" t="s">
        <v>347</v>
      </c>
      <c r="N8" s="69" t="s">
        <v>14915</v>
      </c>
      <c r="O8"/>
    </row>
    <row r="9" spans="1:15" x14ac:dyDescent="0.3">
      <c r="A9" s="69">
        <v>2020</v>
      </c>
      <c r="B9" s="69">
        <v>1</v>
      </c>
      <c r="C9" s="69">
        <v>8</v>
      </c>
      <c r="D9" s="69">
        <v>8</v>
      </c>
      <c r="E9" s="69">
        <v>8</v>
      </c>
      <c r="F9" s="69" t="s">
        <v>265</v>
      </c>
      <c r="G9" s="69" t="s">
        <v>295</v>
      </c>
      <c r="H9" s="69" t="s">
        <v>11036</v>
      </c>
      <c r="I9" s="69" t="s">
        <v>15520</v>
      </c>
      <c r="J9" s="69">
        <v>5</v>
      </c>
      <c r="K9" t="s">
        <v>14402</v>
      </c>
      <c r="L9" s="69" t="s">
        <v>14224</v>
      </c>
      <c r="M9" s="69" t="s">
        <v>347</v>
      </c>
      <c r="N9" s="69" t="s">
        <v>15600</v>
      </c>
      <c r="O9"/>
    </row>
    <row r="10" spans="1:15" x14ac:dyDescent="0.3">
      <c r="A10" s="69">
        <v>2020</v>
      </c>
      <c r="B10" s="69">
        <v>1</v>
      </c>
      <c r="C10" s="69">
        <v>9</v>
      </c>
      <c r="D10" s="69">
        <v>9</v>
      </c>
      <c r="E10" s="69">
        <v>7</v>
      </c>
      <c r="F10" s="69" t="s">
        <v>262</v>
      </c>
      <c r="G10" s="69" t="s">
        <v>266</v>
      </c>
      <c r="H10" s="69" t="s">
        <v>11038</v>
      </c>
      <c r="I10" s="69" t="s">
        <v>15521</v>
      </c>
      <c r="J10" s="69">
        <v>5</v>
      </c>
      <c r="K10" t="s">
        <v>14878</v>
      </c>
      <c r="L10" s="69" t="s">
        <v>1190</v>
      </c>
      <c r="M10" s="69" t="s">
        <v>448</v>
      </c>
      <c r="N10" s="69" t="s">
        <v>14877</v>
      </c>
      <c r="O10"/>
    </row>
    <row r="11" spans="1:15" x14ac:dyDescent="0.3">
      <c r="A11" s="69">
        <v>2020</v>
      </c>
      <c r="B11" s="69">
        <v>1</v>
      </c>
      <c r="C11" s="69">
        <v>10</v>
      </c>
      <c r="D11" s="69">
        <v>10</v>
      </c>
      <c r="E11" s="69">
        <v>6</v>
      </c>
      <c r="F11" s="69" t="s">
        <v>267</v>
      </c>
      <c r="G11" s="69" t="s">
        <v>295</v>
      </c>
      <c r="H11" s="69" t="s">
        <v>10897</v>
      </c>
      <c r="I11" s="69" t="s">
        <v>13734</v>
      </c>
      <c r="J11" s="69">
        <v>5</v>
      </c>
      <c r="K11" t="s">
        <v>14587</v>
      </c>
      <c r="L11" s="69" t="s">
        <v>386</v>
      </c>
      <c r="M11" s="69" t="s">
        <v>347</v>
      </c>
      <c r="N11" s="69" t="s">
        <v>14586</v>
      </c>
      <c r="O11"/>
    </row>
    <row r="12" spans="1:15" x14ac:dyDescent="0.3">
      <c r="A12" s="69">
        <v>2020</v>
      </c>
      <c r="B12" s="69">
        <v>2</v>
      </c>
      <c r="C12" s="69">
        <v>1</v>
      </c>
      <c r="D12" s="69">
        <v>11</v>
      </c>
      <c r="E12" s="69">
        <v>5</v>
      </c>
      <c r="F12" s="69" t="s">
        <v>261</v>
      </c>
      <c r="G12" s="69" t="s">
        <v>295</v>
      </c>
      <c r="H12" s="69" t="s">
        <v>11040</v>
      </c>
      <c r="I12" s="69" t="s">
        <v>15522</v>
      </c>
      <c r="J12" s="69">
        <v>4</v>
      </c>
      <c r="K12" t="s">
        <v>15380</v>
      </c>
      <c r="L12" s="69" t="s">
        <v>640</v>
      </c>
      <c r="M12" s="69" t="s">
        <v>347</v>
      </c>
      <c r="N12" s="69" t="s">
        <v>15379</v>
      </c>
      <c r="O12"/>
    </row>
    <row r="13" spans="1:15" x14ac:dyDescent="0.3">
      <c r="A13" s="69">
        <v>2020</v>
      </c>
      <c r="B13" s="69">
        <v>2</v>
      </c>
      <c r="C13" s="69">
        <v>2</v>
      </c>
      <c r="D13" s="69">
        <v>12</v>
      </c>
      <c r="E13" s="69">
        <v>4</v>
      </c>
      <c r="F13" s="69" t="s">
        <v>268</v>
      </c>
      <c r="G13" s="69" t="s">
        <v>262</v>
      </c>
      <c r="H13" s="69" t="s">
        <v>11042</v>
      </c>
      <c r="I13" s="69" t="s">
        <v>15523</v>
      </c>
      <c r="J13" s="69">
        <v>4</v>
      </c>
      <c r="K13" t="s">
        <v>15055</v>
      </c>
      <c r="L13" s="69" t="s">
        <v>408</v>
      </c>
      <c r="M13" s="69" t="s">
        <v>347</v>
      </c>
      <c r="N13" s="69" t="s">
        <v>15054</v>
      </c>
      <c r="O13"/>
    </row>
    <row r="14" spans="1:15" x14ac:dyDescent="0.3">
      <c r="A14" s="69">
        <v>2020</v>
      </c>
      <c r="B14" s="69">
        <v>2</v>
      </c>
      <c r="C14" s="69">
        <v>3</v>
      </c>
      <c r="D14" s="69">
        <v>13</v>
      </c>
      <c r="E14" s="69">
        <v>6</v>
      </c>
      <c r="F14" s="69" t="s">
        <v>267</v>
      </c>
      <c r="G14" s="69" t="s">
        <v>263</v>
      </c>
      <c r="H14" s="69" t="s">
        <v>11044</v>
      </c>
      <c r="I14" s="69" t="s">
        <v>15524</v>
      </c>
      <c r="J14" s="69">
        <v>4</v>
      </c>
      <c r="K14" t="s">
        <v>14308</v>
      </c>
      <c r="L14" s="69" t="s">
        <v>408</v>
      </c>
      <c r="M14" s="69" t="s">
        <v>310</v>
      </c>
      <c r="N14" s="69" t="s">
        <v>14307</v>
      </c>
      <c r="O14"/>
    </row>
    <row r="15" spans="1:15" x14ac:dyDescent="0.3">
      <c r="A15" s="69">
        <v>2020</v>
      </c>
      <c r="B15" s="69">
        <v>2</v>
      </c>
      <c r="C15" s="69">
        <v>4</v>
      </c>
      <c r="D15" s="69">
        <v>14</v>
      </c>
      <c r="E15" s="69">
        <v>2</v>
      </c>
      <c r="F15" s="69" t="s">
        <v>16097</v>
      </c>
      <c r="G15" s="69" t="s">
        <v>295</v>
      </c>
      <c r="H15" s="69" t="s">
        <v>11046</v>
      </c>
      <c r="I15" s="69" t="s">
        <v>13737</v>
      </c>
      <c r="J15" s="69">
        <v>4</v>
      </c>
      <c r="K15" t="s">
        <v>15480</v>
      </c>
      <c r="L15" s="69" t="s">
        <v>302</v>
      </c>
      <c r="M15" s="69" t="s">
        <v>347</v>
      </c>
      <c r="N15" s="69" t="s">
        <v>15601</v>
      </c>
      <c r="O15"/>
    </row>
    <row r="16" spans="1:15" x14ac:dyDescent="0.3">
      <c r="A16" s="69">
        <v>2020</v>
      </c>
      <c r="B16" s="69">
        <v>2</v>
      </c>
      <c r="C16" s="69">
        <v>5</v>
      </c>
      <c r="D16" s="69">
        <v>15</v>
      </c>
      <c r="E16" s="69">
        <v>9</v>
      </c>
      <c r="F16" s="69" t="s">
        <v>266</v>
      </c>
      <c r="G16" s="69" t="s">
        <v>264</v>
      </c>
      <c r="H16" s="69" t="s">
        <v>11048</v>
      </c>
      <c r="I16" s="69" t="s">
        <v>15525</v>
      </c>
      <c r="J16" s="69">
        <v>4</v>
      </c>
      <c r="K16" t="s">
        <v>15213</v>
      </c>
      <c r="L16" s="69" t="s">
        <v>532</v>
      </c>
      <c r="M16" s="69" t="s">
        <v>347</v>
      </c>
      <c r="N16" s="69" t="s">
        <v>15212</v>
      </c>
      <c r="O16"/>
    </row>
    <row r="17" spans="1:15" x14ac:dyDescent="0.3">
      <c r="A17" s="69">
        <v>2020</v>
      </c>
      <c r="B17" s="69">
        <v>2</v>
      </c>
      <c r="C17" s="69">
        <v>6</v>
      </c>
      <c r="D17" s="69">
        <v>16</v>
      </c>
      <c r="E17" s="69">
        <v>3</v>
      </c>
      <c r="F17" s="69" t="s">
        <v>269</v>
      </c>
      <c r="G17" s="69" t="s">
        <v>295</v>
      </c>
      <c r="H17" s="69" t="s">
        <v>11050</v>
      </c>
      <c r="I17" s="69" t="s">
        <v>15526</v>
      </c>
      <c r="J17" s="69">
        <v>4</v>
      </c>
      <c r="K17" t="s">
        <v>15116</v>
      </c>
      <c r="L17" s="69" t="s">
        <v>904</v>
      </c>
      <c r="M17" s="69" t="s">
        <v>347</v>
      </c>
      <c r="N17" s="69" t="s">
        <v>15604</v>
      </c>
      <c r="O17"/>
    </row>
    <row r="18" spans="1:15" x14ac:dyDescent="0.3">
      <c r="A18" s="69">
        <v>2020</v>
      </c>
      <c r="B18" s="69">
        <v>2</v>
      </c>
      <c r="C18" s="69">
        <v>7</v>
      </c>
      <c r="D18" s="69">
        <v>17</v>
      </c>
      <c r="E18" s="69">
        <v>4</v>
      </c>
      <c r="F18" s="69" t="s">
        <v>268</v>
      </c>
      <c r="G18" s="69" t="s">
        <v>295</v>
      </c>
      <c r="H18" s="69" t="s">
        <v>11052</v>
      </c>
      <c r="I18" s="69" t="s">
        <v>15527</v>
      </c>
      <c r="J18" s="69">
        <v>4</v>
      </c>
      <c r="K18" t="s">
        <v>14211</v>
      </c>
      <c r="L18" s="69" t="s">
        <v>703</v>
      </c>
      <c r="M18" s="69" t="s">
        <v>448</v>
      </c>
      <c r="N18" s="69" t="s">
        <v>14210</v>
      </c>
      <c r="O18"/>
    </row>
    <row r="19" spans="1:15" x14ac:dyDescent="0.3">
      <c r="A19" s="69">
        <v>2020</v>
      </c>
      <c r="B19" s="69">
        <v>2</v>
      </c>
      <c r="C19" s="69">
        <v>8</v>
      </c>
      <c r="D19" s="69">
        <v>18</v>
      </c>
      <c r="E19" s="69">
        <v>5</v>
      </c>
      <c r="F19" s="69" t="s">
        <v>261</v>
      </c>
      <c r="G19" s="69" t="s">
        <v>265</v>
      </c>
      <c r="H19" s="69" t="s">
        <v>11054</v>
      </c>
      <c r="I19" s="69" t="s">
        <v>15528</v>
      </c>
      <c r="J19" s="69">
        <v>4</v>
      </c>
      <c r="K19" t="s">
        <v>15146</v>
      </c>
      <c r="L19" s="69" t="s">
        <v>518</v>
      </c>
      <c r="M19" s="69" t="s">
        <v>310</v>
      </c>
      <c r="N19" s="69" t="s">
        <v>15145</v>
      </c>
      <c r="O19"/>
    </row>
    <row r="20" spans="1:15" x14ac:dyDescent="0.3">
      <c r="A20" s="69">
        <v>2020</v>
      </c>
      <c r="B20" s="69">
        <v>2</v>
      </c>
      <c r="C20" s="69">
        <v>9</v>
      </c>
      <c r="D20" s="69">
        <v>19</v>
      </c>
      <c r="E20" s="69">
        <v>9</v>
      </c>
      <c r="F20" s="69" t="s">
        <v>266</v>
      </c>
      <c r="G20" s="69" t="s">
        <v>295</v>
      </c>
      <c r="H20" s="69" t="s">
        <v>11056</v>
      </c>
      <c r="I20" s="69" t="s">
        <v>15529</v>
      </c>
      <c r="J20" s="69">
        <v>4</v>
      </c>
      <c r="K20" t="s">
        <v>14636</v>
      </c>
      <c r="L20" s="69" t="s">
        <v>351</v>
      </c>
      <c r="M20" s="69" t="s">
        <v>347</v>
      </c>
      <c r="N20" s="69" t="s">
        <v>14635</v>
      </c>
      <c r="O20"/>
    </row>
    <row r="21" spans="1:15" x14ac:dyDescent="0.3">
      <c r="A21" s="69">
        <v>2020</v>
      </c>
      <c r="B21" s="69">
        <v>2</v>
      </c>
      <c r="C21" s="69">
        <v>10</v>
      </c>
      <c r="D21" s="69">
        <v>20</v>
      </c>
      <c r="E21" s="69">
        <v>6</v>
      </c>
      <c r="F21" s="69" t="s">
        <v>267</v>
      </c>
      <c r="G21" s="69" t="s">
        <v>295</v>
      </c>
      <c r="H21" s="69" t="s">
        <v>10909</v>
      </c>
      <c r="I21" s="69" t="s">
        <v>13742</v>
      </c>
      <c r="J21" s="69">
        <v>4</v>
      </c>
      <c r="K21" t="s">
        <v>14685</v>
      </c>
      <c r="L21" s="69" t="s">
        <v>364</v>
      </c>
      <c r="M21" s="69" t="s">
        <v>448</v>
      </c>
      <c r="N21" s="69" t="s">
        <v>14684</v>
      </c>
      <c r="O21"/>
    </row>
    <row r="22" spans="1:15" x14ac:dyDescent="0.3">
      <c r="A22" s="69">
        <v>2020</v>
      </c>
      <c r="B22" s="69">
        <v>3</v>
      </c>
      <c r="C22" s="69">
        <v>1</v>
      </c>
      <c r="D22" s="69">
        <v>21</v>
      </c>
      <c r="E22" s="69">
        <v>5</v>
      </c>
      <c r="F22" s="69" t="s">
        <v>261</v>
      </c>
      <c r="G22" s="69" t="s">
        <v>295</v>
      </c>
      <c r="H22" s="69" t="s">
        <v>11023</v>
      </c>
      <c r="I22" s="69" t="s">
        <v>15530</v>
      </c>
      <c r="J22" s="69">
        <v>3</v>
      </c>
      <c r="K22" t="s">
        <v>15390</v>
      </c>
      <c r="L22" s="69" t="s">
        <v>441</v>
      </c>
      <c r="M22" s="69" t="s">
        <v>448</v>
      </c>
      <c r="N22" s="69" t="s">
        <v>15389</v>
      </c>
      <c r="O22"/>
    </row>
    <row r="23" spans="1:15" x14ac:dyDescent="0.3">
      <c r="A23" s="69">
        <v>2020</v>
      </c>
      <c r="B23" s="69">
        <v>3</v>
      </c>
      <c r="C23" s="69">
        <v>2</v>
      </c>
      <c r="D23" s="69">
        <v>22</v>
      </c>
      <c r="E23" s="69">
        <v>9</v>
      </c>
      <c r="F23" s="69" t="s">
        <v>266</v>
      </c>
      <c r="G23" s="69" t="s">
        <v>262</v>
      </c>
      <c r="H23" s="69" t="s">
        <v>11025</v>
      </c>
      <c r="I23" s="69" t="s">
        <v>15531</v>
      </c>
      <c r="J23" s="69">
        <v>3</v>
      </c>
      <c r="K23" t="s">
        <v>14335</v>
      </c>
      <c r="L23" s="69" t="s">
        <v>297</v>
      </c>
      <c r="M23" s="69" t="s">
        <v>448</v>
      </c>
      <c r="N23" s="69" t="s">
        <v>14334</v>
      </c>
      <c r="O23"/>
    </row>
    <row r="24" spans="1:15" x14ac:dyDescent="0.3">
      <c r="A24" s="69">
        <v>2020</v>
      </c>
      <c r="B24" s="69">
        <v>3</v>
      </c>
      <c r="C24" s="69">
        <v>3</v>
      </c>
      <c r="D24" s="69">
        <v>23</v>
      </c>
      <c r="E24" s="69">
        <v>1</v>
      </c>
      <c r="F24" s="69" t="s">
        <v>263</v>
      </c>
      <c r="G24" s="69" t="s">
        <v>295</v>
      </c>
      <c r="H24" s="69" t="s">
        <v>11027</v>
      </c>
      <c r="I24" s="69" t="s">
        <v>13744</v>
      </c>
      <c r="J24" s="69">
        <v>3</v>
      </c>
      <c r="K24" t="s">
        <v>15086</v>
      </c>
      <c r="L24" s="69" t="s">
        <v>14224</v>
      </c>
      <c r="M24" s="69" t="s">
        <v>347</v>
      </c>
      <c r="N24" s="69" t="s">
        <v>15085</v>
      </c>
      <c r="O24"/>
    </row>
    <row r="25" spans="1:15" x14ac:dyDescent="0.3">
      <c r="A25" s="69">
        <v>2020</v>
      </c>
      <c r="B25" s="69">
        <v>3</v>
      </c>
      <c r="C25" s="69">
        <v>4</v>
      </c>
      <c r="D25" s="69">
        <v>24</v>
      </c>
      <c r="E25" s="69">
        <v>2</v>
      </c>
      <c r="F25" s="69" t="s">
        <v>16097</v>
      </c>
      <c r="G25" s="69" t="s">
        <v>295</v>
      </c>
      <c r="H25" s="69" t="s">
        <v>11029</v>
      </c>
      <c r="I25" s="69" t="s">
        <v>13745</v>
      </c>
      <c r="J25" s="69">
        <v>3</v>
      </c>
      <c r="K25" t="s">
        <v>14577</v>
      </c>
      <c r="L25" s="69" t="s">
        <v>909</v>
      </c>
      <c r="M25" s="69" t="s">
        <v>448</v>
      </c>
      <c r="N25" s="69" t="s">
        <v>15585</v>
      </c>
      <c r="O25"/>
    </row>
    <row r="26" spans="1:15" x14ac:dyDescent="0.3">
      <c r="A26" s="69">
        <v>2020</v>
      </c>
      <c r="B26" s="69">
        <v>3</v>
      </c>
      <c r="C26" s="69">
        <v>5</v>
      </c>
      <c r="D26" s="69">
        <v>25</v>
      </c>
      <c r="E26" s="69">
        <v>10</v>
      </c>
      <c r="F26" s="69" t="s">
        <v>264</v>
      </c>
      <c r="G26" s="69" t="s">
        <v>295</v>
      </c>
      <c r="H26" s="69" t="s">
        <v>11031</v>
      </c>
      <c r="I26" s="69" t="s">
        <v>13746</v>
      </c>
      <c r="J26" s="69">
        <v>3</v>
      </c>
      <c r="K26" t="s">
        <v>14185</v>
      </c>
      <c r="L26" s="69" t="s">
        <v>548</v>
      </c>
      <c r="M26" s="69" t="s">
        <v>448</v>
      </c>
      <c r="N26" s="69" t="s">
        <v>14184</v>
      </c>
      <c r="O26"/>
    </row>
    <row r="27" spans="1:15" x14ac:dyDescent="0.3">
      <c r="A27" s="69">
        <v>2020</v>
      </c>
      <c r="B27" s="69">
        <v>3</v>
      </c>
      <c r="C27" s="69">
        <v>6</v>
      </c>
      <c r="D27" s="69">
        <v>26</v>
      </c>
      <c r="E27" s="69">
        <v>3</v>
      </c>
      <c r="F27" s="69" t="s">
        <v>269</v>
      </c>
      <c r="G27" s="69" t="s">
        <v>295</v>
      </c>
      <c r="H27" s="69" t="s">
        <v>11033</v>
      </c>
      <c r="I27" s="69" t="s">
        <v>13747</v>
      </c>
      <c r="J27" s="69">
        <v>3</v>
      </c>
      <c r="K27" t="s">
        <v>15266</v>
      </c>
      <c r="L27" s="69" t="s">
        <v>1368</v>
      </c>
      <c r="M27" s="69" t="s">
        <v>347</v>
      </c>
      <c r="N27" s="69" t="s">
        <v>15265</v>
      </c>
      <c r="O27"/>
    </row>
    <row r="28" spans="1:15" x14ac:dyDescent="0.3">
      <c r="A28" s="69">
        <v>2020</v>
      </c>
      <c r="B28" s="69">
        <v>3</v>
      </c>
      <c r="C28" s="69">
        <v>7</v>
      </c>
      <c r="D28" s="69">
        <v>27</v>
      </c>
      <c r="E28" s="69">
        <v>8</v>
      </c>
      <c r="F28" s="69" t="s">
        <v>265</v>
      </c>
      <c r="G28" s="69" t="s">
        <v>268</v>
      </c>
      <c r="H28" s="69" t="s">
        <v>11035</v>
      </c>
      <c r="I28" s="69" t="s">
        <v>15641</v>
      </c>
      <c r="J28" s="69">
        <v>3</v>
      </c>
      <c r="K28" t="s">
        <v>14624</v>
      </c>
      <c r="L28" s="69" t="s">
        <v>909</v>
      </c>
      <c r="M28" s="69" t="s">
        <v>347</v>
      </c>
      <c r="N28" s="69" t="s">
        <v>14623</v>
      </c>
      <c r="O28"/>
    </row>
    <row r="29" spans="1:15" x14ac:dyDescent="0.3">
      <c r="A29" s="69">
        <v>2020</v>
      </c>
      <c r="B29" s="69">
        <v>3</v>
      </c>
      <c r="C29" s="69">
        <v>8</v>
      </c>
      <c r="D29" s="69">
        <v>28</v>
      </c>
      <c r="E29" s="69">
        <v>2</v>
      </c>
      <c r="F29" s="69" t="s">
        <v>16097</v>
      </c>
      <c r="G29" s="69" t="s">
        <v>265</v>
      </c>
      <c r="H29" s="69" t="s">
        <v>11037</v>
      </c>
      <c r="I29" s="69" t="s">
        <v>15532</v>
      </c>
      <c r="J29" s="69">
        <v>3</v>
      </c>
      <c r="K29" t="s">
        <v>14236</v>
      </c>
      <c r="L29" s="69" t="s">
        <v>441</v>
      </c>
      <c r="M29" s="69" t="s">
        <v>347</v>
      </c>
      <c r="N29" s="69" t="s">
        <v>14235</v>
      </c>
      <c r="O29"/>
    </row>
    <row r="30" spans="1:15" x14ac:dyDescent="0.3">
      <c r="A30" s="69">
        <v>2020</v>
      </c>
      <c r="B30" s="69">
        <v>3</v>
      </c>
      <c r="C30" s="69">
        <v>9</v>
      </c>
      <c r="D30" s="69">
        <v>29</v>
      </c>
      <c r="E30" s="69">
        <v>10</v>
      </c>
      <c r="F30" s="69" t="s">
        <v>264</v>
      </c>
      <c r="G30" s="69" t="s">
        <v>266</v>
      </c>
      <c r="H30" s="69" t="s">
        <v>11039</v>
      </c>
      <c r="I30" s="69" t="s">
        <v>15533</v>
      </c>
      <c r="J30" s="69">
        <v>3</v>
      </c>
      <c r="K30" t="s">
        <v>15130</v>
      </c>
      <c r="L30" s="69" t="s">
        <v>14224</v>
      </c>
      <c r="M30" s="69" t="s">
        <v>448</v>
      </c>
      <c r="N30" s="69" t="s">
        <v>15586</v>
      </c>
      <c r="O30"/>
    </row>
    <row r="31" spans="1:15" x14ac:dyDescent="0.3">
      <c r="A31" s="69">
        <v>2020</v>
      </c>
      <c r="B31" s="69">
        <v>3</v>
      </c>
      <c r="C31" s="69">
        <v>10</v>
      </c>
      <c r="D31" s="69">
        <v>30</v>
      </c>
      <c r="E31" s="69">
        <v>6</v>
      </c>
      <c r="F31" s="69" t="s">
        <v>267</v>
      </c>
      <c r="G31" s="69" t="s">
        <v>295</v>
      </c>
      <c r="H31" s="69" t="s">
        <v>10919</v>
      </c>
      <c r="I31" s="69" t="s">
        <v>15534</v>
      </c>
      <c r="J31" s="69">
        <v>3</v>
      </c>
      <c r="K31" t="s">
        <v>15366</v>
      </c>
      <c r="L31" s="69" t="s">
        <v>334</v>
      </c>
      <c r="M31" s="69" t="s">
        <v>347</v>
      </c>
      <c r="N31" s="69" t="s">
        <v>15365</v>
      </c>
      <c r="O31"/>
    </row>
    <row r="32" spans="1:15" x14ac:dyDescent="0.3">
      <c r="A32" s="69">
        <v>2020</v>
      </c>
      <c r="B32" s="69">
        <v>4</v>
      </c>
      <c r="C32" s="69">
        <v>1</v>
      </c>
      <c r="D32" s="69">
        <v>31</v>
      </c>
      <c r="E32" s="69">
        <v>5</v>
      </c>
      <c r="F32" s="69" t="s">
        <v>261</v>
      </c>
      <c r="G32" s="69" t="s">
        <v>295</v>
      </c>
      <c r="H32" s="69" t="s">
        <v>11041</v>
      </c>
      <c r="I32" s="69" t="s">
        <v>15535</v>
      </c>
      <c r="J32" s="69">
        <v>2</v>
      </c>
      <c r="K32" t="s">
        <v>15005</v>
      </c>
      <c r="L32" s="69" t="s">
        <v>351</v>
      </c>
      <c r="M32" s="69" t="s">
        <v>448</v>
      </c>
      <c r="N32" s="69" t="s">
        <v>16468</v>
      </c>
      <c r="O32"/>
    </row>
    <row r="33" spans="1:15" x14ac:dyDescent="0.3">
      <c r="A33" s="69">
        <v>2020</v>
      </c>
      <c r="B33" s="69">
        <v>4</v>
      </c>
      <c r="C33" s="69">
        <v>2</v>
      </c>
      <c r="D33" s="69">
        <v>32</v>
      </c>
      <c r="E33" s="69">
        <v>7</v>
      </c>
      <c r="F33" s="69" t="s">
        <v>262</v>
      </c>
      <c r="G33" s="69" t="s">
        <v>295</v>
      </c>
      <c r="H33" s="69" t="s">
        <v>11043</v>
      </c>
      <c r="I33" s="69" t="s">
        <v>13751</v>
      </c>
      <c r="J33" s="69">
        <v>2</v>
      </c>
      <c r="K33" t="s">
        <v>14937</v>
      </c>
      <c r="L33" s="69" t="s">
        <v>566</v>
      </c>
      <c r="M33" s="69" t="s">
        <v>347</v>
      </c>
      <c r="N33" s="69" t="s">
        <v>14936</v>
      </c>
      <c r="O33"/>
    </row>
    <row r="34" spans="1:15" x14ac:dyDescent="0.3">
      <c r="A34" s="69">
        <v>2020</v>
      </c>
      <c r="B34" s="69">
        <v>4</v>
      </c>
      <c r="C34" s="69">
        <v>3</v>
      </c>
      <c r="D34" s="69">
        <v>33</v>
      </c>
      <c r="E34" s="69">
        <v>1</v>
      </c>
      <c r="F34" s="69" t="s">
        <v>263</v>
      </c>
      <c r="G34" s="69" t="s">
        <v>295</v>
      </c>
      <c r="H34" s="69" t="s">
        <v>11045</v>
      </c>
      <c r="I34" s="69" t="s">
        <v>13752</v>
      </c>
      <c r="J34" s="69">
        <v>2</v>
      </c>
      <c r="K34" t="s">
        <v>15096</v>
      </c>
      <c r="L34" s="69" t="s">
        <v>339</v>
      </c>
      <c r="M34" s="69" t="s">
        <v>448</v>
      </c>
      <c r="N34" s="69" t="s">
        <v>15095</v>
      </c>
      <c r="O34"/>
    </row>
    <row r="35" spans="1:15" x14ac:dyDescent="0.3">
      <c r="A35" s="69">
        <v>2020</v>
      </c>
      <c r="B35" s="69">
        <v>4</v>
      </c>
      <c r="C35" s="69">
        <v>4</v>
      </c>
      <c r="D35" s="69">
        <v>34</v>
      </c>
      <c r="E35" s="69">
        <v>2</v>
      </c>
      <c r="F35" s="69" t="s">
        <v>16097</v>
      </c>
      <c r="G35" s="69" t="s">
        <v>295</v>
      </c>
      <c r="H35" s="69" t="s">
        <v>11047</v>
      </c>
      <c r="I35" s="69" t="s">
        <v>13753</v>
      </c>
      <c r="J35" s="69">
        <v>2</v>
      </c>
      <c r="K35" t="s">
        <v>14329</v>
      </c>
      <c r="L35" s="69" t="s">
        <v>370</v>
      </c>
      <c r="M35" s="69" t="s">
        <v>320</v>
      </c>
      <c r="N35" s="69" t="s">
        <v>14328</v>
      </c>
      <c r="O35"/>
    </row>
    <row r="36" spans="1:15" x14ac:dyDescent="0.3">
      <c r="A36" s="69">
        <v>2020</v>
      </c>
      <c r="B36" s="69">
        <v>4</v>
      </c>
      <c r="C36" s="69">
        <v>5</v>
      </c>
      <c r="D36" s="69">
        <v>35</v>
      </c>
      <c r="E36" s="69">
        <v>10</v>
      </c>
      <c r="F36" s="69" t="s">
        <v>264</v>
      </c>
      <c r="G36" s="69" t="s">
        <v>295</v>
      </c>
      <c r="H36" s="69" t="s">
        <v>11049</v>
      </c>
      <c r="I36" s="69" t="s">
        <v>15536</v>
      </c>
      <c r="J36" s="69">
        <v>2</v>
      </c>
      <c r="K36" t="s">
        <v>15496</v>
      </c>
      <c r="L36" s="69" t="s">
        <v>297</v>
      </c>
      <c r="M36" s="69" t="s">
        <v>310</v>
      </c>
      <c r="N36" s="69" t="s">
        <v>15495</v>
      </c>
      <c r="O36"/>
    </row>
    <row r="37" spans="1:15" x14ac:dyDescent="0.3">
      <c r="A37" s="69">
        <v>2020</v>
      </c>
      <c r="B37" s="69">
        <v>4</v>
      </c>
      <c r="C37" s="69">
        <v>6</v>
      </c>
      <c r="D37" s="69">
        <v>36</v>
      </c>
      <c r="E37" s="69">
        <v>3</v>
      </c>
      <c r="F37" s="69" t="s">
        <v>269</v>
      </c>
      <c r="G37" s="69" t="s">
        <v>295</v>
      </c>
      <c r="H37" s="69" t="s">
        <v>11051</v>
      </c>
      <c r="I37" s="69" t="s">
        <v>13755</v>
      </c>
      <c r="J37" s="69">
        <v>2</v>
      </c>
      <c r="K37" t="s">
        <v>14732</v>
      </c>
      <c r="L37" s="69" t="s">
        <v>364</v>
      </c>
      <c r="M37" s="69" t="s">
        <v>310</v>
      </c>
      <c r="N37" s="69" t="s">
        <v>14731</v>
      </c>
      <c r="O37"/>
    </row>
    <row r="38" spans="1:15" x14ac:dyDescent="0.3">
      <c r="A38" s="69">
        <v>2020</v>
      </c>
      <c r="B38" s="69">
        <v>4</v>
      </c>
      <c r="C38" s="69">
        <v>7</v>
      </c>
      <c r="D38" s="69">
        <v>37</v>
      </c>
      <c r="E38" s="69">
        <v>8</v>
      </c>
      <c r="F38" s="69" t="s">
        <v>265</v>
      </c>
      <c r="G38" s="69" t="s">
        <v>268</v>
      </c>
      <c r="H38" s="69" t="s">
        <v>11053</v>
      </c>
      <c r="I38" s="69" t="s">
        <v>15642</v>
      </c>
      <c r="J38" s="69">
        <v>2</v>
      </c>
      <c r="K38" t="s">
        <v>15503</v>
      </c>
      <c r="L38" s="69" t="s">
        <v>717</v>
      </c>
      <c r="M38" s="69" t="s">
        <v>448</v>
      </c>
      <c r="N38" s="69" t="s">
        <v>15502</v>
      </c>
      <c r="O38"/>
    </row>
    <row r="39" spans="1:15" x14ac:dyDescent="0.3">
      <c r="A39" s="69">
        <v>2020</v>
      </c>
      <c r="B39" s="69">
        <v>4</v>
      </c>
      <c r="C39" s="69">
        <v>8</v>
      </c>
      <c r="D39" s="69">
        <v>38</v>
      </c>
      <c r="E39" s="69">
        <v>5</v>
      </c>
      <c r="F39" s="69" t="s">
        <v>261</v>
      </c>
      <c r="G39" s="69" t="s">
        <v>265</v>
      </c>
      <c r="H39" s="69" t="s">
        <v>11055</v>
      </c>
      <c r="I39" s="69" t="s">
        <v>15537</v>
      </c>
      <c r="J39" s="69">
        <v>2</v>
      </c>
      <c r="K39" t="s">
        <v>15227</v>
      </c>
      <c r="L39" s="69" t="s">
        <v>1190</v>
      </c>
      <c r="M39" s="69" t="s">
        <v>347</v>
      </c>
      <c r="N39" s="69" t="s">
        <v>15226</v>
      </c>
      <c r="O39"/>
    </row>
    <row r="40" spans="1:15" x14ac:dyDescent="0.3">
      <c r="A40" s="69">
        <v>2020</v>
      </c>
      <c r="B40" s="69">
        <v>4</v>
      </c>
      <c r="C40" s="69">
        <v>9</v>
      </c>
      <c r="D40" s="69">
        <v>39</v>
      </c>
      <c r="E40" s="69">
        <v>9</v>
      </c>
      <c r="F40" s="69" t="s">
        <v>266</v>
      </c>
      <c r="G40" s="69" t="s">
        <v>295</v>
      </c>
      <c r="H40" s="69" t="s">
        <v>11057</v>
      </c>
      <c r="I40" s="69" t="s">
        <v>13758</v>
      </c>
      <c r="J40" s="69">
        <v>2</v>
      </c>
      <c r="K40" t="s">
        <v>14928</v>
      </c>
      <c r="L40" s="69" t="s">
        <v>890</v>
      </c>
      <c r="M40" s="69" t="s">
        <v>320</v>
      </c>
      <c r="N40" s="69" t="s">
        <v>14927</v>
      </c>
      <c r="O40"/>
    </row>
    <row r="41" spans="1:15" x14ac:dyDescent="0.3">
      <c r="A41" s="69">
        <v>2020</v>
      </c>
      <c r="B41" s="69">
        <v>4</v>
      </c>
      <c r="C41" s="69">
        <v>10</v>
      </c>
      <c r="D41" s="69">
        <v>40</v>
      </c>
      <c r="E41" s="69">
        <v>1</v>
      </c>
      <c r="F41" s="69" t="s">
        <v>263</v>
      </c>
      <c r="G41" s="69" t="s">
        <v>267</v>
      </c>
      <c r="H41" s="69" t="s">
        <v>11058</v>
      </c>
      <c r="I41" s="69" t="s">
        <v>15538</v>
      </c>
      <c r="J41" s="69">
        <v>2</v>
      </c>
      <c r="K41" t="s">
        <v>15070</v>
      </c>
      <c r="L41" s="69" t="s">
        <v>414</v>
      </c>
      <c r="M41" s="69" t="s">
        <v>448</v>
      </c>
      <c r="N41" s="69" t="s">
        <v>15069</v>
      </c>
      <c r="O41"/>
    </row>
    <row r="42" spans="1:15" x14ac:dyDescent="0.3">
      <c r="A42" s="69">
        <v>2020</v>
      </c>
      <c r="B42" s="69">
        <v>5</v>
      </c>
      <c r="C42" s="69">
        <v>1</v>
      </c>
      <c r="D42" s="69">
        <v>41</v>
      </c>
      <c r="E42" s="69">
        <v>5</v>
      </c>
      <c r="F42" s="69" t="s">
        <v>261</v>
      </c>
      <c r="G42" s="69" t="s">
        <v>295</v>
      </c>
      <c r="H42" s="69" t="s">
        <v>11059</v>
      </c>
      <c r="I42" s="69" t="s">
        <v>13760</v>
      </c>
      <c r="J42" s="69">
        <v>1</v>
      </c>
      <c r="K42" t="s">
        <v>14808</v>
      </c>
      <c r="L42" s="69" t="s">
        <v>386</v>
      </c>
      <c r="M42" s="69" t="s">
        <v>347</v>
      </c>
      <c r="N42" s="69" t="s">
        <v>14807</v>
      </c>
      <c r="O42"/>
    </row>
    <row r="43" spans="1:15" x14ac:dyDescent="0.3">
      <c r="A43" s="69">
        <v>2020</v>
      </c>
      <c r="B43" s="69">
        <v>5</v>
      </c>
      <c r="C43" s="69">
        <v>2</v>
      </c>
      <c r="D43" s="69">
        <v>42</v>
      </c>
      <c r="E43" s="69">
        <v>7</v>
      </c>
      <c r="F43" s="69" t="s">
        <v>262</v>
      </c>
      <c r="G43" s="69" t="s">
        <v>295</v>
      </c>
      <c r="H43" s="69" t="s">
        <v>11062</v>
      </c>
      <c r="I43" s="69" t="s">
        <v>13761</v>
      </c>
      <c r="J43" s="69">
        <v>1</v>
      </c>
      <c r="K43" t="s">
        <v>10502</v>
      </c>
      <c r="L43" s="69" t="s">
        <v>295</v>
      </c>
      <c r="M43" s="69" t="s">
        <v>434</v>
      </c>
      <c r="N43" s="69" t="s">
        <v>10504</v>
      </c>
      <c r="O43"/>
    </row>
    <row r="44" spans="1:15" x14ac:dyDescent="0.3">
      <c r="A44" s="69">
        <v>2020</v>
      </c>
      <c r="B44" s="69">
        <v>5</v>
      </c>
      <c r="C44" s="69">
        <v>3</v>
      </c>
      <c r="D44" s="69">
        <v>43</v>
      </c>
      <c r="E44" s="69">
        <v>1</v>
      </c>
      <c r="F44" s="69" t="s">
        <v>263</v>
      </c>
      <c r="G44" s="69" t="s">
        <v>295</v>
      </c>
      <c r="H44" s="69" t="s">
        <v>11064</v>
      </c>
      <c r="I44" s="69" t="s">
        <v>13762</v>
      </c>
      <c r="J44" s="69">
        <v>1</v>
      </c>
      <c r="K44" t="s">
        <v>7303</v>
      </c>
      <c r="L44" s="69" t="s">
        <v>295</v>
      </c>
      <c r="M44" s="69" t="s">
        <v>434</v>
      </c>
      <c r="N44" s="69" t="s">
        <v>7304</v>
      </c>
      <c r="O44"/>
    </row>
    <row r="45" spans="1:15" x14ac:dyDescent="0.3">
      <c r="A45" s="69">
        <v>2020</v>
      </c>
      <c r="B45" s="69">
        <v>5</v>
      </c>
      <c r="C45" s="69">
        <v>4</v>
      </c>
      <c r="D45" s="69">
        <v>44</v>
      </c>
      <c r="E45" s="69">
        <v>2</v>
      </c>
      <c r="F45" s="69" t="s">
        <v>16097</v>
      </c>
      <c r="G45" s="69" t="s">
        <v>295</v>
      </c>
      <c r="H45" s="69" t="s">
        <v>11066</v>
      </c>
      <c r="I45" s="69" t="s">
        <v>13763</v>
      </c>
      <c r="J45" s="69">
        <v>1</v>
      </c>
      <c r="K45" t="s">
        <v>14059</v>
      </c>
      <c r="L45" s="69" t="s">
        <v>295</v>
      </c>
      <c r="M45" s="69" t="s">
        <v>434</v>
      </c>
      <c r="N45" s="69" t="s">
        <v>14058</v>
      </c>
      <c r="O45"/>
    </row>
    <row r="46" spans="1:15" x14ac:dyDescent="0.3">
      <c r="A46" s="69">
        <v>2020</v>
      </c>
      <c r="B46" s="69">
        <v>5</v>
      </c>
      <c r="C46" s="69">
        <v>5</v>
      </c>
      <c r="D46" s="69">
        <v>45</v>
      </c>
      <c r="E46" s="69">
        <v>10</v>
      </c>
      <c r="F46" s="69" t="s">
        <v>264</v>
      </c>
      <c r="G46" s="69" t="s">
        <v>295</v>
      </c>
      <c r="H46" s="69" t="s">
        <v>11069</v>
      </c>
      <c r="I46" s="69" t="s">
        <v>15539</v>
      </c>
      <c r="J46" s="69">
        <v>1</v>
      </c>
      <c r="K46" t="s">
        <v>14496</v>
      </c>
      <c r="L46" s="69" t="s">
        <v>334</v>
      </c>
      <c r="M46" s="69" t="s">
        <v>347</v>
      </c>
      <c r="N46" s="69" t="s">
        <v>14495</v>
      </c>
      <c r="O46"/>
    </row>
    <row r="47" spans="1:15" x14ac:dyDescent="0.3">
      <c r="A47" s="69">
        <v>2020</v>
      </c>
      <c r="B47" s="69">
        <v>5</v>
      </c>
      <c r="C47" s="69">
        <v>6</v>
      </c>
      <c r="D47" s="69">
        <v>46</v>
      </c>
      <c r="E47" s="69">
        <v>3</v>
      </c>
      <c r="F47" s="69" t="s">
        <v>269</v>
      </c>
      <c r="G47" s="69" t="s">
        <v>295</v>
      </c>
      <c r="H47" s="69" t="s">
        <v>11071</v>
      </c>
      <c r="I47" s="69" t="s">
        <v>15540</v>
      </c>
      <c r="J47" s="69">
        <v>1</v>
      </c>
      <c r="K47" t="s">
        <v>15218</v>
      </c>
      <c r="L47" s="69" t="s">
        <v>486</v>
      </c>
      <c r="M47" s="69" t="s">
        <v>320</v>
      </c>
      <c r="N47" s="69" t="s">
        <v>15217</v>
      </c>
      <c r="O47"/>
    </row>
    <row r="48" spans="1:15" x14ac:dyDescent="0.3">
      <c r="A48" s="69">
        <v>2020</v>
      </c>
      <c r="B48" s="69">
        <v>5</v>
      </c>
      <c r="C48" s="69">
        <v>7</v>
      </c>
      <c r="D48" s="69">
        <v>47</v>
      </c>
      <c r="E48" s="69">
        <v>4</v>
      </c>
      <c r="F48" s="69" t="s">
        <v>268</v>
      </c>
      <c r="G48" s="69" t="s">
        <v>295</v>
      </c>
      <c r="H48" s="69" t="s">
        <v>11073</v>
      </c>
      <c r="I48" s="69" t="s">
        <v>13766</v>
      </c>
      <c r="J48" s="69">
        <v>1</v>
      </c>
      <c r="K48" t="s">
        <v>1162</v>
      </c>
      <c r="L48" s="69" t="s">
        <v>295</v>
      </c>
      <c r="M48" s="69" t="s">
        <v>434</v>
      </c>
      <c r="N48" s="69" t="s">
        <v>1164</v>
      </c>
      <c r="O48"/>
    </row>
    <row r="49" spans="1:15" x14ac:dyDescent="0.3">
      <c r="A49" s="69">
        <v>2020</v>
      </c>
      <c r="B49" s="69">
        <v>5</v>
      </c>
      <c r="C49" s="69">
        <v>8</v>
      </c>
      <c r="D49" s="69">
        <v>48</v>
      </c>
      <c r="E49" s="69">
        <v>8</v>
      </c>
      <c r="F49" s="69" t="s">
        <v>265</v>
      </c>
      <c r="G49" s="69" t="s">
        <v>295</v>
      </c>
      <c r="H49" s="69" t="s">
        <v>11075</v>
      </c>
      <c r="I49" s="69" t="s">
        <v>13767</v>
      </c>
      <c r="J49" s="69">
        <v>1</v>
      </c>
      <c r="K49" t="s">
        <v>14252</v>
      </c>
      <c r="L49" s="69" t="s">
        <v>295</v>
      </c>
      <c r="M49" s="69" t="s">
        <v>434</v>
      </c>
      <c r="N49" s="69" t="s">
        <v>14251</v>
      </c>
      <c r="O49"/>
    </row>
    <row r="50" spans="1:15" x14ac:dyDescent="0.3">
      <c r="A50" s="69">
        <v>2020</v>
      </c>
      <c r="B50" s="69">
        <v>5</v>
      </c>
      <c r="C50" s="69">
        <v>9</v>
      </c>
      <c r="D50" s="69">
        <v>49</v>
      </c>
      <c r="E50" s="69">
        <v>9</v>
      </c>
      <c r="F50" s="69" t="s">
        <v>266</v>
      </c>
      <c r="G50" s="69" t="s">
        <v>295</v>
      </c>
      <c r="H50" s="69" t="s">
        <v>11077</v>
      </c>
      <c r="I50" s="69" t="s">
        <v>13768</v>
      </c>
      <c r="J50" s="69">
        <v>1</v>
      </c>
      <c r="K50" t="s">
        <v>15455</v>
      </c>
      <c r="L50" s="69" t="s">
        <v>703</v>
      </c>
      <c r="M50" s="69" t="s">
        <v>347</v>
      </c>
      <c r="N50" s="69" t="s">
        <v>15454</v>
      </c>
      <c r="O50"/>
    </row>
    <row r="51" spans="1:15" x14ac:dyDescent="0.3">
      <c r="A51" s="69">
        <v>2020</v>
      </c>
      <c r="B51" s="69">
        <v>5</v>
      </c>
      <c r="C51" s="69">
        <v>10</v>
      </c>
      <c r="D51" s="69">
        <v>50</v>
      </c>
      <c r="E51" s="69">
        <v>6</v>
      </c>
      <c r="F51" s="69" t="s">
        <v>267</v>
      </c>
      <c r="G51" s="69" t="s">
        <v>295</v>
      </c>
      <c r="H51" s="69" t="s">
        <v>11079</v>
      </c>
      <c r="I51" s="69" t="s">
        <v>13769</v>
      </c>
      <c r="J51" s="69">
        <v>1</v>
      </c>
      <c r="K51" t="s">
        <v>14922</v>
      </c>
      <c r="L51" s="69" t="s">
        <v>717</v>
      </c>
      <c r="M51" s="69" t="s">
        <v>347</v>
      </c>
      <c r="N51" s="69" t="s">
        <v>14921</v>
      </c>
      <c r="O51"/>
    </row>
    <row r="52" spans="1:15" x14ac:dyDescent="0.3">
      <c r="A52" s="69">
        <v>2020</v>
      </c>
      <c r="B52" s="69">
        <v>6</v>
      </c>
      <c r="C52" s="69">
        <v>1</v>
      </c>
      <c r="D52" s="69">
        <v>51</v>
      </c>
      <c r="E52" s="69">
        <v>5</v>
      </c>
      <c r="F52" s="69" t="s">
        <v>261</v>
      </c>
      <c r="G52" s="69" t="s">
        <v>295</v>
      </c>
      <c r="H52" s="69" t="s">
        <v>11081</v>
      </c>
      <c r="I52" s="69" t="s">
        <v>13770</v>
      </c>
      <c r="J52" s="69">
        <v>1</v>
      </c>
      <c r="K52" t="s">
        <v>14694</v>
      </c>
      <c r="L52" s="69" t="s">
        <v>904</v>
      </c>
      <c r="M52" s="69" t="s">
        <v>448</v>
      </c>
      <c r="N52" s="69" t="s">
        <v>14693</v>
      </c>
      <c r="O52"/>
    </row>
    <row r="53" spans="1:15" x14ac:dyDescent="0.3">
      <c r="A53" s="69">
        <v>2020</v>
      </c>
      <c r="B53" s="69">
        <v>6</v>
      </c>
      <c r="C53" s="69">
        <v>2</v>
      </c>
      <c r="D53" s="69">
        <v>52</v>
      </c>
      <c r="E53" s="69">
        <v>7</v>
      </c>
      <c r="F53" s="69" t="s">
        <v>262</v>
      </c>
      <c r="G53" s="69" t="s">
        <v>295</v>
      </c>
      <c r="H53" s="69" t="s">
        <v>11082</v>
      </c>
      <c r="I53" s="69" t="s">
        <v>13771</v>
      </c>
      <c r="J53" s="69">
        <v>1</v>
      </c>
      <c r="K53" t="s">
        <v>5385</v>
      </c>
      <c r="L53" s="69" t="s">
        <v>295</v>
      </c>
      <c r="M53" s="69" t="s">
        <v>434</v>
      </c>
      <c r="N53" s="69" t="s">
        <v>5386</v>
      </c>
      <c r="O53"/>
    </row>
    <row r="54" spans="1:15" x14ac:dyDescent="0.3">
      <c r="A54" s="69">
        <v>2020</v>
      </c>
      <c r="B54" s="69">
        <v>6</v>
      </c>
      <c r="C54" s="69">
        <v>3</v>
      </c>
      <c r="D54" s="69">
        <v>53</v>
      </c>
      <c r="E54" s="69">
        <v>1</v>
      </c>
      <c r="F54" s="69" t="s">
        <v>263</v>
      </c>
      <c r="G54" s="69" t="s">
        <v>295</v>
      </c>
      <c r="H54" s="69" t="s">
        <v>11083</v>
      </c>
      <c r="I54" s="69" t="s">
        <v>13772</v>
      </c>
      <c r="J54" s="69">
        <v>1</v>
      </c>
      <c r="K54" t="s">
        <v>7532</v>
      </c>
      <c r="L54" s="69" t="s">
        <v>295</v>
      </c>
      <c r="M54" s="69" t="s">
        <v>434</v>
      </c>
      <c r="N54" s="69" t="s">
        <v>7535</v>
      </c>
      <c r="O54"/>
    </row>
    <row r="55" spans="1:15" x14ac:dyDescent="0.3">
      <c r="A55" s="69">
        <v>2020</v>
      </c>
      <c r="B55" s="69">
        <v>6</v>
      </c>
      <c r="C55" s="69">
        <v>4</v>
      </c>
      <c r="D55" s="69">
        <v>54</v>
      </c>
      <c r="E55" s="69">
        <v>2</v>
      </c>
      <c r="F55" s="69" t="s">
        <v>16097</v>
      </c>
      <c r="G55" s="69" t="s">
        <v>295</v>
      </c>
      <c r="H55" s="69" t="s">
        <v>11084</v>
      </c>
      <c r="I55" s="69" t="s">
        <v>13773</v>
      </c>
      <c r="J55" s="69">
        <v>1</v>
      </c>
      <c r="K55" t="s">
        <v>4803</v>
      </c>
      <c r="L55" s="69" t="s">
        <v>295</v>
      </c>
      <c r="M55" s="69" t="s">
        <v>434</v>
      </c>
      <c r="N55" s="69" t="s">
        <v>4804</v>
      </c>
      <c r="O55"/>
    </row>
    <row r="56" spans="1:15" x14ac:dyDescent="0.3">
      <c r="A56" s="69">
        <v>2020</v>
      </c>
      <c r="B56" s="69">
        <v>6</v>
      </c>
      <c r="C56" s="69">
        <v>5</v>
      </c>
      <c r="D56" s="69">
        <v>55</v>
      </c>
      <c r="E56" s="69">
        <v>9</v>
      </c>
      <c r="F56" s="69" t="s">
        <v>266</v>
      </c>
      <c r="G56" s="69" t="s">
        <v>264</v>
      </c>
      <c r="H56" s="69" t="s">
        <v>11085</v>
      </c>
      <c r="I56" s="69" t="s">
        <v>13806</v>
      </c>
      <c r="J56" s="69">
        <v>1</v>
      </c>
      <c r="K56" t="s">
        <v>14766</v>
      </c>
      <c r="L56" s="69" t="s">
        <v>486</v>
      </c>
      <c r="M56" s="69" t="s">
        <v>320</v>
      </c>
      <c r="N56" s="69" t="s">
        <v>14765</v>
      </c>
      <c r="O56"/>
    </row>
    <row r="57" spans="1:15" x14ac:dyDescent="0.3">
      <c r="A57" s="69">
        <v>2020</v>
      </c>
      <c r="B57" s="69">
        <v>6</v>
      </c>
      <c r="C57" s="69">
        <v>6</v>
      </c>
      <c r="D57" s="69">
        <v>56</v>
      </c>
      <c r="E57" s="69">
        <v>3</v>
      </c>
      <c r="F57" s="69" t="s">
        <v>269</v>
      </c>
      <c r="G57" s="69" t="s">
        <v>295</v>
      </c>
      <c r="H57" s="69" t="s">
        <v>11086</v>
      </c>
      <c r="I57" s="69" t="s">
        <v>13774</v>
      </c>
      <c r="J57" s="69">
        <v>1</v>
      </c>
      <c r="K57" t="s">
        <v>15428</v>
      </c>
      <c r="L57" s="69" t="s">
        <v>302</v>
      </c>
      <c r="M57" s="69" t="s">
        <v>310</v>
      </c>
      <c r="N57" s="69" t="s">
        <v>15427</v>
      </c>
      <c r="O57"/>
    </row>
    <row r="58" spans="1:15" x14ac:dyDescent="0.3">
      <c r="A58" s="69">
        <v>2020</v>
      </c>
      <c r="B58" s="69">
        <v>6</v>
      </c>
      <c r="C58" s="69">
        <v>7</v>
      </c>
      <c r="D58" s="69">
        <v>57</v>
      </c>
      <c r="E58" s="69">
        <v>4</v>
      </c>
      <c r="F58" s="69" t="s">
        <v>268</v>
      </c>
      <c r="G58" s="69" t="s">
        <v>295</v>
      </c>
      <c r="H58" s="69" t="s">
        <v>11087</v>
      </c>
      <c r="I58" s="69" t="s">
        <v>13775</v>
      </c>
      <c r="J58" s="69">
        <v>1</v>
      </c>
      <c r="K58" t="s">
        <v>8696</v>
      </c>
      <c r="L58" s="69" t="s">
        <v>408</v>
      </c>
      <c r="M58" s="69" t="s">
        <v>434</v>
      </c>
      <c r="N58" s="69" t="s">
        <v>8698</v>
      </c>
      <c r="O58"/>
    </row>
    <row r="59" spans="1:15" x14ac:dyDescent="0.3">
      <c r="A59" s="69">
        <v>2020</v>
      </c>
      <c r="B59" s="69">
        <v>6</v>
      </c>
      <c r="C59" s="69">
        <v>8</v>
      </c>
      <c r="D59" s="69">
        <v>58</v>
      </c>
      <c r="E59" s="69">
        <v>8</v>
      </c>
      <c r="F59" s="69" t="s">
        <v>265</v>
      </c>
      <c r="G59" s="69" t="s">
        <v>295</v>
      </c>
      <c r="H59" s="69" t="s">
        <v>11088</v>
      </c>
      <c r="I59" s="69" t="s">
        <v>13776</v>
      </c>
      <c r="J59" s="69">
        <v>1</v>
      </c>
      <c r="K59" t="s">
        <v>14295</v>
      </c>
      <c r="L59" s="69" t="s">
        <v>295</v>
      </c>
      <c r="M59" s="69" t="s">
        <v>434</v>
      </c>
      <c r="N59" s="69" t="s">
        <v>14294</v>
      </c>
      <c r="O59"/>
    </row>
    <row r="60" spans="1:15" x14ac:dyDescent="0.3">
      <c r="A60" s="69">
        <v>2020</v>
      </c>
      <c r="B60" s="69">
        <v>6</v>
      </c>
      <c r="C60" s="69">
        <v>9</v>
      </c>
      <c r="D60" s="69">
        <v>59</v>
      </c>
      <c r="E60" s="69">
        <v>9</v>
      </c>
      <c r="F60" s="69" t="s">
        <v>266</v>
      </c>
      <c r="G60" s="69" t="s">
        <v>295</v>
      </c>
      <c r="H60" s="69" t="s">
        <v>11089</v>
      </c>
      <c r="I60" s="69" t="s">
        <v>15541</v>
      </c>
      <c r="J60" s="69">
        <v>1</v>
      </c>
      <c r="K60" t="s">
        <v>14304</v>
      </c>
      <c r="L60" s="69" t="s">
        <v>295</v>
      </c>
      <c r="M60" s="69" t="s">
        <v>434</v>
      </c>
      <c r="N60" s="69" t="s">
        <v>14303</v>
      </c>
      <c r="O60"/>
    </row>
    <row r="61" spans="1:15" x14ac:dyDescent="0.3">
      <c r="A61" s="69">
        <v>2020</v>
      </c>
      <c r="B61" s="69">
        <v>6</v>
      </c>
      <c r="C61" s="69">
        <v>10</v>
      </c>
      <c r="D61" s="69">
        <v>60</v>
      </c>
      <c r="E61" s="69">
        <v>6</v>
      </c>
      <c r="F61" s="69" t="s">
        <v>267</v>
      </c>
      <c r="G61" s="69" t="s">
        <v>295</v>
      </c>
      <c r="H61" s="69" t="s">
        <v>11090</v>
      </c>
      <c r="I61" s="69" t="s">
        <v>13778</v>
      </c>
      <c r="J61" s="69">
        <v>1</v>
      </c>
      <c r="K61" t="s">
        <v>14717</v>
      </c>
      <c r="L61" s="69" t="s">
        <v>548</v>
      </c>
      <c r="M61" s="69" t="s">
        <v>434</v>
      </c>
      <c r="N61" s="69" t="s">
        <v>14716</v>
      </c>
      <c r="O61"/>
    </row>
    <row r="62" spans="1:15" x14ac:dyDescent="0.3">
      <c r="A62" s="69">
        <v>2020</v>
      </c>
      <c r="B62" s="69">
        <v>7</v>
      </c>
      <c r="C62" s="69">
        <v>1</v>
      </c>
      <c r="D62" s="69">
        <v>61</v>
      </c>
      <c r="E62" s="69">
        <v>5</v>
      </c>
      <c r="F62" s="69" t="s">
        <v>261</v>
      </c>
      <c r="G62" s="69" t="s">
        <v>295</v>
      </c>
      <c r="H62" s="69" t="s">
        <v>11060</v>
      </c>
      <c r="I62" s="69" t="s">
        <v>13779</v>
      </c>
      <c r="J62" s="69">
        <v>1</v>
      </c>
      <c r="K62" t="s">
        <v>15090</v>
      </c>
      <c r="L62" s="69" t="s">
        <v>703</v>
      </c>
      <c r="M62" s="69" t="s">
        <v>434</v>
      </c>
      <c r="N62" s="69" t="s">
        <v>15089</v>
      </c>
      <c r="O62"/>
    </row>
    <row r="63" spans="1:15" x14ac:dyDescent="0.3">
      <c r="A63" s="69">
        <v>2020</v>
      </c>
      <c r="B63" s="69">
        <v>7</v>
      </c>
      <c r="C63" s="69">
        <v>2</v>
      </c>
      <c r="D63" s="69">
        <v>62</v>
      </c>
      <c r="E63" s="69">
        <v>7</v>
      </c>
      <c r="F63" s="69" t="s">
        <v>262</v>
      </c>
      <c r="G63" s="69" t="s">
        <v>295</v>
      </c>
      <c r="H63" s="69" t="s">
        <v>11063</v>
      </c>
      <c r="I63" s="69" t="s">
        <v>13780</v>
      </c>
      <c r="J63" s="69">
        <v>1</v>
      </c>
      <c r="K63" t="s">
        <v>6079</v>
      </c>
      <c r="L63" s="69" t="s">
        <v>295</v>
      </c>
      <c r="M63" s="69" t="s">
        <v>434</v>
      </c>
      <c r="N63" s="69" t="s">
        <v>6081</v>
      </c>
      <c r="O63"/>
    </row>
    <row r="64" spans="1:15" x14ac:dyDescent="0.3">
      <c r="A64" s="69">
        <v>2020</v>
      </c>
      <c r="B64" s="69">
        <v>7</v>
      </c>
      <c r="C64" s="69">
        <v>3</v>
      </c>
      <c r="D64" s="69">
        <v>63</v>
      </c>
      <c r="E64" s="69">
        <v>1</v>
      </c>
      <c r="F64" s="69" t="s">
        <v>263</v>
      </c>
      <c r="G64" s="69" t="s">
        <v>295</v>
      </c>
      <c r="H64" s="69" t="s">
        <v>11065</v>
      </c>
      <c r="I64" s="69" t="s">
        <v>13781</v>
      </c>
      <c r="J64" s="69">
        <v>1</v>
      </c>
      <c r="K64" t="s">
        <v>8308</v>
      </c>
      <c r="L64" s="69" t="s">
        <v>295</v>
      </c>
      <c r="M64" s="69" t="s">
        <v>434</v>
      </c>
      <c r="N64" s="69" t="s">
        <v>8309</v>
      </c>
      <c r="O64"/>
    </row>
    <row r="65" spans="1:15" x14ac:dyDescent="0.3">
      <c r="A65" s="69">
        <v>2020</v>
      </c>
      <c r="B65" s="69">
        <v>7</v>
      </c>
      <c r="C65" s="69">
        <v>4</v>
      </c>
      <c r="D65" s="69">
        <v>64</v>
      </c>
      <c r="E65" s="69">
        <v>2</v>
      </c>
      <c r="F65" s="69" t="s">
        <v>16097</v>
      </c>
      <c r="G65" s="69" t="s">
        <v>295</v>
      </c>
      <c r="H65" s="69" t="s">
        <v>11067</v>
      </c>
      <c r="I65" s="69" t="s">
        <v>15542</v>
      </c>
      <c r="J65" s="69">
        <v>1</v>
      </c>
      <c r="K65" t="s">
        <v>3515</v>
      </c>
      <c r="L65" s="69" t="s">
        <v>295</v>
      </c>
      <c r="M65" s="69" t="s">
        <v>434</v>
      </c>
      <c r="N65" s="69" t="s">
        <v>3517</v>
      </c>
      <c r="O65"/>
    </row>
    <row r="66" spans="1:15" x14ac:dyDescent="0.3">
      <c r="A66" s="69">
        <v>2020</v>
      </c>
      <c r="B66" s="69">
        <v>7</v>
      </c>
      <c r="C66" s="69">
        <v>5</v>
      </c>
      <c r="D66" s="69">
        <v>65</v>
      </c>
      <c r="E66" s="69">
        <v>10</v>
      </c>
      <c r="F66" s="69" t="s">
        <v>264</v>
      </c>
      <c r="G66" s="69" t="s">
        <v>295</v>
      </c>
      <c r="H66" s="69" t="s">
        <v>11070</v>
      </c>
      <c r="I66" s="69" t="s">
        <v>15543</v>
      </c>
      <c r="J66" s="69">
        <v>1</v>
      </c>
      <c r="K66" t="s">
        <v>2317</v>
      </c>
      <c r="L66" s="69" t="s">
        <v>295</v>
      </c>
      <c r="M66" s="69" t="s">
        <v>434</v>
      </c>
      <c r="N66" s="69" t="s">
        <v>2319</v>
      </c>
      <c r="O66"/>
    </row>
    <row r="67" spans="1:15" x14ac:dyDescent="0.3">
      <c r="A67" s="69">
        <v>2020</v>
      </c>
      <c r="B67" s="69">
        <v>7</v>
      </c>
      <c r="C67" s="69">
        <v>6</v>
      </c>
      <c r="D67" s="69">
        <v>66</v>
      </c>
      <c r="E67" s="69">
        <v>3</v>
      </c>
      <c r="F67" s="69" t="s">
        <v>269</v>
      </c>
      <c r="G67" s="69" t="s">
        <v>295</v>
      </c>
      <c r="H67" s="69" t="s">
        <v>11072</v>
      </c>
      <c r="I67" s="69" t="s">
        <v>13783</v>
      </c>
      <c r="J67" s="69">
        <v>1</v>
      </c>
      <c r="K67" t="s">
        <v>14338</v>
      </c>
      <c r="L67" s="69" t="s">
        <v>486</v>
      </c>
      <c r="M67" s="69" t="s">
        <v>434</v>
      </c>
      <c r="N67" s="69" t="s">
        <v>14337</v>
      </c>
      <c r="O67"/>
    </row>
    <row r="68" spans="1:15" x14ac:dyDescent="0.3">
      <c r="A68" s="69">
        <v>2020</v>
      </c>
      <c r="B68" s="69">
        <v>7</v>
      </c>
      <c r="C68" s="69">
        <v>7</v>
      </c>
      <c r="D68" s="69">
        <v>67</v>
      </c>
      <c r="E68" s="69">
        <v>4</v>
      </c>
      <c r="F68" s="69" t="s">
        <v>268</v>
      </c>
      <c r="G68" s="69" t="s">
        <v>295</v>
      </c>
      <c r="H68" s="69" t="s">
        <v>11074</v>
      </c>
      <c r="I68" s="69" t="s">
        <v>13784</v>
      </c>
      <c r="J68" s="69">
        <v>1</v>
      </c>
      <c r="K68" t="s">
        <v>14943</v>
      </c>
      <c r="L68" s="69" t="s">
        <v>295</v>
      </c>
      <c r="M68" s="69" t="s">
        <v>434</v>
      </c>
      <c r="N68" s="69" t="s">
        <v>14942</v>
      </c>
      <c r="O68"/>
    </row>
    <row r="69" spans="1:15" x14ac:dyDescent="0.3">
      <c r="A69" s="69">
        <v>2020</v>
      </c>
      <c r="B69" s="69">
        <v>7</v>
      </c>
      <c r="C69" s="69">
        <v>8</v>
      </c>
      <c r="D69" s="69">
        <v>68</v>
      </c>
      <c r="E69" s="69">
        <v>8</v>
      </c>
      <c r="F69" s="69" t="s">
        <v>265</v>
      </c>
      <c r="G69" s="69" t="s">
        <v>295</v>
      </c>
      <c r="H69" s="69" t="s">
        <v>11076</v>
      </c>
      <c r="I69" s="69" t="s">
        <v>13785</v>
      </c>
      <c r="J69" s="69">
        <v>1</v>
      </c>
      <c r="K69" t="s">
        <v>14736</v>
      </c>
      <c r="L69" s="69" t="s">
        <v>295</v>
      </c>
      <c r="M69" s="69" t="s">
        <v>434</v>
      </c>
      <c r="N69" s="69" t="s">
        <v>14735</v>
      </c>
      <c r="O69"/>
    </row>
    <row r="70" spans="1:15" x14ac:dyDescent="0.3">
      <c r="A70" s="69">
        <v>2020</v>
      </c>
      <c r="B70" s="69">
        <v>7</v>
      </c>
      <c r="C70" s="69">
        <v>9</v>
      </c>
      <c r="D70" s="69">
        <v>69</v>
      </c>
      <c r="E70" s="69">
        <v>9</v>
      </c>
      <c r="F70" s="69" t="s">
        <v>266</v>
      </c>
      <c r="G70" s="69" t="s">
        <v>295</v>
      </c>
      <c r="H70" s="69" t="s">
        <v>11078</v>
      </c>
      <c r="I70" s="69" t="s">
        <v>13786</v>
      </c>
      <c r="J70" s="69">
        <v>1</v>
      </c>
      <c r="K70" t="s">
        <v>15832</v>
      </c>
      <c r="L70" s="69" t="s">
        <v>370</v>
      </c>
      <c r="M70" s="69" t="s">
        <v>434</v>
      </c>
      <c r="N70" s="69" t="s">
        <v>15643</v>
      </c>
      <c r="O70"/>
    </row>
    <row r="71" spans="1:15" x14ac:dyDescent="0.3">
      <c r="A71" s="69">
        <v>2020</v>
      </c>
      <c r="B71" s="69">
        <v>7</v>
      </c>
      <c r="C71" s="69">
        <v>10</v>
      </c>
      <c r="D71" s="69">
        <v>70</v>
      </c>
      <c r="E71" s="69">
        <v>6</v>
      </c>
      <c r="F71" s="69" t="s">
        <v>267</v>
      </c>
      <c r="G71" s="69" t="s">
        <v>295</v>
      </c>
      <c r="H71" s="69" t="s">
        <v>11080</v>
      </c>
      <c r="I71" s="69" t="s">
        <v>13787</v>
      </c>
      <c r="J71" s="69">
        <v>1</v>
      </c>
      <c r="K71" t="s">
        <v>14285</v>
      </c>
      <c r="L71" s="69" t="s">
        <v>302</v>
      </c>
      <c r="M71" s="69" t="s">
        <v>434</v>
      </c>
      <c r="N71" s="69" t="s">
        <v>14284</v>
      </c>
      <c r="O7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sheetPr codeName="Sheet12"/>
  <dimension ref="A1:O71"/>
  <sheetViews>
    <sheetView workbookViewId="0">
      <selection activeCell="K2" sqref="K2:K37"/>
    </sheetView>
  </sheetViews>
  <sheetFormatPr defaultRowHeight="14.4" x14ac:dyDescent="0.3"/>
  <cols>
    <col min="1" max="1" width="9.44140625" bestFit="1" customWidth="1"/>
    <col min="2" max="2" width="8.5546875" style="66" bestFit="1" customWidth="1"/>
    <col min="3" max="3" width="6.88671875" style="66" bestFit="1" customWidth="1"/>
    <col min="4" max="4" width="9.5546875" style="66" bestFit="1" customWidth="1"/>
    <col min="5" max="5" width="18.109375" style="66" bestFit="1" customWidth="1"/>
    <col min="6" max="7" width="17.5546875" style="66" bestFit="1" customWidth="1"/>
    <col min="8" max="8" width="12.88671875" style="66" bestFit="1" customWidth="1"/>
    <col min="9" max="9" width="32.109375" style="66" bestFit="1" customWidth="1"/>
    <col min="10" max="10" width="8.44140625" style="66" bestFit="1" customWidth="1"/>
    <col min="11" max="11" width="11.5546875" style="66" bestFit="1" customWidth="1"/>
    <col min="12" max="12" width="7.88671875" style="66" bestFit="1" customWidth="1"/>
    <col min="13" max="13" width="10.5546875" style="66" bestFit="1" customWidth="1"/>
    <col min="14" max="14" width="20.109375" style="69" bestFit="1" customWidth="1"/>
    <col min="15" max="15" width="19" style="69" bestFit="1" customWidth="1"/>
    <col min="16" max="16" width="12.109375" bestFit="1" customWidth="1"/>
    <col min="17" max="17" width="19.33203125" bestFit="1" customWidth="1"/>
  </cols>
  <sheetData>
    <row r="1" spans="1:15" x14ac:dyDescent="0.3">
      <c r="A1" t="s">
        <v>13808</v>
      </c>
      <c r="B1" t="s">
        <v>13717</v>
      </c>
      <c r="C1" t="s">
        <v>13718</v>
      </c>
      <c r="D1" t="s">
        <v>13721</v>
      </c>
      <c r="E1" t="s">
        <v>13788</v>
      </c>
      <c r="F1" t="s">
        <v>13719</v>
      </c>
      <c r="G1" t="s">
        <v>13720</v>
      </c>
      <c r="H1" t="s">
        <v>13722</v>
      </c>
      <c r="I1" t="s">
        <v>13723</v>
      </c>
      <c r="J1" t="s">
        <v>13724</v>
      </c>
      <c r="K1" t="s">
        <v>275</v>
      </c>
      <c r="L1" t="s">
        <v>280</v>
      </c>
      <c r="M1" t="s">
        <v>272</v>
      </c>
      <c r="N1" t="s">
        <v>283</v>
      </c>
      <c r="O1"/>
    </row>
    <row r="2" spans="1:15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16097</v>
      </c>
      <c r="G2" t="s">
        <v>295</v>
      </c>
      <c r="H2" t="s">
        <v>11022</v>
      </c>
      <c r="I2" t="s">
        <v>13725</v>
      </c>
      <c r="J2">
        <v>6</v>
      </c>
      <c r="K2" t="s">
        <v>2709</v>
      </c>
      <c r="L2" t="s">
        <v>326</v>
      </c>
      <c r="M2" t="s">
        <v>448</v>
      </c>
      <c r="N2" t="s">
        <v>2711</v>
      </c>
      <c r="O2"/>
    </row>
    <row r="3" spans="1:15" x14ac:dyDescent="0.3">
      <c r="A3" s="66">
        <v>2019</v>
      </c>
      <c r="B3" s="66">
        <v>1</v>
      </c>
      <c r="C3" s="66">
        <v>8</v>
      </c>
      <c r="D3" s="66">
        <v>8</v>
      </c>
      <c r="E3" s="66">
        <v>2</v>
      </c>
      <c r="F3" s="66" t="s">
        <v>16097</v>
      </c>
      <c r="G3" s="66" t="s">
        <v>261</v>
      </c>
      <c r="H3" s="66" t="s">
        <v>11036</v>
      </c>
      <c r="I3" s="66" t="s">
        <v>13732</v>
      </c>
      <c r="J3" s="66">
        <v>5</v>
      </c>
      <c r="K3" t="s">
        <v>1926</v>
      </c>
      <c r="L3" s="66" t="s">
        <v>302</v>
      </c>
      <c r="M3" s="66" t="s">
        <v>347</v>
      </c>
      <c r="N3" s="66" t="s">
        <v>1929</v>
      </c>
      <c r="O3"/>
    </row>
    <row r="4" spans="1:15" x14ac:dyDescent="0.3">
      <c r="A4" s="66">
        <v>2019</v>
      </c>
      <c r="B4" s="66">
        <v>2</v>
      </c>
      <c r="C4" s="66">
        <v>7</v>
      </c>
      <c r="D4" s="66">
        <v>17</v>
      </c>
      <c r="E4" s="66">
        <v>2</v>
      </c>
      <c r="F4" s="66" t="s">
        <v>16097</v>
      </c>
      <c r="G4" s="66" t="s">
        <v>262</v>
      </c>
      <c r="H4" s="66" t="s">
        <v>11052</v>
      </c>
      <c r="I4" s="66" t="s">
        <v>13740</v>
      </c>
      <c r="J4" s="66">
        <v>4</v>
      </c>
      <c r="K4" t="s">
        <v>7271</v>
      </c>
      <c r="L4" s="66" t="s">
        <v>334</v>
      </c>
      <c r="M4" s="66" t="s">
        <v>448</v>
      </c>
      <c r="N4" s="66" t="s">
        <v>7272</v>
      </c>
      <c r="O4"/>
    </row>
    <row r="5" spans="1:15" x14ac:dyDescent="0.3">
      <c r="A5" s="66">
        <v>2019</v>
      </c>
      <c r="B5" s="66">
        <v>3</v>
      </c>
      <c r="C5" s="66">
        <v>10</v>
      </c>
      <c r="D5" s="66">
        <v>30</v>
      </c>
      <c r="E5" s="66">
        <v>2</v>
      </c>
      <c r="F5" s="66" t="s">
        <v>16097</v>
      </c>
      <c r="G5" s="66" t="s">
        <v>267</v>
      </c>
      <c r="H5" s="66" t="s">
        <v>10919</v>
      </c>
      <c r="I5" s="66" t="s">
        <v>13805</v>
      </c>
      <c r="J5" s="66">
        <v>3</v>
      </c>
      <c r="K5" t="s">
        <v>308</v>
      </c>
      <c r="L5" s="66" t="s">
        <v>313</v>
      </c>
      <c r="M5" s="66" t="s">
        <v>310</v>
      </c>
      <c r="N5" s="66" t="s">
        <v>314</v>
      </c>
      <c r="O5"/>
    </row>
    <row r="6" spans="1:15" x14ac:dyDescent="0.3">
      <c r="A6" s="66">
        <v>2019</v>
      </c>
      <c r="B6" s="66">
        <v>5</v>
      </c>
      <c r="C6" s="66">
        <v>1</v>
      </c>
      <c r="D6" s="66">
        <v>41</v>
      </c>
      <c r="E6" s="66">
        <v>2</v>
      </c>
      <c r="F6" s="66" t="s">
        <v>16097</v>
      </c>
      <c r="G6" s="66" t="s">
        <v>295</v>
      </c>
      <c r="H6" s="66" t="s">
        <v>11059</v>
      </c>
      <c r="I6" s="66" t="s">
        <v>13760</v>
      </c>
      <c r="J6" s="66">
        <v>1</v>
      </c>
      <c r="K6" t="s">
        <v>8913</v>
      </c>
      <c r="L6" s="66" t="s">
        <v>904</v>
      </c>
      <c r="M6" s="66" t="s">
        <v>320</v>
      </c>
      <c r="N6" s="66" t="s">
        <v>8914</v>
      </c>
      <c r="O6"/>
    </row>
    <row r="7" spans="1:15" x14ac:dyDescent="0.3">
      <c r="A7" s="66">
        <v>2019</v>
      </c>
      <c r="B7" s="66">
        <v>6</v>
      </c>
      <c r="C7" s="66">
        <v>1</v>
      </c>
      <c r="D7" s="66">
        <v>51</v>
      </c>
      <c r="E7" s="66">
        <v>2</v>
      </c>
      <c r="F7" s="66" t="s">
        <v>16097</v>
      </c>
      <c r="G7" s="66" t="s">
        <v>295</v>
      </c>
      <c r="H7" s="66" t="s">
        <v>11081</v>
      </c>
      <c r="I7" s="66" t="s">
        <v>13770</v>
      </c>
      <c r="J7" s="66">
        <v>1</v>
      </c>
      <c r="K7" t="s">
        <v>7420</v>
      </c>
      <c r="L7" s="66" t="s">
        <v>414</v>
      </c>
      <c r="M7" s="66" t="s">
        <v>347</v>
      </c>
      <c r="N7" s="66" t="s">
        <v>13895</v>
      </c>
      <c r="O7"/>
    </row>
    <row r="8" spans="1:15" x14ac:dyDescent="0.3">
      <c r="A8" s="66">
        <v>2019</v>
      </c>
      <c r="B8" s="66">
        <v>7</v>
      </c>
      <c r="C8" s="66">
        <v>1</v>
      </c>
      <c r="D8" s="66">
        <v>61</v>
      </c>
      <c r="E8" s="66">
        <v>2</v>
      </c>
      <c r="F8" s="66" t="s">
        <v>16097</v>
      </c>
      <c r="G8" s="66" t="s">
        <v>295</v>
      </c>
      <c r="H8" s="66" t="s">
        <v>11060</v>
      </c>
      <c r="I8" s="66" t="s">
        <v>13779</v>
      </c>
      <c r="J8" s="66">
        <v>1</v>
      </c>
      <c r="K8" t="s">
        <v>7303</v>
      </c>
      <c r="L8" s="66" t="s">
        <v>295</v>
      </c>
      <c r="M8" s="66" t="s">
        <v>434</v>
      </c>
      <c r="N8" s="66" t="s">
        <v>7304</v>
      </c>
      <c r="O8"/>
    </row>
    <row r="9" spans="1:15" x14ac:dyDescent="0.3">
      <c r="A9" s="66">
        <v>2019</v>
      </c>
      <c r="B9" s="66">
        <v>1</v>
      </c>
      <c r="C9" s="66">
        <v>3</v>
      </c>
      <c r="D9" s="66">
        <v>3</v>
      </c>
      <c r="E9" s="66">
        <v>8</v>
      </c>
      <c r="F9" s="66" t="s">
        <v>265</v>
      </c>
      <c r="G9" s="66" t="s">
        <v>295</v>
      </c>
      <c r="H9" s="66" t="s">
        <v>11026</v>
      </c>
      <c r="I9" s="66" t="s">
        <v>13727</v>
      </c>
      <c r="J9" s="66">
        <v>6</v>
      </c>
      <c r="K9" t="s">
        <v>7355</v>
      </c>
      <c r="L9" s="66" t="s">
        <v>414</v>
      </c>
      <c r="M9" s="66" t="s">
        <v>347</v>
      </c>
      <c r="N9" s="66" t="s">
        <v>13799</v>
      </c>
      <c r="O9"/>
    </row>
    <row r="10" spans="1:15" x14ac:dyDescent="0.3">
      <c r="A10" s="66">
        <v>2019</v>
      </c>
      <c r="B10" s="66">
        <v>2</v>
      </c>
      <c r="C10" s="66">
        <v>3</v>
      </c>
      <c r="D10" s="66">
        <v>13</v>
      </c>
      <c r="E10" s="66">
        <v>8</v>
      </c>
      <c r="F10" s="66" t="s">
        <v>265</v>
      </c>
      <c r="G10" s="66" t="s">
        <v>295</v>
      </c>
      <c r="H10" s="66" t="s">
        <v>11044</v>
      </c>
      <c r="I10" s="66" t="s">
        <v>13736</v>
      </c>
      <c r="J10" s="66">
        <v>4</v>
      </c>
      <c r="K10" t="s">
        <v>5337</v>
      </c>
      <c r="L10" s="66" t="s">
        <v>486</v>
      </c>
      <c r="M10" s="66" t="s">
        <v>448</v>
      </c>
      <c r="N10" s="66" t="s">
        <v>5338</v>
      </c>
      <c r="O10"/>
    </row>
    <row r="11" spans="1:15" x14ac:dyDescent="0.3">
      <c r="A11" s="66">
        <v>2019</v>
      </c>
      <c r="B11" s="66">
        <v>3</v>
      </c>
      <c r="C11" s="66">
        <v>3</v>
      </c>
      <c r="D11" s="66">
        <v>23</v>
      </c>
      <c r="E11" s="66">
        <v>8</v>
      </c>
      <c r="F11" s="66" t="s">
        <v>265</v>
      </c>
      <c r="G11" s="66" t="s">
        <v>295</v>
      </c>
      <c r="H11" s="66" t="s">
        <v>11027</v>
      </c>
      <c r="I11" s="66" t="s">
        <v>13744</v>
      </c>
      <c r="J11" s="66">
        <v>3</v>
      </c>
      <c r="K11" t="s">
        <v>6647</v>
      </c>
      <c r="L11" s="66" t="s">
        <v>640</v>
      </c>
      <c r="M11" s="66" t="s">
        <v>320</v>
      </c>
      <c r="N11" s="66" t="s">
        <v>15594</v>
      </c>
      <c r="O11"/>
    </row>
    <row r="12" spans="1:15" x14ac:dyDescent="0.3">
      <c r="A12" s="66">
        <v>2019</v>
      </c>
      <c r="B12" s="66">
        <v>4</v>
      </c>
      <c r="C12" s="66">
        <v>3</v>
      </c>
      <c r="D12" s="66">
        <v>33</v>
      </c>
      <c r="E12" s="66">
        <v>8</v>
      </c>
      <c r="F12" s="66" t="s">
        <v>265</v>
      </c>
      <c r="G12" s="66" t="s">
        <v>295</v>
      </c>
      <c r="H12" s="66" t="s">
        <v>11045</v>
      </c>
      <c r="I12" s="66" t="s">
        <v>13752</v>
      </c>
      <c r="J12" s="66">
        <v>2</v>
      </c>
      <c r="K12" t="s">
        <v>1240</v>
      </c>
      <c r="L12" s="66" t="s">
        <v>741</v>
      </c>
      <c r="M12" s="66" t="s">
        <v>448</v>
      </c>
      <c r="N12" s="66" t="s">
        <v>1243</v>
      </c>
      <c r="O12"/>
    </row>
    <row r="13" spans="1:15" x14ac:dyDescent="0.3">
      <c r="A13" s="66">
        <v>2019</v>
      </c>
      <c r="B13" s="66">
        <v>5</v>
      </c>
      <c r="C13" s="66">
        <v>3</v>
      </c>
      <c r="D13" s="66">
        <v>43</v>
      </c>
      <c r="E13" s="66">
        <v>8</v>
      </c>
      <c r="F13" s="66" t="s">
        <v>265</v>
      </c>
      <c r="G13" s="66" t="s">
        <v>295</v>
      </c>
      <c r="H13" s="66" t="s">
        <v>11064</v>
      </c>
      <c r="I13" s="66" t="s">
        <v>13762</v>
      </c>
      <c r="J13" s="66">
        <v>1</v>
      </c>
      <c r="K13" t="s">
        <v>2433</v>
      </c>
      <c r="L13" s="66" t="s">
        <v>518</v>
      </c>
      <c r="M13" s="66" t="s">
        <v>448</v>
      </c>
      <c r="N13" s="66" t="s">
        <v>2436</v>
      </c>
      <c r="O13"/>
    </row>
    <row r="14" spans="1:15" x14ac:dyDescent="0.3">
      <c r="A14" s="66">
        <v>2019</v>
      </c>
      <c r="B14" s="66">
        <v>6</v>
      </c>
      <c r="C14" s="66">
        <v>3</v>
      </c>
      <c r="D14" s="66">
        <v>53</v>
      </c>
      <c r="E14" s="66">
        <v>8</v>
      </c>
      <c r="F14" s="66" t="s">
        <v>265</v>
      </c>
      <c r="G14" s="66" t="s">
        <v>295</v>
      </c>
      <c r="H14" s="66" t="s">
        <v>11083</v>
      </c>
      <c r="I14" s="66" t="s">
        <v>13772</v>
      </c>
      <c r="J14" s="66">
        <v>1</v>
      </c>
      <c r="K14" t="s">
        <v>7666</v>
      </c>
      <c r="L14" s="66" t="s">
        <v>890</v>
      </c>
      <c r="M14" s="66" t="s">
        <v>347</v>
      </c>
      <c r="N14" s="66" t="s">
        <v>7667</v>
      </c>
      <c r="O14"/>
    </row>
    <row r="15" spans="1:15" x14ac:dyDescent="0.3">
      <c r="A15" s="66">
        <v>2019</v>
      </c>
      <c r="B15" s="66">
        <v>6</v>
      </c>
      <c r="C15" s="66">
        <v>5</v>
      </c>
      <c r="D15" s="66">
        <v>55</v>
      </c>
      <c r="E15" s="66">
        <v>8</v>
      </c>
      <c r="F15" s="66" t="s">
        <v>265</v>
      </c>
      <c r="G15" s="66" t="s">
        <v>264</v>
      </c>
      <c r="H15" s="66" t="s">
        <v>11085</v>
      </c>
      <c r="I15" s="66" t="s">
        <v>13806</v>
      </c>
      <c r="J15" s="66">
        <v>1</v>
      </c>
      <c r="K15" t="s">
        <v>9743</v>
      </c>
      <c r="L15" s="66" t="s">
        <v>904</v>
      </c>
      <c r="M15" s="66" t="s">
        <v>310</v>
      </c>
      <c r="N15" s="66" t="s">
        <v>9745</v>
      </c>
      <c r="O15"/>
    </row>
    <row r="16" spans="1:15" x14ac:dyDescent="0.3">
      <c r="A16" s="66">
        <v>2019</v>
      </c>
      <c r="B16" s="66">
        <v>7</v>
      </c>
      <c r="C16" s="66">
        <v>3</v>
      </c>
      <c r="D16" s="66">
        <v>63</v>
      </c>
      <c r="E16" s="66">
        <v>8</v>
      </c>
      <c r="F16" s="66" t="s">
        <v>265</v>
      </c>
      <c r="G16" s="66" t="s">
        <v>295</v>
      </c>
      <c r="H16" s="66" t="s">
        <v>11065</v>
      </c>
      <c r="I16" s="66" t="s">
        <v>13781</v>
      </c>
      <c r="J16" s="66">
        <v>1</v>
      </c>
      <c r="K16" t="s">
        <v>10351</v>
      </c>
      <c r="L16" s="66" t="s">
        <v>690</v>
      </c>
      <c r="M16" s="66" t="s">
        <v>320</v>
      </c>
      <c r="N16" s="66" t="s">
        <v>10354</v>
      </c>
      <c r="O16"/>
    </row>
    <row r="17" spans="1:15" x14ac:dyDescent="0.3">
      <c r="A17" s="66">
        <v>2019</v>
      </c>
      <c r="B17" s="66">
        <v>7</v>
      </c>
      <c r="C17" s="66">
        <v>4</v>
      </c>
      <c r="D17" s="66">
        <v>64</v>
      </c>
      <c r="E17" s="66">
        <v>8</v>
      </c>
      <c r="F17" s="66" t="s">
        <v>265</v>
      </c>
      <c r="G17" s="66" t="s">
        <v>266</v>
      </c>
      <c r="H17" s="66" t="s">
        <v>11067</v>
      </c>
      <c r="I17" s="66" t="s">
        <v>13782</v>
      </c>
      <c r="J17" s="66">
        <v>1</v>
      </c>
      <c r="K17" t="s">
        <v>6028</v>
      </c>
      <c r="L17" s="66" t="s">
        <v>870</v>
      </c>
      <c r="M17" s="66" t="s">
        <v>448</v>
      </c>
      <c r="N17" s="66" t="s">
        <v>6030</v>
      </c>
      <c r="O17"/>
    </row>
    <row r="18" spans="1:15" x14ac:dyDescent="0.3">
      <c r="A18" s="66">
        <v>2019</v>
      </c>
      <c r="B18" s="66">
        <v>7</v>
      </c>
      <c r="C18" s="66">
        <v>5</v>
      </c>
      <c r="D18" s="66">
        <v>65</v>
      </c>
      <c r="E18" s="66">
        <v>8</v>
      </c>
      <c r="F18" s="66" t="s">
        <v>265</v>
      </c>
      <c r="G18" s="66" t="s">
        <v>264</v>
      </c>
      <c r="H18" s="66" t="s">
        <v>11070</v>
      </c>
      <c r="I18" s="66" t="s">
        <v>13807</v>
      </c>
      <c r="J18" s="66">
        <v>1</v>
      </c>
      <c r="K18" t="s">
        <v>4473</v>
      </c>
      <c r="L18" s="66" t="s">
        <v>640</v>
      </c>
      <c r="M18" s="66" t="s">
        <v>347</v>
      </c>
      <c r="N18" s="66" t="s">
        <v>4474</v>
      </c>
      <c r="O18"/>
    </row>
    <row r="19" spans="1:15" x14ac:dyDescent="0.3">
      <c r="A19" s="66">
        <v>2019</v>
      </c>
      <c r="B19" s="66">
        <v>1</v>
      </c>
      <c r="C19" s="66">
        <v>2</v>
      </c>
      <c r="D19" s="66">
        <v>2</v>
      </c>
      <c r="E19" s="66">
        <v>3</v>
      </c>
      <c r="F19" s="66" t="s">
        <v>269</v>
      </c>
      <c r="G19" s="66" t="s">
        <v>295</v>
      </c>
      <c r="H19" s="66" t="s">
        <v>11024</v>
      </c>
      <c r="I19" s="66" t="s">
        <v>13726</v>
      </c>
      <c r="J19" s="66">
        <v>6</v>
      </c>
      <c r="K19" t="s">
        <v>9515</v>
      </c>
      <c r="L19" s="66" t="s">
        <v>890</v>
      </c>
      <c r="M19" s="66" t="s">
        <v>448</v>
      </c>
      <c r="N19" s="66" t="s">
        <v>9516</v>
      </c>
      <c r="O19"/>
    </row>
    <row r="20" spans="1:15" x14ac:dyDescent="0.3">
      <c r="A20" s="66">
        <v>2019</v>
      </c>
      <c r="B20" s="66">
        <v>2</v>
      </c>
      <c r="C20" s="66">
        <v>2</v>
      </c>
      <c r="D20" s="66">
        <v>12</v>
      </c>
      <c r="E20" s="66">
        <v>3</v>
      </c>
      <c r="F20" s="66" t="s">
        <v>269</v>
      </c>
      <c r="G20" s="66" t="s">
        <v>295</v>
      </c>
      <c r="H20" s="66" t="s">
        <v>11042</v>
      </c>
      <c r="I20" s="66" t="s">
        <v>13735</v>
      </c>
      <c r="J20" s="66">
        <v>4</v>
      </c>
      <c r="K20" t="s">
        <v>4526</v>
      </c>
      <c r="L20" s="66" t="s">
        <v>1368</v>
      </c>
      <c r="M20" s="66" t="s">
        <v>320</v>
      </c>
      <c r="N20" s="66" t="s">
        <v>4528</v>
      </c>
      <c r="O20"/>
    </row>
    <row r="21" spans="1:15" x14ac:dyDescent="0.3">
      <c r="A21" s="66">
        <v>2019</v>
      </c>
      <c r="B21" s="66">
        <v>3</v>
      </c>
      <c r="C21" s="66">
        <v>2</v>
      </c>
      <c r="D21" s="66">
        <v>22</v>
      </c>
      <c r="E21" s="66">
        <v>3</v>
      </c>
      <c r="F21" s="66" t="s">
        <v>269</v>
      </c>
      <c r="G21" s="66" t="s">
        <v>295</v>
      </c>
      <c r="H21" s="66" t="s">
        <v>11025</v>
      </c>
      <c r="I21" s="66" t="s">
        <v>13743</v>
      </c>
      <c r="J21" s="66">
        <v>3</v>
      </c>
      <c r="K21" t="s">
        <v>9587</v>
      </c>
      <c r="L21" s="66" t="s">
        <v>640</v>
      </c>
      <c r="M21" s="66" t="s">
        <v>448</v>
      </c>
      <c r="N21" s="66" t="s">
        <v>9589</v>
      </c>
      <c r="O21"/>
    </row>
    <row r="22" spans="1:15" x14ac:dyDescent="0.3">
      <c r="A22" s="66">
        <v>2019</v>
      </c>
      <c r="B22" s="66">
        <v>4</v>
      </c>
      <c r="C22" s="66">
        <v>2</v>
      </c>
      <c r="D22" s="66">
        <v>32</v>
      </c>
      <c r="E22" s="66">
        <v>3</v>
      </c>
      <c r="F22" s="66" t="s">
        <v>269</v>
      </c>
      <c r="G22" s="66" t="s">
        <v>295</v>
      </c>
      <c r="H22" s="66" t="s">
        <v>11043</v>
      </c>
      <c r="I22" s="66" t="s">
        <v>13751</v>
      </c>
      <c r="J22" s="66">
        <v>2</v>
      </c>
      <c r="K22" t="s">
        <v>6387</v>
      </c>
      <c r="L22" s="66" t="s">
        <v>909</v>
      </c>
      <c r="M22" s="66" t="s">
        <v>347</v>
      </c>
      <c r="N22" s="66" t="s">
        <v>6389</v>
      </c>
      <c r="O22"/>
    </row>
    <row r="23" spans="1:15" x14ac:dyDescent="0.3">
      <c r="A23" s="66">
        <v>2019</v>
      </c>
      <c r="B23" s="66">
        <v>5</v>
      </c>
      <c r="C23" s="66">
        <v>2</v>
      </c>
      <c r="D23" s="66">
        <v>42</v>
      </c>
      <c r="E23" s="66">
        <v>3</v>
      </c>
      <c r="F23" s="66" t="s">
        <v>269</v>
      </c>
      <c r="G23" s="66" t="s">
        <v>295</v>
      </c>
      <c r="H23" s="66" t="s">
        <v>11062</v>
      </c>
      <c r="I23" s="66" t="s">
        <v>13761</v>
      </c>
      <c r="J23" s="66">
        <v>1</v>
      </c>
      <c r="K23" t="s">
        <v>5843</v>
      </c>
      <c r="L23" s="66" t="s">
        <v>1190</v>
      </c>
      <c r="M23" s="66" t="s">
        <v>448</v>
      </c>
      <c r="N23" s="66" t="s">
        <v>5844</v>
      </c>
      <c r="O23"/>
    </row>
    <row r="24" spans="1:15" x14ac:dyDescent="0.3">
      <c r="A24" s="66">
        <v>2019</v>
      </c>
      <c r="B24" s="66">
        <v>6</v>
      </c>
      <c r="C24" s="66">
        <v>2</v>
      </c>
      <c r="D24" s="66">
        <v>52</v>
      </c>
      <c r="E24" s="66">
        <v>3</v>
      </c>
      <c r="F24" s="66" t="s">
        <v>269</v>
      </c>
      <c r="G24" s="66" t="s">
        <v>295</v>
      </c>
      <c r="H24" s="66" t="s">
        <v>11082</v>
      </c>
      <c r="I24" s="66" t="s">
        <v>13771</v>
      </c>
      <c r="J24" s="66">
        <v>1</v>
      </c>
      <c r="K24" t="s">
        <v>9391</v>
      </c>
      <c r="L24" s="66" t="s">
        <v>414</v>
      </c>
      <c r="M24" s="66" t="s">
        <v>448</v>
      </c>
      <c r="N24" s="66" t="s">
        <v>9392</v>
      </c>
      <c r="O24"/>
    </row>
    <row r="25" spans="1:15" x14ac:dyDescent="0.3">
      <c r="A25" s="66">
        <v>2019</v>
      </c>
      <c r="B25" s="66">
        <v>7</v>
      </c>
      <c r="C25" s="66">
        <v>2</v>
      </c>
      <c r="D25" s="66">
        <v>62</v>
      </c>
      <c r="E25" s="66">
        <v>3</v>
      </c>
      <c r="F25" s="66" t="s">
        <v>269</v>
      </c>
      <c r="G25" s="66" t="s">
        <v>295</v>
      </c>
      <c r="H25" s="66" t="s">
        <v>11063</v>
      </c>
      <c r="I25" s="66" t="s">
        <v>13780</v>
      </c>
      <c r="J25" s="66">
        <v>1</v>
      </c>
      <c r="K25" t="s">
        <v>4365</v>
      </c>
      <c r="L25" s="66" t="s">
        <v>890</v>
      </c>
      <c r="M25" s="66" t="s">
        <v>13802</v>
      </c>
      <c r="N25" s="66" t="s">
        <v>4368</v>
      </c>
      <c r="O25"/>
    </row>
    <row r="26" spans="1:15" x14ac:dyDescent="0.3">
      <c r="A26" s="66">
        <v>2019</v>
      </c>
      <c r="B26" s="66">
        <v>2</v>
      </c>
      <c r="C26" s="66">
        <v>9</v>
      </c>
      <c r="D26" s="66">
        <v>19</v>
      </c>
      <c r="E26" s="66">
        <v>1</v>
      </c>
      <c r="F26" s="66" t="s">
        <v>263</v>
      </c>
      <c r="G26" s="66" t="s">
        <v>268</v>
      </c>
      <c r="H26" s="66" t="s">
        <v>11056</v>
      </c>
      <c r="I26" s="66" t="s">
        <v>13804</v>
      </c>
      <c r="J26" s="66">
        <v>4</v>
      </c>
      <c r="K26" t="s">
        <v>5531</v>
      </c>
      <c r="L26" s="66" t="s">
        <v>339</v>
      </c>
      <c r="M26" s="66" t="s">
        <v>347</v>
      </c>
      <c r="N26" s="66" t="s">
        <v>5533</v>
      </c>
      <c r="O26"/>
    </row>
    <row r="27" spans="1:15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263</v>
      </c>
      <c r="G27" s="66" t="s">
        <v>295</v>
      </c>
      <c r="H27" s="66" t="s">
        <v>11033</v>
      </c>
      <c r="I27" s="66" t="s">
        <v>13747</v>
      </c>
      <c r="J27" s="66">
        <v>3</v>
      </c>
      <c r="K27" t="s">
        <v>5302</v>
      </c>
      <c r="L27" s="66" t="s">
        <v>305</v>
      </c>
      <c r="M27" s="66" t="s">
        <v>448</v>
      </c>
      <c r="N27" s="66" t="s">
        <v>5304</v>
      </c>
      <c r="O27"/>
    </row>
    <row r="28" spans="1:15" x14ac:dyDescent="0.3">
      <c r="A28" s="66">
        <v>2019</v>
      </c>
      <c r="B28" s="66">
        <v>4</v>
      </c>
      <c r="C28" s="66">
        <v>6</v>
      </c>
      <c r="D28" s="66">
        <v>36</v>
      </c>
      <c r="E28" s="66">
        <v>1</v>
      </c>
      <c r="F28" s="66" t="s">
        <v>263</v>
      </c>
      <c r="G28" s="66" t="s">
        <v>295</v>
      </c>
      <c r="H28" s="66" t="s">
        <v>11051</v>
      </c>
      <c r="I28" s="66" t="s">
        <v>13755</v>
      </c>
      <c r="J28" s="66">
        <v>2</v>
      </c>
      <c r="K28" t="s">
        <v>8976</v>
      </c>
      <c r="L28" s="66" t="s">
        <v>408</v>
      </c>
      <c r="M28" s="66" t="s">
        <v>448</v>
      </c>
      <c r="N28" s="66" t="s">
        <v>8977</v>
      </c>
      <c r="O28"/>
    </row>
    <row r="29" spans="1:15" x14ac:dyDescent="0.3">
      <c r="A29" s="66">
        <v>2019</v>
      </c>
      <c r="B29" s="66">
        <v>6</v>
      </c>
      <c r="C29" s="66">
        <v>6</v>
      </c>
      <c r="D29" s="66">
        <v>56</v>
      </c>
      <c r="E29" s="66">
        <v>1</v>
      </c>
      <c r="F29" s="66" t="s">
        <v>263</v>
      </c>
      <c r="G29" s="66" t="s">
        <v>295</v>
      </c>
      <c r="H29" s="66" t="s">
        <v>11086</v>
      </c>
      <c r="I29" s="66" t="s">
        <v>13774</v>
      </c>
      <c r="J29" s="66">
        <v>1</v>
      </c>
      <c r="K29" t="s">
        <v>5451</v>
      </c>
      <c r="L29" s="66" t="s">
        <v>870</v>
      </c>
      <c r="M29" s="66" t="s">
        <v>434</v>
      </c>
      <c r="N29" s="66" t="s">
        <v>5453</v>
      </c>
      <c r="O29"/>
    </row>
    <row r="30" spans="1:15" x14ac:dyDescent="0.3">
      <c r="A30" s="66">
        <v>2019</v>
      </c>
      <c r="B30" s="66">
        <v>6</v>
      </c>
      <c r="C30" s="66">
        <v>9</v>
      </c>
      <c r="D30" s="66">
        <v>59</v>
      </c>
      <c r="E30" s="66">
        <v>1</v>
      </c>
      <c r="F30" s="66" t="s">
        <v>263</v>
      </c>
      <c r="G30" s="66" t="s">
        <v>268</v>
      </c>
      <c r="H30" s="66" t="s">
        <v>11089</v>
      </c>
      <c r="I30" s="66" t="s">
        <v>13777</v>
      </c>
      <c r="J30" s="66">
        <v>1</v>
      </c>
      <c r="K30" t="s">
        <v>6037</v>
      </c>
      <c r="L30" s="66" t="s">
        <v>1190</v>
      </c>
      <c r="M30" s="66" t="s">
        <v>434</v>
      </c>
      <c r="N30" s="66" t="s">
        <v>6039</v>
      </c>
      <c r="O30"/>
    </row>
    <row r="31" spans="1:15" x14ac:dyDescent="0.3">
      <c r="A31" s="66">
        <v>2019</v>
      </c>
      <c r="B31" s="66">
        <v>7</v>
      </c>
      <c r="C31" s="66">
        <v>6</v>
      </c>
      <c r="D31" s="66">
        <v>66</v>
      </c>
      <c r="E31" s="66">
        <v>1</v>
      </c>
      <c r="F31" s="66" t="s">
        <v>263</v>
      </c>
      <c r="G31" s="66" t="s">
        <v>295</v>
      </c>
      <c r="H31" s="66" t="s">
        <v>11072</v>
      </c>
      <c r="I31" s="66" t="s">
        <v>13783</v>
      </c>
      <c r="J31" s="66">
        <v>1</v>
      </c>
      <c r="K31" t="s">
        <v>8696</v>
      </c>
      <c r="L31" s="66" t="s">
        <v>408</v>
      </c>
      <c r="M31" s="66" t="s">
        <v>434</v>
      </c>
      <c r="N31" s="66" t="s">
        <v>8698</v>
      </c>
      <c r="O31"/>
    </row>
    <row r="32" spans="1:15" x14ac:dyDescent="0.3">
      <c r="A32" s="66">
        <v>2019</v>
      </c>
      <c r="B32" s="66">
        <v>1</v>
      </c>
      <c r="C32" s="66">
        <v>7</v>
      </c>
      <c r="D32" s="66">
        <v>7</v>
      </c>
      <c r="E32" s="66">
        <v>7</v>
      </c>
      <c r="F32" s="66" t="s">
        <v>262</v>
      </c>
      <c r="G32" s="66" t="s">
        <v>295</v>
      </c>
      <c r="H32" s="66" t="s">
        <v>11034</v>
      </c>
      <c r="I32" s="66" t="s">
        <v>13731</v>
      </c>
      <c r="J32" s="66">
        <v>5</v>
      </c>
      <c r="K32" t="s">
        <v>5582</v>
      </c>
      <c r="L32" s="66" t="s">
        <v>339</v>
      </c>
      <c r="M32" s="66" t="s">
        <v>310</v>
      </c>
      <c r="N32" s="66" t="s">
        <v>5584</v>
      </c>
      <c r="O32"/>
    </row>
    <row r="33" spans="1:15" x14ac:dyDescent="0.3">
      <c r="A33" s="66">
        <v>2019</v>
      </c>
      <c r="B33" s="66">
        <v>3</v>
      </c>
      <c r="C33" s="66">
        <v>7</v>
      </c>
      <c r="D33" s="66">
        <v>27</v>
      </c>
      <c r="E33" s="66">
        <v>7</v>
      </c>
      <c r="F33" s="66" t="s">
        <v>262</v>
      </c>
      <c r="G33" s="66" t="s">
        <v>295</v>
      </c>
      <c r="H33" s="66" t="s">
        <v>11035</v>
      </c>
      <c r="I33" s="66" t="s">
        <v>13748</v>
      </c>
      <c r="J33" s="66">
        <v>3</v>
      </c>
      <c r="K33" t="s">
        <v>2661</v>
      </c>
      <c r="L33" s="66" t="s">
        <v>334</v>
      </c>
      <c r="M33" s="66" t="s">
        <v>347</v>
      </c>
      <c r="N33" s="66" t="s">
        <v>2663</v>
      </c>
      <c r="O33"/>
    </row>
    <row r="34" spans="1:15" x14ac:dyDescent="0.3">
      <c r="A34" s="66">
        <v>2019</v>
      </c>
      <c r="B34" s="66">
        <v>4</v>
      </c>
      <c r="C34" s="66">
        <v>7</v>
      </c>
      <c r="D34" s="66">
        <v>37</v>
      </c>
      <c r="E34" s="66">
        <v>7</v>
      </c>
      <c r="F34" s="66" t="s">
        <v>262</v>
      </c>
      <c r="G34" s="66" t="s">
        <v>295</v>
      </c>
      <c r="H34" s="66" t="s">
        <v>11053</v>
      </c>
      <c r="I34" s="66" t="s">
        <v>13756</v>
      </c>
      <c r="J34" s="66">
        <v>2</v>
      </c>
      <c r="K34" t="s">
        <v>1565</v>
      </c>
      <c r="L34" s="66" t="s">
        <v>717</v>
      </c>
      <c r="M34" s="66" t="s">
        <v>448</v>
      </c>
      <c r="N34" s="66" t="s">
        <v>1566</v>
      </c>
      <c r="O34"/>
    </row>
    <row r="35" spans="1:15" x14ac:dyDescent="0.3">
      <c r="A35" s="66">
        <v>2019</v>
      </c>
      <c r="B35" s="66">
        <v>5</v>
      </c>
      <c r="C35" s="66">
        <v>7</v>
      </c>
      <c r="D35" s="66">
        <v>47</v>
      </c>
      <c r="E35" s="66">
        <v>7</v>
      </c>
      <c r="F35" s="66" t="s">
        <v>262</v>
      </c>
      <c r="G35" s="66" t="s">
        <v>295</v>
      </c>
      <c r="H35" s="66" t="s">
        <v>11073</v>
      </c>
      <c r="I35" s="66" t="s">
        <v>13766</v>
      </c>
      <c r="J35" s="66">
        <v>1</v>
      </c>
      <c r="K35" t="s">
        <v>7961</v>
      </c>
      <c r="L35" s="66" t="s">
        <v>690</v>
      </c>
      <c r="M35" s="66" t="s">
        <v>448</v>
      </c>
      <c r="N35" s="66" t="s">
        <v>15113</v>
      </c>
      <c r="O35"/>
    </row>
    <row r="36" spans="1:15" x14ac:dyDescent="0.3">
      <c r="A36" s="66">
        <v>2019</v>
      </c>
      <c r="B36" s="66">
        <v>6</v>
      </c>
      <c r="C36" s="66">
        <v>7</v>
      </c>
      <c r="D36" s="66">
        <v>57</v>
      </c>
      <c r="E36" s="66">
        <v>7</v>
      </c>
      <c r="F36" s="66" t="s">
        <v>262</v>
      </c>
      <c r="G36" s="66" t="s">
        <v>295</v>
      </c>
      <c r="H36" s="66" t="s">
        <v>11087</v>
      </c>
      <c r="I36" s="66" t="s">
        <v>13775</v>
      </c>
      <c r="J36" s="66">
        <v>1</v>
      </c>
      <c r="K36" t="s">
        <v>6079</v>
      </c>
      <c r="L36" s="66" t="s">
        <v>295</v>
      </c>
      <c r="M36" s="66" t="s">
        <v>434</v>
      </c>
      <c r="N36" s="66" t="s">
        <v>6081</v>
      </c>
      <c r="O36"/>
    </row>
    <row r="37" spans="1:15" x14ac:dyDescent="0.3">
      <c r="A37" s="66">
        <v>2019</v>
      </c>
      <c r="B37" s="66">
        <v>7</v>
      </c>
      <c r="C37" s="66">
        <v>7</v>
      </c>
      <c r="D37" s="66">
        <v>67</v>
      </c>
      <c r="E37" s="66">
        <v>7</v>
      </c>
      <c r="F37" s="66" t="s">
        <v>262</v>
      </c>
      <c r="G37" s="66" t="s">
        <v>295</v>
      </c>
      <c r="H37" s="66" t="s">
        <v>11074</v>
      </c>
      <c r="I37" s="66" t="s">
        <v>13784</v>
      </c>
      <c r="J37" s="66">
        <v>1</v>
      </c>
      <c r="K37" t="s">
        <v>10502</v>
      </c>
      <c r="L37" s="66" t="s">
        <v>295</v>
      </c>
      <c r="M37" s="66" t="s">
        <v>434</v>
      </c>
      <c r="N37" s="66" t="s">
        <v>10504</v>
      </c>
      <c r="O37"/>
    </row>
    <row r="38" spans="1:15" x14ac:dyDescent="0.3">
      <c r="A38" s="66">
        <v>2019</v>
      </c>
      <c r="B38" s="66">
        <v>2</v>
      </c>
      <c r="C38" s="66">
        <v>5</v>
      </c>
      <c r="D38" s="66">
        <v>15</v>
      </c>
      <c r="E38" s="66">
        <v>10</v>
      </c>
      <c r="F38" s="66" t="s">
        <v>264</v>
      </c>
      <c r="G38" s="66" t="s">
        <v>295</v>
      </c>
      <c r="H38" s="66" t="s">
        <v>11048</v>
      </c>
      <c r="I38" s="66" t="s">
        <v>13738</v>
      </c>
      <c r="J38" s="66">
        <v>4</v>
      </c>
      <c r="K38" t="s">
        <v>6162</v>
      </c>
      <c r="L38" s="66" t="s">
        <v>548</v>
      </c>
      <c r="M38" s="66" t="s">
        <v>347</v>
      </c>
      <c r="N38" s="66" t="s">
        <v>6163</v>
      </c>
      <c r="O38"/>
    </row>
    <row r="39" spans="1:15" x14ac:dyDescent="0.3">
      <c r="A39" s="66">
        <v>2019</v>
      </c>
      <c r="B39" s="66">
        <v>3</v>
      </c>
      <c r="C39" s="66">
        <v>5</v>
      </c>
      <c r="D39" s="66">
        <v>25</v>
      </c>
      <c r="E39" s="66">
        <v>10</v>
      </c>
      <c r="F39" s="66" t="s">
        <v>264</v>
      </c>
      <c r="G39" s="66" t="s">
        <v>295</v>
      </c>
      <c r="H39" s="66" t="s">
        <v>11031</v>
      </c>
      <c r="I39" s="66" t="s">
        <v>13746</v>
      </c>
      <c r="J39" s="66">
        <v>3</v>
      </c>
      <c r="K39" t="s">
        <v>2121</v>
      </c>
      <c r="L39" s="66" t="s">
        <v>904</v>
      </c>
      <c r="M39" s="66" t="s">
        <v>448</v>
      </c>
      <c r="N39" s="66" t="s">
        <v>2124</v>
      </c>
      <c r="O39"/>
    </row>
    <row r="40" spans="1:15" x14ac:dyDescent="0.3">
      <c r="A40" s="66">
        <v>2019</v>
      </c>
      <c r="B40" s="66">
        <v>1</v>
      </c>
      <c r="C40" s="66">
        <v>4</v>
      </c>
      <c r="D40" s="66">
        <v>4</v>
      </c>
      <c r="E40" s="66">
        <v>9</v>
      </c>
      <c r="F40" s="66" t="s">
        <v>266</v>
      </c>
      <c r="G40" s="66" t="s">
        <v>295</v>
      </c>
      <c r="H40" s="66" t="s">
        <v>11028</v>
      </c>
      <c r="I40" s="66" t="s">
        <v>13728</v>
      </c>
      <c r="J40" s="66">
        <v>6</v>
      </c>
      <c r="K40" t="s">
        <v>7536</v>
      </c>
      <c r="L40" s="66" t="s">
        <v>386</v>
      </c>
      <c r="M40" s="66" t="s">
        <v>448</v>
      </c>
      <c r="N40" s="66" t="s">
        <v>7537</v>
      </c>
      <c r="O40"/>
    </row>
    <row r="41" spans="1:15" x14ac:dyDescent="0.3">
      <c r="A41" s="66">
        <v>2019</v>
      </c>
      <c r="B41" s="66">
        <v>1</v>
      </c>
      <c r="C41" s="66">
        <v>5</v>
      </c>
      <c r="D41" s="66">
        <v>5</v>
      </c>
      <c r="E41" s="66">
        <v>9</v>
      </c>
      <c r="F41" s="66" t="s">
        <v>266</v>
      </c>
      <c r="G41" s="66" t="s">
        <v>264</v>
      </c>
      <c r="H41" s="66" t="s">
        <v>11030</v>
      </c>
      <c r="I41" s="66" t="s">
        <v>13729</v>
      </c>
      <c r="J41" s="66">
        <v>6</v>
      </c>
      <c r="K41" t="s">
        <v>7024</v>
      </c>
      <c r="L41" s="66" t="s">
        <v>566</v>
      </c>
      <c r="M41" s="66" t="s">
        <v>448</v>
      </c>
      <c r="N41" s="66" t="s">
        <v>7025</v>
      </c>
      <c r="O41"/>
    </row>
    <row r="42" spans="1:15" x14ac:dyDescent="0.3">
      <c r="A42" s="66">
        <v>2019</v>
      </c>
      <c r="B42" s="66">
        <v>2</v>
      </c>
      <c r="C42" s="66">
        <v>4</v>
      </c>
      <c r="D42" s="66">
        <v>14</v>
      </c>
      <c r="E42" s="66">
        <v>9</v>
      </c>
      <c r="F42" s="66" t="s">
        <v>266</v>
      </c>
      <c r="G42" s="66" t="s">
        <v>295</v>
      </c>
      <c r="H42" s="66" t="s">
        <v>11046</v>
      </c>
      <c r="I42" s="66" t="s">
        <v>13737</v>
      </c>
      <c r="J42" s="66">
        <v>4</v>
      </c>
      <c r="K42" t="s">
        <v>10240</v>
      </c>
      <c r="L42" s="66" t="s">
        <v>703</v>
      </c>
      <c r="M42" s="66" t="s">
        <v>448</v>
      </c>
      <c r="N42" s="66" t="s">
        <v>10242</v>
      </c>
      <c r="O42"/>
    </row>
    <row r="43" spans="1:15" x14ac:dyDescent="0.3">
      <c r="A43" s="66">
        <v>2019</v>
      </c>
      <c r="B43" s="66">
        <v>3</v>
      </c>
      <c r="C43" s="66">
        <v>4</v>
      </c>
      <c r="D43" s="66">
        <v>24</v>
      </c>
      <c r="E43" s="66">
        <v>9</v>
      </c>
      <c r="F43" s="66" t="s">
        <v>266</v>
      </c>
      <c r="G43" s="66" t="s">
        <v>295</v>
      </c>
      <c r="H43" s="66" t="s">
        <v>11029</v>
      </c>
      <c r="I43" s="66" t="s">
        <v>13745</v>
      </c>
      <c r="J43" s="66">
        <v>3</v>
      </c>
      <c r="K43" t="s">
        <v>8579</v>
      </c>
      <c r="L43" s="66" t="s">
        <v>339</v>
      </c>
      <c r="M43" s="66" t="s">
        <v>347</v>
      </c>
      <c r="N43" s="66" t="s">
        <v>8580</v>
      </c>
      <c r="O43"/>
    </row>
    <row r="44" spans="1:15" x14ac:dyDescent="0.3">
      <c r="A44" s="66">
        <v>2019</v>
      </c>
      <c r="B44" s="66">
        <v>4</v>
      </c>
      <c r="C44" s="66">
        <v>4</v>
      </c>
      <c r="D44" s="66">
        <v>34</v>
      </c>
      <c r="E44" s="66">
        <v>9</v>
      </c>
      <c r="F44" s="66" t="s">
        <v>266</v>
      </c>
      <c r="G44" s="66" t="s">
        <v>295</v>
      </c>
      <c r="H44" s="66" t="s">
        <v>11047</v>
      </c>
      <c r="I44" s="66" t="s">
        <v>13753</v>
      </c>
      <c r="J44" s="66">
        <v>2</v>
      </c>
      <c r="K44" t="s">
        <v>2107</v>
      </c>
      <c r="L44" s="66" t="s">
        <v>532</v>
      </c>
      <c r="M44" s="66" t="s">
        <v>347</v>
      </c>
      <c r="N44" s="66" t="s">
        <v>2109</v>
      </c>
      <c r="O44"/>
    </row>
    <row r="45" spans="1:15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266</v>
      </c>
      <c r="G45" s="66" t="s">
        <v>295</v>
      </c>
      <c r="H45" s="66" t="s">
        <v>11066</v>
      </c>
      <c r="I45" s="66" t="s">
        <v>13763</v>
      </c>
      <c r="J45" s="66">
        <v>1</v>
      </c>
      <c r="K45" t="s">
        <v>7139</v>
      </c>
      <c r="L45" s="66" t="s">
        <v>441</v>
      </c>
      <c r="M45" s="66" t="s">
        <v>347</v>
      </c>
      <c r="N45" s="66" t="s">
        <v>7140</v>
      </c>
      <c r="O45"/>
    </row>
    <row r="46" spans="1:15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266</v>
      </c>
      <c r="G46" s="66" t="s">
        <v>264</v>
      </c>
      <c r="H46" s="66" t="s">
        <v>11069</v>
      </c>
      <c r="I46" s="66" t="s">
        <v>13764</v>
      </c>
      <c r="J46" s="66">
        <v>1</v>
      </c>
      <c r="K46" t="s">
        <v>4225</v>
      </c>
      <c r="L46" s="66" t="s">
        <v>486</v>
      </c>
      <c r="M46" s="66" t="s">
        <v>347</v>
      </c>
      <c r="N46" s="66" t="s">
        <v>4228</v>
      </c>
      <c r="O46"/>
    </row>
    <row r="47" spans="1:15" x14ac:dyDescent="0.3">
      <c r="A47" s="66">
        <v>2019</v>
      </c>
      <c r="B47" s="66">
        <v>6</v>
      </c>
      <c r="C47" s="66">
        <v>4</v>
      </c>
      <c r="D47" s="66">
        <v>54</v>
      </c>
      <c r="E47" s="66">
        <v>9</v>
      </c>
      <c r="F47" s="66" t="s">
        <v>266</v>
      </c>
      <c r="G47" s="66" t="s">
        <v>295</v>
      </c>
      <c r="H47" s="66" t="s">
        <v>11084</v>
      </c>
      <c r="I47" s="66" t="s">
        <v>13773</v>
      </c>
      <c r="J47" s="66">
        <v>1</v>
      </c>
      <c r="K47" t="s">
        <v>9903</v>
      </c>
      <c r="L47" s="66" t="s">
        <v>486</v>
      </c>
      <c r="M47" s="66" t="s">
        <v>310</v>
      </c>
      <c r="N47" s="66" t="s">
        <v>9905</v>
      </c>
      <c r="O47"/>
    </row>
    <row r="48" spans="1:15" x14ac:dyDescent="0.3">
      <c r="A48" s="66">
        <v>2019</v>
      </c>
      <c r="B48" s="66">
        <v>1</v>
      </c>
      <c r="C48" s="66">
        <v>10</v>
      </c>
      <c r="D48" s="66">
        <v>10</v>
      </c>
      <c r="E48" s="66">
        <v>6</v>
      </c>
      <c r="F48" s="66" t="s">
        <v>267</v>
      </c>
      <c r="G48" s="66" t="s">
        <v>295</v>
      </c>
      <c r="H48" s="66" t="s">
        <v>10897</v>
      </c>
      <c r="I48" s="66" t="s">
        <v>13734</v>
      </c>
      <c r="J48" s="66">
        <v>5</v>
      </c>
      <c r="K48" t="s">
        <v>10148</v>
      </c>
      <c r="L48" s="66" t="s">
        <v>717</v>
      </c>
      <c r="M48" s="66" t="s">
        <v>320</v>
      </c>
      <c r="N48" s="66" t="s">
        <v>10150</v>
      </c>
      <c r="O48"/>
    </row>
    <row r="49" spans="1:15" x14ac:dyDescent="0.3">
      <c r="A49" s="66">
        <v>2019</v>
      </c>
      <c r="B49" s="66">
        <v>2</v>
      </c>
      <c r="C49" s="66">
        <v>10</v>
      </c>
      <c r="D49" s="66">
        <v>20</v>
      </c>
      <c r="E49" s="66">
        <v>6</v>
      </c>
      <c r="F49" s="66" t="s">
        <v>267</v>
      </c>
      <c r="G49" s="66" t="s">
        <v>295</v>
      </c>
      <c r="H49" s="66" t="s">
        <v>10909</v>
      </c>
      <c r="I49" s="66" t="s">
        <v>13742</v>
      </c>
      <c r="J49" s="66">
        <v>4</v>
      </c>
      <c r="K49" t="s">
        <v>6992</v>
      </c>
      <c r="L49" s="66" t="s">
        <v>441</v>
      </c>
      <c r="M49" s="66" t="s">
        <v>347</v>
      </c>
      <c r="N49" s="66" t="s">
        <v>6994</v>
      </c>
      <c r="O49"/>
    </row>
    <row r="50" spans="1:15" x14ac:dyDescent="0.3">
      <c r="A50" s="66">
        <v>2019</v>
      </c>
      <c r="B50" s="66">
        <v>4</v>
      </c>
      <c r="C50" s="66">
        <v>10</v>
      </c>
      <c r="D50" s="66">
        <v>40</v>
      </c>
      <c r="E50" s="66">
        <v>6</v>
      </c>
      <c r="F50" s="66" t="s">
        <v>267</v>
      </c>
      <c r="G50" s="66" t="s">
        <v>295</v>
      </c>
      <c r="H50" s="66" t="s">
        <v>11058</v>
      </c>
      <c r="I50" s="66" t="s">
        <v>13759</v>
      </c>
      <c r="J50" s="66">
        <v>2</v>
      </c>
      <c r="K50" t="s">
        <v>3461</v>
      </c>
      <c r="L50" s="66" t="s">
        <v>408</v>
      </c>
      <c r="M50" s="66" t="s">
        <v>448</v>
      </c>
      <c r="N50" s="66" t="s">
        <v>3463</v>
      </c>
      <c r="O50"/>
    </row>
    <row r="51" spans="1:15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267</v>
      </c>
      <c r="G51" s="66" t="s">
        <v>295</v>
      </c>
      <c r="H51" s="66" t="s">
        <v>11079</v>
      </c>
      <c r="I51" s="66" t="s">
        <v>13769</v>
      </c>
      <c r="J51" s="66">
        <v>1</v>
      </c>
      <c r="K51" t="s">
        <v>3141</v>
      </c>
      <c r="L51" s="66" t="s">
        <v>339</v>
      </c>
      <c r="M51" s="66" t="s">
        <v>347</v>
      </c>
      <c r="N51" s="66" t="s">
        <v>13894</v>
      </c>
      <c r="O51"/>
    </row>
    <row r="52" spans="1:15" x14ac:dyDescent="0.3">
      <c r="A52" s="66">
        <v>2019</v>
      </c>
      <c r="B52" s="66">
        <v>6</v>
      </c>
      <c r="C52" s="66">
        <v>10</v>
      </c>
      <c r="D52" s="66">
        <v>60</v>
      </c>
      <c r="E52" s="66">
        <v>6</v>
      </c>
      <c r="F52" s="66" t="s">
        <v>267</v>
      </c>
      <c r="G52" s="66" t="s">
        <v>295</v>
      </c>
      <c r="H52" s="66" t="s">
        <v>11090</v>
      </c>
      <c r="I52" s="66" t="s">
        <v>13778</v>
      </c>
      <c r="J52" s="66">
        <v>1</v>
      </c>
      <c r="K52" t="s">
        <v>606</v>
      </c>
      <c r="L52" s="66" t="s">
        <v>548</v>
      </c>
      <c r="M52" s="66" t="s">
        <v>448</v>
      </c>
      <c r="N52" s="66" t="s">
        <v>610</v>
      </c>
      <c r="O52"/>
    </row>
    <row r="53" spans="1:15" x14ac:dyDescent="0.3">
      <c r="A53" s="66">
        <v>2019</v>
      </c>
      <c r="B53" s="66">
        <v>7</v>
      </c>
      <c r="C53" s="66">
        <v>10</v>
      </c>
      <c r="D53" s="66">
        <v>70</v>
      </c>
      <c r="E53" s="66">
        <v>6</v>
      </c>
      <c r="F53" s="66" t="s">
        <v>267</v>
      </c>
      <c r="G53" s="66" t="s">
        <v>295</v>
      </c>
      <c r="H53" s="66" t="s">
        <v>11080</v>
      </c>
      <c r="I53" s="66" t="s">
        <v>13787</v>
      </c>
      <c r="J53" s="66">
        <v>1</v>
      </c>
      <c r="K53" t="s">
        <v>10359</v>
      </c>
      <c r="L53" s="66" t="s">
        <v>476</v>
      </c>
      <c r="M53" s="66" t="s">
        <v>448</v>
      </c>
      <c r="N53" s="66" t="s">
        <v>10362</v>
      </c>
      <c r="O53"/>
    </row>
    <row r="54" spans="1:15" x14ac:dyDescent="0.3">
      <c r="A54" s="66">
        <v>2019</v>
      </c>
      <c r="B54" s="66">
        <v>2</v>
      </c>
      <c r="C54" s="66">
        <v>8</v>
      </c>
      <c r="D54" s="66">
        <v>18</v>
      </c>
      <c r="E54" s="66">
        <v>5</v>
      </c>
      <c r="F54" s="66" t="s">
        <v>261</v>
      </c>
      <c r="G54" s="66" t="s">
        <v>295</v>
      </c>
      <c r="H54" s="66" t="s">
        <v>11054</v>
      </c>
      <c r="I54" s="66" t="s">
        <v>13741</v>
      </c>
      <c r="J54" s="66">
        <v>4</v>
      </c>
      <c r="K54" t="s">
        <v>7096</v>
      </c>
      <c r="L54" s="66" t="s">
        <v>386</v>
      </c>
      <c r="M54" s="66" t="s">
        <v>347</v>
      </c>
      <c r="N54" s="66" t="s">
        <v>14956</v>
      </c>
      <c r="O54"/>
    </row>
    <row r="55" spans="1:15" x14ac:dyDescent="0.3">
      <c r="A55" s="66">
        <v>2019</v>
      </c>
      <c r="B55" s="66">
        <v>3</v>
      </c>
      <c r="C55" s="66">
        <v>8</v>
      </c>
      <c r="D55" s="66">
        <v>28</v>
      </c>
      <c r="E55" s="66">
        <v>5</v>
      </c>
      <c r="F55" s="66" t="s">
        <v>261</v>
      </c>
      <c r="G55" s="66" t="s">
        <v>295</v>
      </c>
      <c r="H55" s="66" t="s">
        <v>11037</v>
      </c>
      <c r="I55" s="66" t="s">
        <v>13749</v>
      </c>
      <c r="J55" s="66">
        <v>3</v>
      </c>
      <c r="K55" t="s">
        <v>6042</v>
      </c>
      <c r="L55" s="66" t="s">
        <v>909</v>
      </c>
      <c r="M55" s="66" t="s">
        <v>448</v>
      </c>
      <c r="N55" s="66" t="s">
        <v>13890</v>
      </c>
      <c r="O55"/>
    </row>
    <row r="56" spans="1:15" x14ac:dyDescent="0.3">
      <c r="A56" s="66">
        <v>2019</v>
      </c>
      <c r="B56" s="66">
        <v>4</v>
      </c>
      <c r="C56" s="66">
        <v>5</v>
      </c>
      <c r="D56" s="66">
        <v>35</v>
      </c>
      <c r="E56" s="66">
        <v>5</v>
      </c>
      <c r="F56" s="66" t="s">
        <v>261</v>
      </c>
      <c r="G56" s="66" t="s">
        <v>264</v>
      </c>
      <c r="H56" s="66" t="s">
        <v>11049</v>
      </c>
      <c r="I56" s="66" t="s">
        <v>13754</v>
      </c>
      <c r="J56" s="66">
        <v>2</v>
      </c>
      <c r="K56" t="s">
        <v>1470</v>
      </c>
      <c r="L56" s="66" t="s">
        <v>364</v>
      </c>
      <c r="M56" s="66" t="s">
        <v>448</v>
      </c>
      <c r="N56" s="66" t="s">
        <v>1472</v>
      </c>
      <c r="O56"/>
    </row>
    <row r="57" spans="1:15" x14ac:dyDescent="0.3">
      <c r="A57" s="66">
        <v>2019</v>
      </c>
      <c r="B57" s="66">
        <v>4</v>
      </c>
      <c r="C57" s="66">
        <v>8</v>
      </c>
      <c r="D57" s="66">
        <v>38</v>
      </c>
      <c r="E57" s="66">
        <v>5</v>
      </c>
      <c r="F57" s="66" t="s">
        <v>261</v>
      </c>
      <c r="G57" s="66" t="s">
        <v>295</v>
      </c>
      <c r="H57" s="66" t="s">
        <v>11055</v>
      </c>
      <c r="I57" s="66" t="s">
        <v>13757</v>
      </c>
      <c r="J57" s="66">
        <v>2</v>
      </c>
      <c r="K57" t="s">
        <v>9746</v>
      </c>
      <c r="L57" s="66" t="s">
        <v>518</v>
      </c>
      <c r="M57" s="66" t="s">
        <v>347</v>
      </c>
      <c r="N57" s="66" t="s">
        <v>9747</v>
      </c>
      <c r="O57"/>
    </row>
    <row r="58" spans="1:15" x14ac:dyDescent="0.3">
      <c r="A58" s="66">
        <v>2019</v>
      </c>
      <c r="B58" s="66">
        <v>5</v>
      </c>
      <c r="C58" s="66">
        <v>8</v>
      </c>
      <c r="D58" s="66">
        <v>48</v>
      </c>
      <c r="E58" s="66">
        <v>5</v>
      </c>
      <c r="F58" s="66" t="s">
        <v>261</v>
      </c>
      <c r="G58" s="66" t="s">
        <v>295</v>
      </c>
      <c r="H58" s="66" t="s">
        <v>11075</v>
      </c>
      <c r="I58" s="66" t="s">
        <v>13767</v>
      </c>
      <c r="J58" s="66">
        <v>1</v>
      </c>
      <c r="K58" t="s">
        <v>2199</v>
      </c>
      <c r="L58" s="66" t="s">
        <v>741</v>
      </c>
      <c r="M58" s="66" t="s">
        <v>448</v>
      </c>
      <c r="N58" s="66" t="s">
        <v>2201</v>
      </c>
      <c r="O58"/>
    </row>
    <row r="59" spans="1:15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261</v>
      </c>
      <c r="G59" s="66" t="s">
        <v>295</v>
      </c>
      <c r="H59" s="66" t="s">
        <v>11088</v>
      </c>
      <c r="I59" s="66" t="s">
        <v>13776</v>
      </c>
      <c r="J59" s="66">
        <v>1</v>
      </c>
      <c r="K59" t="s">
        <v>1162</v>
      </c>
      <c r="L59" s="66" t="s">
        <v>295</v>
      </c>
      <c r="M59" s="66" t="s">
        <v>434</v>
      </c>
      <c r="N59" s="66" t="s">
        <v>1164</v>
      </c>
      <c r="O59"/>
    </row>
    <row r="60" spans="1:15" x14ac:dyDescent="0.3">
      <c r="A60" s="66">
        <v>2019</v>
      </c>
      <c r="B60" s="66">
        <v>7</v>
      </c>
      <c r="C60" s="66">
        <v>8</v>
      </c>
      <c r="D60" s="66">
        <v>68</v>
      </c>
      <c r="E60" s="66">
        <v>5</v>
      </c>
      <c r="F60" s="66" t="s">
        <v>261</v>
      </c>
      <c r="G60" s="66" t="s">
        <v>295</v>
      </c>
      <c r="H60" s="66" t="s">
        <v>11076</v>
      </c>
      <c r="I60" s="66" t="s">
        <v>13785</v>
      </c>
      <c r="J60" s="66">
        <v>1</v>
      </c>
      <c r="K60" t="s">
        <v>7532</v>
      </c>
      <c r="L60" s="66" t="s">
        <v>295</v>
      </c>
      <c r="M60" s="66" t="s">
        <v>434</v>
      </c>
      <c r="N60" s="66" t="s">
        <v>7535</v>
      </c>
      <c r="O60"/>
    </row>
    <row r="61" spans="1:15" x14ac:dyDescent="0.3">
      <c r="A61" s="66">
        <v>2019</v>
      </c>
      <c r="B61" s="66">
        <v>1</v>
      </c>
      <c r="C61" s="66">
        <v>6</v>
      </c>
      <c r="D61" s="66">
        <v>6</v>
      </c>
      <c r="E61" s="66">
        <v>4</v>
      </c>
      <c r="F61" s="66" t="s">
        <v>268</v>
      </c>
      <c r="G61" s="66" t="s">
        <v>263</v>
      </c>
      <c r="H61" s="66" t="s">
        <v>11032</v>
      </c>
      <c r="I61" s="66" t="s">
        <v>13730</v>
      </c>
      <c r="J61" s="66">
        <v>5</v>
      </c>
      <c r="K61" t="s">
        <v>10366</v>
      </c>
      <c r="L61" s="66" t="s">
        <v>486</v>
      </c>
      <c r="M61" s="66" t="s">
        <v>347</v>
      </c>
      <c r="N61" s="66" t="s">
        <v>10368</v>
      </c>
      <c r="O61"/>
    </row>
    <row r="62" spans="1:15" x14ac:dyDescent="0.3">
      <c r="A62" s="66">
        <v>2019</v>
      </c>
      <c r="B62" s="66">
        <v>1</v>
      </c>
      <c r="C62" s="66">
        <v>9</v>
      </c>
      <c r="D62" s="66">
        <v>9</v>
      </c>
      <c r="E62" s="66">
        <v>4</v>
      </c>
      <c r="F62" s="66" t="s">
        <v>268</v>
      </c>
      <c r="G62" s="66" t="s">
        <v>295</v>
      </c>
      <c r="H62" s="66" t="s">
        <v>11038</v>
      </c>
      <c r="I62" s="66" t="s">
        <v>13733</v>
      </c>
      <c r="J62" s="66">
        <v>5</v>
      </c>
      <c r="K62" t="s">
        <v>4274</v>
      </c>
      <c r="L62" s="66" t="s">
        <v>532</v>
      </c>
      <c r="M62" s="66" t="s">
        <v>347</v>
      </c>
      <c r="N62" s="66" t="s">
        <v>4277</v>
      </c>
      <c r="O62"/>
    </row>
    <row r="63" spans="1:15" x14ac:dyDescent="0.3">
      <c r="A63" s="66">
        <v>2019</v>
      </c>
      <c r="B63" s="66">
        <v>2</v>
      </c>
      <c r="C63" s="66">
        <v>1</v>
      </c>
      <c r="D63" s="66">
        <v>11</v>
      </c>
      <c r="E63" s="66">
        <v>4</v>
      </c>
      <c r="F63" s="66" t="s">
        <v>268</v>
      </c>
      <c r="G63" s="66" t="s">
        <v>16097</v>
      </c>
      <c r="H63" s="66" t="s">
        <v>11040</v>
      </c>
      <c r="I63" s="66" t="s">
        <v>16731</v>
      </c>
      <c r="J63" s="66">
        <v>4</v>
      </c>
      <c r="K63" t="s">
        <v>5991</v>
      </c>
      <c r="L63" s="66" t="s">
        <v>334</v>
      </c>
      <c r="M63" s="66" t="s">
        <v>347</v>
      </c>
      <c r="N63" s="66" t="s">
        <v>5992</v>
      </c>
      <c r="O63"/>
    </row>
    <row r="64" spans="1:15" x14ac:dyDescent="0.3">
      <c r="A64" s="66">
        <v>2019</v>
      </c>
      <c r="B64" s="66">
        <v>2</v>
      </c>
      <c r="C64" s="66">
        <v>6</v>
      </c>
      <c r="D64" s="66">
        <v>16</v>
      </c>
      <c r="E64" s="66">
        <v>4</v>
      </c>
      <c r="F64" s="66" t="s">
        <v>268</v>
      </c>
      <c r="G64" s="66" t="s">
        <v>263</v>
      </c>
      <c r="H64" s="66" t="s">
        <v>11050</v>
      </c>
      <c r="I64" s="66" t="s">
        <v>13739</v>
      </c>
      <c r="J64" s="66">
        <v>4</v>
      </c>
      <c r="K64" t="s">
        <v>5657</v>
      </c>
      <c r="L64" s="66" t="s">
        <v>305</v>
      </c>
      <c r="M64" s="66" t="s">
        <v>347</v>
      </c>
      <c r="N64" s="66" t="s">
        <v>5660</v>
      </c>
      <c r="O64"/>
    </row>
    <row r="65" spans="1:15" x14ac:dyDescent="0.3">
      <c r="A65" s="66">
        <v>2019</v>
      </c>
      <c r="B65" s="66">
        <v>3</v>
      </c>
      <c r="C65" s="66">
        <v>1</v>
      </c>
      <c r="D65" s="66">
        <v>21</v>
      </c>
      <c r="E65" s="66">
        <v>4</v>
      </c>
      <c r="F65" s="66" t="s">
        <v>268</v>
      </c>
      <c r="G65" s="66" t="s">
        <v>16097</v>
      </c>
      <c r="H65" s="66" t="s">
        <v>11023</v>
      </c>
      <c r="I65" s="66" t="s">
        <v>16732</v>
      </c>
      <c r="J65" s="66">
        <v>3</v>
      </c>
      <c r="K65" t="s">
        <v>8795</v>
      </c>
      <c r="L65" s="66" t="s">
        <v>441</v>
      </c>
      <c r="M65" s="66" t="s">
        <v>310</v>
      </c>
      <c r="N65" s="66" t="s">
        <v>8797</v>
      </c>
      <c r="O65"/>
    </row>
    <row r="66" spans="1:15" x14ac:dyDescent="0.3">
      <c r="A66" s="66">
        <v>2019</v>
      </c>
      <c r="B66" s="66">
        <v>3</v>
      </c>
      <c r="C66" s="66">
        <v>9</v>
      </c>
      <c r="D66" s="66">
        <v>29</v>
      </c>
      <c r="E66" s="66">
        <v>4</v>
      </c>
      <c r="F66" s="66" t="s">
        <v>268</v>
      </c>
      <c r="G66" s="66" t="s">
        <v>295</v>
      </c>
      <c r="H66" s="66" t="s">
        <v>11039</v>
      </c>
      <c r="I66" s="66" t="s">
        <v>13750</v>
      </c>
      <c r="J66" s="66">
        <v>3</v>
      </c>
      <c r="K66" t="s">
        <v>1582</v>
      </c>
      <c r="L66" s="66" t="s">
        <v>364</v>
      </c>
      <c r="M66" s="66" t="s">
        <v>320</v>
      </c>
      <c r="N66" s="66" t="s">
        <v>1585</v>
      </c>
      <c r="O66"/>
    </row>
    <row r="67" spans="1:15" x14ac:dyDescent="0.3">
      <c r="A67" s="66">
        <v>2019</v>
      </c>
      <c r="B67" s="66">
        <v>4</v>
      </c>
      <c r="C67" s="66">
        <v>1</v>
      </c>
      <c r="D67" s="66">
        <v>31</v>
      </c>
      <c r="E67" s="66">
        <v>4</v>
      </c>
      <c r="F67" s="66" t="s">
        <v>268</v>
      </c>
      <c r="G67" s="66" t="s">
        <v>16097</v>
      </c>
      <c r="H67" s="66" t="s">
        <v>11041</v>
      </c>
      <c r="I67" s="66" t="s">
        <v>16733</v>
      </c>
      <c r="J67" s="66">
        <v>2</v>
      </c>
      <c r="K67" t="s">
        <v>3387</v>
      </c>
      <c r="L67" s="66" t="s">
        <v>441</v>
      </c>
      <c r="M67" s="66" t="s">
        <v>448</v>
      </c>
      <c r="N67" s="66" t="s">
        <v>3389</v>
      </c>
      <c r="O67"/>
    </row>
    <row r="68" spans="1:15" x14ac:dyDescent="0.3">
      <c r="A68" s="66">
        <v>2019</v>
      </c>
      <c r="B68" s="66">
        <v>4</v>
      </c>
      <c r="C68" s="66">
        <v>9</v>
      </c>
      <c r="D68" s="66">
        <v>39</v>
      </c>
      <c r="E68" s="66">
        <v>4</v>
      </c>
      <c r="F68" s="66" t="s">
        <v>268</v>
      </c>
      <c r="G68" s="66" t="s">
        <v>295</v>
      </c>
      <c r="H68" s="66" t="s">
        <v>11057</v>
      </c>
      <c r="I68" s="66" t="s">
        <v>13758</v>
      </c>
      <c r="J68" s="66">
        <v>2</v>
      </c>
      <c r="K68" t="s">
        <v>3971</v>
      </c>
      <c r="L68" s="66" t="s">
        <v>890</v>
      </c>
      <c r="M68" s="66" t="s">
        <v>347</v>
      </c>
      <c r="N68" s="66" t="s">
        <v>3972</v>
      </c>
      <c r="O68"/>
    </row>
    <row r="69" spans="1:15" x14ac:dyDescent="0.3">
      <c r="A69" s="66">
        <v>2019</v>
      </c>
      <c r="B69" s="66">
        <v>5</v>
      </c>
      <c r="C69" s="66">
        <v>6</v>
      </c>
      <c r="D69" s="66">
        <v>46</v>
      </c>
      <c r="E69" s="66">
        <v>4</v>
      </c>
      <c r="F69" s="66" t="s">
        <v>268</v>
      </c>
      <c r="G69" s="66" t="s">
        <v>263</v>
      </c>
      <c r="H69" s="66" t="s">
        <v>11071</v>
      </c>
      <c r="I69" s="66" t="s">
        <v>13765</v>
      </c>
      <c r="J69" s="66">
        <v>1</v>
      </c>
      <c r="K69" t="s">
        <v>5622</v>
      </c>
      <c r="L69" s="66" t="s">
        <v>1368</v>
      </c>
      <c r="M69" s="66" t="s">
        <v>310</v>
      </c>
      <c r="N69" s="66" t="s">
        <v>5624</v>
      </c>
      <c r="O69"/>
    </row>
    <row r="70" spans="1:15" x14ac:dyDescent="0.3">
      <c r="A70" s="66">
        <v>2019</v>
      </c>
      <c r="B70" s="66">
        <v>5</v>
      </c>
      <c r="C70" s="66">
        <v>9</v>
      </c>
      <c r="D70" s="66">
        <v>49</v>
      </c>
      <c r="E70" s="66">
        <v>4</v>
      </c>
      <c r="F70" s="66" t="s">
        <v>268</v>
      </c>
      <c r="G70" s="66" t="s">
        <v>295</v>
      </c>
      <c r="H70" s="66" t="s">
        <v>11077</v>
      </c>
      <c r="I70" s="66" t="s">
        <v>13768</v>
      </c>
      <c r="J70" s="66">
        <v>1</v>
      </c>
      <c r="K70" t="s">
        <v>6670</v>
      </c>
      <c r="L70" s="66" t="s">
        <v>326</v>
      </c>
      <c r="M70" s="66" t="s">
        <v>347</v>
      </c>
      <c r="N70" s="66" t="s">
        <v>6672</v>
      </c>
      <c r="O70"/>
    </row>
    <row r="71" spans="1:15" x14ac:dyDescent="0.3">
      <c r="A71" s="66">
        <v>2019</v>
      </c>
      <c r="B71" s="66">
        <v>7</v>
      </c>
      <c r="C71" s="66">
        <v>9</v>
      </c>
      <c r="D71" s="66">
        <v>69</v>
      </c>
      <c r="E71" s="66">
        <v>4</v>
      </c>
      <c r="F71" s="66" t="s">
        <v>268</v>
      </c>
      <c r="G71" s="66" t="s">
        <v>295</v>
      </c>
      <c r="H71" s="66" t="s">
        <v>11078</v>
      </c>
      <c r="I71" s="66" t="s">
        <v>13786</v>
      </c>
      <c r="J71" s="66">
        <v>1</v>
      </c>
      <c r="K71" t="s">
        <v>5591</v>
      </c>
      <c r="L71" s="66" t="s">
        <v>297</v>
      </c>
      <c r="M71" s="66" t="s">
        <v>448</v>
      </c>
      <c r="N71" s="66" t="s">
        <v>5593</v>
      </c>
      <c r="O7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sheetPr codeName="Sheet13"/>
  <dimension ref="C3:Y73"/>
  <sheetViews>
    <sheetView topLeftCell="B1" zoomScaleNormal="100" workbookViewId="0">
      <selection activeCell="G8" sqref="G8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12.109375" bestFit="1" customWidth="1"/>
    <col min="6" max="6" width="11.44140625" customWidth="1"/>
    <col min="7" max="7" width="25.88671875" customWidth="1"/>
    <col min="12" max="12" width="31.6640625" bestFit="1" customWidth="1"/>
    <col min="14" max="14" width="9.33203125" customWidth="1"/>
    <col min="15" max="15" width="29.33203125" bestFit="1" customWidth="1"/>
    <col min="21" max="21" width="18.6640625" customWidth="1"/>
    <col min="22" max="22" width="2.6640625" customWidth="1"/>
    <col min="25" max="25" width="20.44140625" bestFit="1" customWidth="1"/>
  </cols>
  <sheetData>
    <row r="3" spans="3:25" x14ac:dyDescent="0.3">
      <c r="C3" s="3" t="s">
        <v>10871</v>
      </c>
      <c r="D3" s="3" t="s">
        <v>10872</v>
      </c>
      <c r="E3" s="3" t="s">
        <v>10870</v>
      </c>
      <c r="F3" t="s">
        <v>10873</v>
      </c>
      <c r="G3" t="s">
        <v>10874</v>
      </c>
      <c r="H3" t="s">
        <v>10876</v>
      </c>
      <c r="I3" t="s">
        <v>10875</v>
      </c>
      <c r="J3" t="s">
        <v>10877</v>
      </c>
      <c r="K3" t="s">
        <v>10586</v>
      </c>
      <c r="L3" t="s">
        <v>10878</v>
      </c>
      <c r="S3" s="8" t="s">
        <v>10872</v>
      </c>
      <c r="T3" s="6" t="s">
        <v>10873</v>
      </c>
      <c r="U3" s="6" t="s">
        <v>10874</v>
      </c>
      <c r="V3" s="6"/>
      <c r="W3" s="9" t="s">
        <v>10872</v>
      </c>
      <c r="X3" s="6" t="s">
        <v>10873</v>
      </c>
      <c r="Y3" s="7" t="s">
        <v>10874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735</v>
      </c>
      <c r="G4" t="s">
        <v>9272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11022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11023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10571</v>
      </c>
      <c r="G5" t="s">
        <v>2231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11024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11025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953</v>
      </c>
      <c r="G6" t="s">
        <v>8030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11026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11027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1178</v>
      </c>
      <c r="G7" t="s">
        <v>2937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11028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11029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669</v>
      </c>
      <c r="G8" t="s">
        <v>4956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11030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11031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852</v>
      </c>
      <c r="G9" t="s">
        <v>1907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11032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11033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10574</v>
      </c>
      <c r="G10" t="s">
        <v>6230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11034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11035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3084</v>
      </c>
      <c r="G11" t="s">
        <v>7913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11036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11037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953</v>
      </c>
      <c r="G12" t="s">
        <v>8192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11038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11039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953</v>
      </c>
      <c r="G13" t="s">
        <v>477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10897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10919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953</v>
      </c>
      <c r="G14" t="s">
        <v>2002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11040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11041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10571</v>
      </c>
      <c r="G15" t="s">
        <v>10022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11042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11043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10574</v>
      </c>
      <c r="G16" t="s">
        <v>9787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10873</v>
      </c>
      <c r="O16" t="s">
        <v>10586</v>
      </c>
      <c r="S16" s="10" t="s">
        <v>11044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11045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1178</v>
      </c>
      <c r="G17" t="s">
        <v>8131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735</v>
      </c>
      <c r="O17">
        <v>1</v>
      </c>
      <c r="S17" s="10" t="s">
        <v>11046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11047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953</v>
      </c>
      <c r="G18" t="s">
        <v>9315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3084</v>
      </c>
      <c r="O18">
        <v>2</v>
      </c>
      <c r="S18" s="10" t="s">
        <v>11048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11049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444</v>
      </c>
      <c r="G19" t="s">
        <v>7944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10571</v>
      </c>
      <c r="O19">
        <v>3</v>
      </c>
      <c r="S19" s="10" t="s">
        <v>11050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11051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444</v>
      </c>
      <c r="G20" t="s">
        <v>2892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1193</v>
      </c>
      <c r="O20">
        <v>4</v>
      </c>
      <c r="S20" s="10" t="s">
        <v>11052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11053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3084</v>
      </c>
      <c r="G21" t="s">
        <v>8451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10574</v>
      </c>
      <c r="O21">
        <v>5</v>
      </c>
      <c r="S21" s="10" t="s">
        <v>11054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11055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735</v>
      </c>
      <c r="G22" t="s">
        <v>5457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852</v>
      </c>
      <c r="O22">
        <v>6</v>
      </c>
      <c r="S22" s="10" t="s">
        <v>11056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11057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3084</v>
      </c>
      <c r="G23" t="s">
        <v>9297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953</v>
      </c>
      <c r="O23">
        <v>7</v>
      </c>
      <c r="S23" s="14" t="s">
        <v>10909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11058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953</v>
      </c>
      <c r="G24" t="s">
        <v>6250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669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10571</v>
      </c>
      <c r="G25" t="s">
        <v>5537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1178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444</v>
      </c>
      <c r="G26" t="s">
        <v>4624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444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1178</v>
      </c>
      <c r="G27" t="s">
        <v>11004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10872</v>
      </c>
      <c r="T27" s="6" t="s">
        <v>10873</v>
      </c>
      <c r="U27" s="6" t="s">
        <v>10874</v>
      </c>
      <c r="V27" s="6"/>
      <c r="W27" s="9" t="s">
        <v>10872</v>
      </c>
      <c r="X27" s="6" t="s">
        <v>10873</v>
      </c>
      <c r="Y27" s="7" t="s">
        <v>10874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669</v>
      </c>
      <c r="G28" t="s">
        <v>5035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11059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11060</v>
      </c>
      <c r="X28" s="11" t="str">
        <f>INDEX(Rookies2018[Owner],MATCH($W28,Rookies2018[[PickName]:[PickName]],0))</f>
        <v>Greg</v>
      </c>
      <c r="Y28" s="18" t="s">
        <v>11061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444</v>
      </c>
      <c r="G29" t="s">
        <v>4726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11062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11063</v>
      </c>
      <c r="X29" s="11" t="str">
        <f>INDEX(Rookies2018[Owner],MATCH($W29,Rookies2018[[PickName]:[PickName]],0))</f>
        <v>David O</v>
      </c>
      <c r="Y29" s="18" t="s">
        <v>11061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10574</v>
      </c>
      <c r="G30" t="s">
        <v>2252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11064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11065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953</v>
      </c>
      <c r="G31" t="s">
        <v>9917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11066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11067</v>
      </c>
      <c r="X31" s="11" t="str">
        <f>INDEX(Rookies2018[Owner],MATCH($W31,Rookies2018[[PickName]:[PickName]],0))</f>
        <v>Jeremy</v>
      </c>
      <c r="Y31" s="18" t="s">
        <v>11061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953</v>
      </c>
      <c r="G32" t="s">
        <v>11068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11069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11070</v>
      </c>
      <c r="X32" s="11" t="str">
        <f>INDEX(Rookies2018[Owner],MATCH($W32,Rookies2018[[PickName]:[PickName]],0))</f>
        <v>Kevin</v>
      </c>
      <c r="Y32" s="18" t="s">
        <v>11061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3084</v>
      </c>
      <c r="G33" t="s">
        <v>591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11071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11072</v>
      </c>
      <c r="X33" s="11" t="str">
        <f>INDEX(Rookies2018[Owner],MATCH($W33,Rookies2018[[PickName]:[PickName]],0))</f>
        <v>Zach</v>
      </c>
      <c r="Y33" s="18" t="s">
        <v>11061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953</v>
      </c>
      <c r="G34" t="s">
        <v>5075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11073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11074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10571</v>
      </c>
      <c r="G35" t="s">
        <v>10078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11075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11076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10574</v>
      </c>
      <c r="G36" t="s">
        <v>8045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11077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11078</v>
      </c>
      <c r="X36" s="11" t="str">
        <f>INDEX(Rookies2018[Owner],MATCH($W36,Rookies2018[[PickName]:[PickName]],0))</f>
        <v>Adam</v>
      </c>
      <c r="Y36" s="18" t="s">
        <v>11061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1178</v>
      </c>
      <c r="G37" t="s">
        <v>11061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11079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11080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669</v>
      </c>
      <c r="G38" t="s">
        <v>3689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11081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852</v>
      </c>
      <c r="G39" t="s">
        <v>11061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11082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10574</v>
      </c>
      <c r="G40" t="s">
        <v>8086</v>
      </c>
      <c r="H40" s="2" t="s">
        <v>10631</v>
      </c>
      <c r="I40" s="2" t="s">
        <v>347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11083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3084</v>
      </c>
      <c r="G41" t="s">
        <v>2511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11084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735</v>
      </c>
      <c r="G42" t="s">
        <v>11061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11085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1193</v>
      </c>
      <c r="G43" t="s">
        <v>2442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11086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953</v>
      </c>
      <c r="G44" t="s">
        <v>10993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11087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10571</v>
      </c>
      <c r="G45" t="s">
        <v>6378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11088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3084</v>
      </c>
      <c r="G46" t="s">
        <v>5876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11089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1178</v>
      </c>
      <c r="G47" t="s">
        <v>11061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11090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669</v>
      </c>
      <c r="G48" t="s">
        <v>11061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852</v>
      </c>
      <c r="G49" t="s">
        <v>11061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1193</v>
      </c>
      <c r="G50" t="s">
        <v>7612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1193</v>
      </c>
      <c r="G51" t="s">
        <v>6522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1193</v>
      </c>
      <c r="G52" t="s">
        <v>2611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1193</v>
      </c>
      <c r="G53" t="s">
        <v>4335</v>
      </c>
      <c r="H53" s="2" t="s">
        <v>10609</v>
      </c>
      <c r="I53" s="2" t="s">
        <v>448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953</v>
      </c>
      <c r="G54" t="s">
        <v>11061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10571</v>
      </c>
      <c r="G55" t="s">
        <v>11061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444</v>
      </c>
      <c r="G56" t="s">
        <v>6369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1178</v>
      </c>
      <c r="G57" t="s">
        <v>11061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669</v>
      </c>
      <c r="G58" t="s">
        <v>11061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852</v>
      </c>
      <c r="G59" t="s">
        <v>11061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10574</v>
      </c>
      <c r="G60" t="s">
        <v>7558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3084</v>
      </c>
      <c r="G61" t="s">
        <v>3301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1193</v>
      </c>
      <c r="G62" t="s">
        <v>6608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1193</v>
      </c>
      <c r="G63" t="s">
        <v>10247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953</v>
      </c>
      <c r="G64" t="s">
        <v>11061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10571</v>
      </c>
      <c r="G65" t="s">
        <v>11061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444</v>
      </c>
      <c r="G66" t="s">
        <v>6738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1178</v>
      </c>
      <c r="G67" t="s">
        <v>11061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669</v>
      </c>
      <c r="G68" t="s">
        <v>11061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852</v>
      </c>
      <c r="G69" t="s">
        <v>11061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1193</v>
      </c>
      <c r="G70" t="s">
        <v>8019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3084</v>
      </c>
      <c r="G71" t="s">
        <v>6729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735</v>
      </c>
      <c r="G72" t="s">
        <v>11061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1193</v>
      </c>
      <c r="G73" t="s">
        <v>10483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sheetPr codeName="Sheet14"/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10870</v>
      </c>
      <c r="D3" s="3" t="s">
        <v>10871</v>
      </c>
      <c r="E3" s="3" t="s">
        <v>10872</v>
      </c>
      <c r="F3" t="s">
        <v>10873</v>
      </c>
      <c r="G3" t="s">
        <v>10874</v>
      </c>
      <c r="H3" t="s">
        <v>10875</v>
      </c>
      <c r="I3" t="s">
        <v>10876</v>
      </c>
      <c r="J3" t="s">
        <v>10877</v>
      </c>
      <c r="K3" t="s">
        <v>10586</v>
      </c>
      <c r="L3" t="s">
        <v>10878</v>
      </c>
      <c r="N3" t="s">
        <v>10586</v>
      </c>
      <c r="O3" t="s">
        <v>10878</v>
      </c>
    </row>
    <row r="4" spans="3:15" x14ac:dyDescent="0.3">
      <c r="C4" t="s">
        <v>10879</v>
      </c>
      <c r="D4" s="4">
        <v>1</v>
      </c>
      <c r="E4">
        <v>1</v>
      </c>
      <c r="F4" t="s">
        <v>1178</v>
      </c>
      <c r="G4" t="s">
        <v>7444</v>
      </c>
      <c r="H4" t="s">
        <v>448</v>
      </c>
      <c r="I4" t="s">
        <v>904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10880</v>
      </c>
    </row>
    <row r="5" spans="3:15" x14ac:dyDescent="0.3">
      <c r="C5" t="s">
        <v>10881</v>
      </c>
      <c r="D5" s="4">
        <v>1</v>
      </c>
      <c r="E5">
        <v>2</v>
      </c>
      <c r="F5" t="s">
        <v>852</v>
      </c>
      <c r="G5" t="s">
        <v>7587</v>
      </c>
      <c r="H5" t="s">
        <v>448</v>
      </c>
      <c r="I5" t="s">
        <v>870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10882</v>
      </c>
    </row>
    <row r="6" spans="3:15" x14ac:dyDescent="0.3">
      <c r="C6" t="s">
        <v>10883</v>
      </c>
      <c r="D6" s="4">
        <v>1</v>
      </c>
      <c r="E6">
        <v>3</v>
      </c>
      <c r="F6" t="s">
        <v>669</v>
      </c>
      <c r="G6" t="s">
        <v>9501</v>
      </c>
      <c r="H6" t="s">
        <v>448</v>
      </c>
      <c r="I6" t="s">
        <v>640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10884</v>
      </c>
    </row>
    <row r="7" spans="3:15" x14ac:dyDescent="0.3">
      <c r="C7" t="s">
        <v>10885</v>
      </c>
      <c r="D7" s="4">
        <v>1</v>
      </c>
      <c r="E7">
        <v>4</v>
      </c>
      <c r="F7" t="s">
        <v>444</v>
      </c>
      <c r="G7" t="s">
        <v>6662</v>
      </c>
      <c r="H7" t="s">
        <v>448</v>
      </c>
      <c r="I7" t="s">
        <v>408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10886</v>
      </c>
    </row>
    <row r="8" spans="3:15" x14ac:dyDescent="0.3">
      <c r="C8" t="s">
        <v>10887</v>
      </c>
      <c r="D8" s="4">
        <v>1</v>
      </c>
      <c r="E8">
        <v>5</v>
      </c>
      <c r="F8" t="s">
        <v>953</v>
      </c>
      <c r="G8" t="s">
        <v>836</v>
      </c>
      <c r="H8" t="s">
        <v>347</v>
      </c>
      <c r="I8" t="s">
        <v>548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10888</v>
      </c>
    </row>
    <row r="9" spans="3:15" x14ac:dyDescent="0.3">
      <c r="C9" t="s">
        <v>10889</v>
      </c>
      <c r="D9" s="4">
        <v>1</v>
      </c>
      <c r="E9">
        <v>6</v>
      </c>
      <c r="F9" t="s">
        <v>10571</v>
      </c>
      <c r="G9" t="s">
        <v>9898</v>
      </c>
      <c r="H9" t="s">
        <v>347</v>
      </c>
      <c r="I9" t="s">
        <v>408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10890</v>
      </c>
    </row>
    <row r="10" spans="3:15" x14ac:dyDescent="0.3">
      <c r="C10" t="s">
        <v>10891</v>
      </c>
      <c r="D10" s="4">
        <v>1</v>
      </c>
      <c r="E10">
        <v>7</v>
      </c>
      <c r="F10" t="s">
        <v>444</v>
      </c>
      <c r="G10" t="s">
        <v>5495</v>
      </c>
      <c r="H10" t="s">
        <v>448</v>
      </c>
      <c r="I10" t="s">
        <v>441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10892</v>
      </c>
    </row>
    <row r="11" spans="3:15" x14ac:dyDescent="0.3">
      <c r="C11" t="s">
        <v>10893</v>
      </c>
      <c r="D11" s="4">
        <v>1</v>
      </c>
      <c r="E11">
        <v>8</v>
      </c>
      <c r="F11" t="s">
        <v>10574</v>
      </c>
      <c r="G11" t="s">
        <v>6192</v>
      </c>
      <c r="H11" t="s">
        <v>448</v>
      </c>
      <c r="I11" t="s">
        <v>370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10894</v>
      </c>
    </row>
    <row r="12" spans="3:15" x14ac:dyDescent="0.3">
      <c r="C12" t="s">
        <v>10895</v>
      </c>
      <c r="D12" s="4">
        <v>1</v>
      </c>
      <c r="E12">
        <v>9</v>
      </c>
      <c r="F12" t="s">
        <v>1178</v>
      </c>
      <c r="G12" t="s">
        <v>6138</v>
      </c>
      <c r="H12" t="s">
        <v>448</v>
      </c>
      <c r="I12" t="s">
        <v>364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10896</v>
      </c>
    </row>
    <row r="13" spans="3:15" x14ac:dyDescent="0.3">
      <c r="C13" t="s">
        <v>10897</v>
      </c>
      <c r="D13" s="4">
        <v>1</v>
      </c>
      <c r="E13">
        <v>10</v>
      </c>
      <c r="F13" t="s">
        <v>1193</v>
      </c>
      <c r="G13" t="s">
        <v>5050</v>
      </c>
      <c r="H13" t="s">
        <v>320</v>
      </c>
      <c r="I13" t="s">
        <v>1190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10898</v>
      </c>
    </row>
    <row r="14" spans="3:15" x14ac:dyDescent="0.3">
      <c r="C14" t="s">
        <v>10899</v>
      </c>
      <c r="D14" s="4">
        <v>2</v>
      </c>
      <c r="E14">
        <v>1</v>
      </c>
      <c r="F14" t="s">
        <v>1178</v>
      </c>
      <c r="G14" t="s">
        <v>5710</v>
      </c>
      <c r="H14" t="s">
        <v>320</v>
      </c>
      <c r="I14" t="s">
        <v>313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10900</v>
      </c>
      <c r="D15" s="4">
        <v>2</v>
      </c>
      <c r="E15">
        <v>2</v>
      </c>
      <c r="F15" t="s">
        <v>735</v>
      </c>
      <c r="G15" t="s">
        <v>6820</v>
      </c>
      <c r="H15" t="s">
        <v>347</v>
      </c>
      <c r="I15" t="s">
        <v>297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10901</v>
      </c>
      <c r="D16" s="4">
        <v>2</v>
      </c>
      <c r="E16">
        <v>3</v>
      </c>
      <c r="F16" t="s">
        <v>669</v>
      </c>
      <c r="G16" t="s">
        <v>5799</v>
      </c>
      <c r="H16" t="s">
        <v>347</v>
      </c>
      <c r="I16" t="s">
        <v>703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10902</v>
      </c>
      <c r="D17" s="4">
        <v>2</v>
      </c>
      <c r="E17">
        <v>4</v>
      </c>
      <c r="F17" t="s">
        <v>444</v>
      </c>
      <c r="G17" t="s">
        <v>10107</v>
      </c>
      <c r="H17" t="s">
        <v>347</v>
      </c>
      <c r="I17" t="s">
        <v>717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10903</v>
      </c>
      <c r="D18" s="4">
        <v>2</v>
      </c>
      <c r="E18">
        <v>5</v>
      </c>
      <c r="F18" t="s">
        <v>953</v>
      </c>
      <c r="G18" t="s">
        <v>8670</v>
      </c>
      <c r="H18" t="s">
        <v>448</v>
      </c>
      <c r="I18" t="s">
        <v>305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10904</v>
      </c>
      <c r="D19" s="4">
        <v>2</v>
      </c>
      <c r="E19">
        <v>6</v>
      </c>
      <c r="F19" t="s">
        <v>10571</v>
      </c>
      <c r="G19" t="s">
        <v>8546</v>
      </c>
      <c r="H19" t="s">
        <v>320</v>
      </c>
      <c r="I19" t="s">
        <v>665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10905</v>
      </c>
      <c r="D20" s="4">
        <v>2</v>
      </c>
      <c r="E20">
        <v>7</v>
      </c>
      <c r="F20" t="s">
        <v>3084</v>
      </c>
      <c r="G20" t="s">
        <v>10906</v>
      </c>
      <c r="H20" t="s">
        <v>448</v>
      </c>
      <c r="I20" t="s">
        <v>690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10907</v>
      </c>
      <c r="D21" s="4">
        <v>2</v>
      </c>
      <c r="E21">
        <v>8</v>
      </c>
      <c r="F21" t="s">
        <v>3084</v>
      </c>
      <c r="G21" t="s">
        <v>8846</v>
      </c>
      <c r="H21" t="s">
        <v>448</v>
      </c>
      <c r="I21" t="s">
        <v>532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10908</v>
      </c>
      <c r="D22" s="4">
        <v>2</v>
      </c>
      <c r="E22">
        <v>9</v>
      </c>
      <c r="F22" t="s">
        <v>1193</v>
      </c>
      <c r="G22" t="s">
        <v>6687</v>
      </c>
      <c r="H22" t="s">
        <v>448</v>
      </c>
      <c r="I22" t="s">
        <v>302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10909</v>
      </c>
      <c r="D23" s="4">
        <v>2</v>
      </c>
      <c r="E23">
        <v>10</v>
      </c>
      <c r="F23" t="s">
        <v>735</v>
      </c>
      <c r="G23" t="s">
        <v>9958</v>
      </c>
      <c r="H23" t="s">
        <v>347</v>
      </c>
      <c r="I23" t="s">
        <v>909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10910</v>
      </c>
      <c r="D24" s="4">
        <v>3</v>
      </c>
      <c r="E24">
        <v>1</v>
      </c>
      <c r="F24" t="s">
        <v>735</v>
      </c>
      <c r="G24" t="s">
        <v>6254</v>
      </c>
      <c r="H24" t="s">
        <v>448</v>
      </c>
      <c r="I24" t="s">
        <v>1190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10911</v>
      </c>
      <c r="D25" s="4">
        <v>3</v>
      </c>
      <c r="E25">
        <v>2</v>
      </c>
      <c r="F25" t="s">
        <v>852</v>
      </c>
      <c r="G25" t="s">
        <v>10440</v>
      </c>
      <c r="H25" t="s">
        <v>347</v>
      </c>
      <c r="I25" t="s">
        <v>1368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10912</v>
      </c>
      <c r="D26" s="4">
        <v>3</v>
      </c>
      <c r="E26">
        <v>3</v>
      </c>
      <c r="F26" t="s">
        <v>669</v>
      </c>
      <c r="G26" t="s">
        <v>2006</v>
      </c>
      <c r="H26" t="s">
        <v>310</v>
      </c>
      <c r="I26" t="s">
        <v>305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10913</v>
      </c>
      <c r="D27" s="4">
        <v>3</v>
      </c>
      <c r="E27">
        <v>4</v>
      </c>
      <c r="F27" t="s">
        <v>3084</v>
      </c>
      <c r="G27" t="s">
        <v>7467</v>
      </c>
      <c r="H27" t="s">
        <v>448</v>
      </c>
      <c r="I27" t="s">
        <v>313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10914</v>
      </c>
      <c r="D28" s="4">
        <v>3</v>
      </c>
      <c r="E28">
        <v>5</v>
      </c>
      <c r="F28" t="s">
        <v>953</v>
      </c>
      <c r="G28" t="s">
        <v>733</v>
      </c>
      <c r="H28" t="s">
        <v>320</v>
      </c>
      <c r="I28" t="s">
        <v>566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10915</v>
      </c>
      <c r="D29" s="4">
        <v>3</v>
      </c>
      <c r="E29">
        <v>6</v>
      </c>
      <c r="F29" t="s">
        <v>10571</v>
      </c>
      <c r="G29" t="s">
        <v>5611</v>
      </c>
      <c r="H29" t="s">
        <v>310</v>
      </c>
      <c r="I29" t="s">
        <v>690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10916</v>
      </c>
      <c r="D30" s="4">
        <v>3</v>
      </c>
      <c r="E30">
        <v>7</v>
      </c>
      <c r="F30" t="s">
        <v>1193</v>
      </c>
      <c r="G30" t="s">
        <v>5742</v>
      </c>
      <c r="H30" t="s">
        <v>310</v>
      </c>
      <c r="I30" t="s">
        <v>890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10917</v>
      </c>
      <c r="D31" s="4">
        <v>3</v>
      </c>
      <c r="E31">
        <v>8</v>
      </c>
      <c r="F31" t="s">
        <v>444</v>
      </c>
      <c r="G31" t="s">
        <v>7682</v>
      </c>
      <c r="H31" t="s">
        <v>347</v>
      </c>
      <c r="I31" t="s">
        <v>566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10918</v>
      </c>
      <c r="D32" s="4">
        <v>3</v>
      </c>
      <c r="E32">
        <v>9</v>
      </c>
      <c r="F32" t="s">
        <v>1193</v>
      </c>
      <c r="G32" t="s">
        <v>9459</v>
      </c>
      <c r="H32" t="s">
        <v>448</v>
      </c>
      <c r="I32" t="s">
        <v>909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10919</v>
      </c>
      <c r="D33" s="4">
        <v>3</v>
      </c>
      <c r="E33">
        <v>10</v>
      </c>
      <c r="F33" t="s">
        <v>1193</v>
      </c>
      <c r="G33" t="s">
        <v>4282</v>
      </c>
      <c r="H33" t="s">
        <v>347</v>
      </c>
      <c r="I33" t="s">
        <v>1190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10920</v>
      </c>
      <c r="D34" s="4">
        <v>4</v>
      </c>
      <c r="E34">
        <v>2</v>
      </c>
      <c r="F34" t="s">
        <v>852</v>
      </c>
      <c r="G34" t="s">
        <v>1800</v>
      </c>
      <c r="H34" t="s">
        <v>347</v>
      </c>
      <c r="I34" t="s">
        <v>414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10921</v>
      </c>
      <c r="D35" s="4">
        <v>4</v>
      </c>
      <c r="E35">
        <v>3</v>
      </c>
      <c r="F35" t="s">
        <v>669</v>
      </c>
      <c r="G35" t="s">
        <v>2624</v>
      </c>
      <c r="H35" t="s">
        <v>347</v>
      </c>
      <c r="I35" t="s">
        <v>548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10922</v>
      </c>
      <c r="D36" s="4">
        <v>4</v>
      </c>
      <c r="E36">
        <v>4</v>
      </c>
      <c r="F36" t="s">
        <v>3084</v>
      </c>
      <c r="G36" t="s">
        <v>10659</v>
      </c>
      <c r="H36" t="s">
        <v>347</v>
      </c>
      <c r="I36" t="s">
        <v>351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10923</v>
      </c>
      <c r="D37" s="4">
        <v>4</v>
      </c>
      <c r="E37">
        <v>5</v>
      </c>
      <c r="F37" t="s">
        <v>953</v>
      </c>
      <c r="G37" t="s">
        <v>5893</v>
      </c>
      <c r="H37" t="s">
        <v>448</v>
      </c>
      <c r="I37" t="s">
        <v>351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10924</v>
      </c>
      <c r="D38" s="4">
        <v>4</v>
      </c>
      <c r="E38">
        <v>8</v>
      </c>
      <c r="F38" t="s">
        <v>444</v>
      </c>
      <c r="G38" t="s">
        <v>5475</v>
      </c>
      <c r="H38" t="s">
        <v>347</v>
      </c>
      <c r="I38" t="s">
        <v>870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10925</v>
      </c>
      <c r="D39" s="4">
        <v>5</v>
      </c>
      <c r="E39">
        <v>1</v>
      </c>
      <c r="F39" t="s">
        <v>3084</v>
      </c>
      <c r="G39" t="s">
        <v>7953</v>
      </c>
      <c r="H39" t="s">
        <v>347</v>
      </c>
      <c r="I39" t="s">
        <v>904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10926</v>
      </c>
      <c r="D40" s="5">
        <v>6</v>
      </c>
      <c r="E40">
        <v>1</v>
      </c>
      <c r="F40" t="s">
        <v>3084</v>
      </c>
      <c r="G40" t="s">
        <v>5410</v>
      </c>
      <c r="H40" t="s">
        <v>320</v>
      </c>
      <c r="I40" t="s">
        <v>1368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sheetPr codeName="Sheet16"/>
  <dimension ref="A1:L241"/>
  <sheetViews>
    <sheetView topLeftCell="A156" workbookViewId="0">
      <selection activeCell="E59" sqref="E59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33203125" bestFit="1" customWidth="1"/>
    <col min="9" max="9" width="9.5546875" bestFit="1" customWidth="1"/>
    <col min="10" max="10" width="14.33203125" bestFit="1" customWidth="1"/>
    <col min="11" max="11" width="17.33203125" bestFit="1" customWidth="1"/>
    <col min="12" max="12" width="18.33203125" bestFit="1" customWidth="1"/>
  </cols>
  <sheetData>
    <row r="1" spans="1:12" x14ac:dyDescent="0.3">
      <c r="A1" t="s">
        <v>10586</v>
      </c>
      <c r="B1" t="s">
        <v>10587</v>
      </c>
      <c r="C1" t="s">
        <v>10588</v>
      </c>
      <c r="D1" t="s">
        <v>10589</v>
      </c>
      <c r="E1" t="s">
        <v>10590</v>
      </c>
      <c r="F1" t="s">
        <v>10591</v>
      </c>
      <c r="G1" t="s">
        <v>10592</v>
      </c>
      <c r="H1" t="s">
        <v>10593</v>
      </c>
      <c r="I1" t="s">
        <v>10594</v>
      </c>
      <c r="J1" t="s">
        <v>10595</v>
      </c>
      <c r="K1" t="s">
        <v>10564</v>
      </c>
      <c r="L1" t="s">
        <v>10596</v>
      </c>
    </row>
    <row r="2" spans="1:12" x14ac:dyDescent="0.3">
      <c r="A2">
        <v>1</v>
      </c>
      <c r="B2" t="s">
        <v>10597</v>
      </c>
      <c r="C2">
        <v>10</v>
      </c>
      <c r="D2" t="s">
        <v>11206</v>
      </c>
      <c r="E2" t="s">
        <v>3998</v>
      </c>
      <c r="F2" t="s">
        <v>313</v>
      </c>
      <c r="G2" t="s">
        <v>347</v>
      </c>
      <c r="H2">
        <v>108</v>
      </c>
      <c r="I2" t="s">
        <v>434</v>
      </c>
      <c r="J2" t="s">
        <v>11019</v>
      </c>
      <c r="K2" t="s">
        <v>11019</v>
      </c>
      <c r="L2">
        <f>IF(Draft2017[[#This Row],[KEEPER]]="K",1,0)</f>
        <v>1</v>
      </c>
    </row>
    <row r="3" spans="1:12" x14ac:dyDescent="0.3">
      <c r="A3">
        <v>1</v>
      </c>
      <c r="B3" t="s">
        <v>10597</v>
      </c>
      <c r="C3">
        <v>20</v>
      </c>
      <c r="D3" t="s">
        <v>10598</v>
      </c>
      <c r="E3" t="s">
        <v>5167</v>
      </c>
      <c r="F3" t="s">
        <v>10599</v>
      </c>
      <c r="G3" t="s">
        <v>448</v>
      </c>
      <c r="H3">
        <v>63</v>
      </c>
      <c r="I3" t="s">
        <v>434</v>
      </c>
      <c r="J3" t="s">
        <v>11019</v>
      </c>
      <c r="K3" t="s">
        <v>11019</v>
      </c>
      <c r="L3">
        <f>IF(Draft2017[[#This Row],[KEEPER]]="K",1,0)</f>
        <v>1</v>
      </c>
    </row>
    <row r="4" spans="1:12" x14ac:dyDescent="0.3">
      <c r="A4">
        <v>1</v>
      </c>
      <c r="B4" t="s">
        <v>10597</v>
      </c>
      <c r="C4">
        <v>30</v>
      </c>
      <c r="D4" t="s">
        <v>10600</v>
      </c>
      <c r="E4" t="s">
        <v>1543</v>
      </c>
      <c r="F4" t="s">
        <v>10601</v>
      </c>
      <c r="G4" t="s">
        <v>448</v>
      </c>
      <c r="H4">
        <v>30</v>
      </c>
      <c r="I4" t="s">
        <v>434</v>
      </c>
      <c r="J4" t="s">
        <v>11019</v>
      </c>
      <c r="K4" t="s">
        <v>11019</v>
      </c>
      <c r="L4">
        <f>IF(Draft2017[[#This Row],[KEEPER]]="K",1,0)</f>
        <v>1</v>
      </c>
    </row>
    <row r="5" spans="1:12" x14ac:dyDescent="0.3">
      <c r="A5">
        <v>1</v>
      </c>
      <c r="B5" t="s">
        <v>10597</v>
      </c>
      <c r="C5">
        <v>40</v>
      </c>
      <c r="D5" t="s">
        <v>10602</v>
      </c>
      <c r="E5" t="s">
        <v>3644</v>
      </c>
      <c r="F5" t="s">
        <v>10603</v>
      </c>
      <c r="G5" t="s">
        <v>448</v>
      </c>
      <c r="H5">
        <v>14</v>
      </c>
      <c r="I5" t="s">
        <v>434</v>
      </c>
      <c r="J5" t="s">
        <v>11019</v>
      </c>
      <c r="K5" t="s">
        <v>11019</v>
      </c>
      <c r="L5">
        <f>IF(Draft2017[[#This Row],[KEEPER]]="K",1,0)</f>
        <v>1</v>
      </c>
    </row>
    <row r="6" spans="1:12" x14ac:dyDescent="0.3">
      <c r="A6">
        <v>1</v>
      </c>
      <c r="B6" t="s">
        <v>10597</v>
      </c>
      <c r="C6">
        <v>50</v>
      </c>
      <c r="D6" t="s">
        <v>10604</v>
      </c>
      <c r="E6" t="s">
        <v>4948</v>
      </c>
      <c r="F6" t="s">
        <v>10605</v>
      </c>
      <c r="G6" t="s">
        <v>448</v>
      </c>
      <c r="H6">
        <v>20</v>
      </c>
      <c r="I6" t="s">
        <v>434</v>
      </c>
      <c r="J6" t="s">
        <v>11019</v>
      </c>
      <c r="K6" t="s">
        <v>11019</v>
      </c>
      <c r="L6">
        <f>IF(Draft2017[[#This Row],[KEEPER]]="K",1,0)</f>
        <v>1</v>
      </c>
    </row>
    <row r="7" spans="1:12" x14ac:dyDescent="0.3">
      <c r="A7">
        <v>1</v>
      </c>
      <c r="B7" t="s">
        <v>10597</v>
      </c>
      <c r="C7">
        <v>60</v>
      </c>
      <c r="D7" t="s">
        <v>10606</v>
      </c>
      <c r="E7" t="s">
        <v>8345</v>
      </c>
      <c r="F7" t="s">
        <v>10607</v>
      </c>
      <c r="G7" t="s">
        <v>347</v>
      </c>
      <c r="H7">
        <v>5</v>
      </c>
      <c r="I7" t="s">
        <v>434</v>
      </c>
      <c r="J7" t="s">
        <v>11019</v>
      </c>
      <c r="K7" t="s">
        <v>11019</v>
      </c>
      <c r="L7">
        <f>IF(Draft2017[[#This Row],[KEEPER]]="K",1,0)</f>
        <v>1</v>
      </c>
    </row>
    <row r="8" spans="1:12" x14ac:dyDescent="0.3">
      <c r="A8">
        <v>1</v>
      </c>
      <c r="B8" t="s">
        <v>10597</v>
      </c>
      <c r="C8">
        <v>70</v>
      </c>
      <c r="D8" t="s">
        <v>10608</v>
      </c>
      <c r="E8" t="s">
        <v>5179</v>
      </c>
      <c r="F8" t="s">
        <v>10609</v>
      </c>
      <c r="G8" t="s">
        <v>347</v>
      </c>
      <c r="H8">
        <v>10</v>
      </c>
      <c r="I8" t="s">
        <v>434</v>
      </c>
      <c r="J8" t="s">
        <v>11019</v>
      </c>
      <c r="K8" t="s">
        <v>11019</v>
      </c>
      <c r="L8">
        <f>IF(Draft2017[[#This Row],[KEEPER]]="K",1,0)</f>
        <v>1</v>
      </c>
    </row>
    <row r="9" spans="1:12" x14ac:dyDescent="0.3">
      <c r="A9">
        <v>1</v>
      </c>
      <c r="B9" t="s">
        <v>10597</v>
      </c>
      <c r="C9">
        <v>80</v>
      </c>
      <c r="D9" t="s">
        <v>10610</v>
      </c>
      <c r="E9" t="s">
        <v>6927</v>
      </c>
      <c r="F9" t="s">
        <v>10609</v>
      </c>
      <c r="G9" t="s">
        <v>347</v>
      </c>
      <c r="H9">
        <v>1</v>
      </c>
      <c r="I9" t="s">
        <v>434</v>
      </c>
      <c r="J9" t="s">
        <v>11020</v>
      </c>
      <c r="K9" t="s">
        <v>11020</v>
      </c>
      <c r="L9">
        <f>IF(Draft2017[[#This Row],[KEEPER]]="K",1,0)</f>
        <v>1</v>
      </c>
    </row>
    <row r="10" spans="1:12" x14ac:dyDescent="0.3">
      <c r="A10">
        <v>1</v>
      </c>
      <c r="B10" t="s">
        <v>10597</v>
      </c>
      <c r="C10">
        <v>90</v>
      </c>
      <c r="D10" t="s">
        <v>10611</v>
      </c>
      <c r="E10" t="s">
        <v>7777</v>
      </c>
      <c r="F10" t="s">
        <v>10601</v>
      </c>
      <c r="G10" t="s">
        <v>320</v>
      </c>
      <c r="H10">
        <v>2</v>
      </c>
      <c r="I10" t="s">
        <v>434</v>
      </c>
      <c r="J10" t="s">
        <v>11019</v>
      </c>
      <c r="K10" t="s">
        <v>11019</v>
      </c>
      <c r="L10">
        <f>IF(Draft2017[[#This Row],[KEEPER]]="K",1,0)</f>
        <v>1</v>
      </c>
    </row>
    <row r="11" spans="1:12" x14ac:dyDescent="0.3">
      <c r="A11">
        <v>1</v>
      </c>
      <c r="B11" t="s">
        <v>10597</v>
      </c>
      <c r="C11">
        <v>99</v>
      </c>
      <c r="D11" t="s">
        <v>10612</v>
      </c>
      <c r="E11" t="s">
        <v>8343</v>
      </c>
      <c r="F11" t="s">
        <v>10601</v>
      </c>
      <c r="G11" t="s">
        <v>347</v>
      </c>
      <c r="H11">
        <v>1</v>
      </c>
      <c r="I11" t="s">
        <v>434</v>
      </c>
      <c r="J11" t="s">
        <v>11019</v>
      </c>
      <c r="K11" t="s">
        <v>11019</v>
      </c>
      <c r="L11">
        <f>IF(Draft2017[[#This Row],[KEEPER]]="K",1,0)</f>
        <v>1</v>
      </c>
    </row>
    <row r="12" spans="1:12" x14ac:dyDescent="0.3">
      <c r="A12">
        <v>1</v>
      </c>
      <c r="B12" t="s">
        <v>10597</v>
      </c>
      <c r="C12">
        <v>108</v>
      </c>
      <c r="D12" t="s">
        <v>10613</v>
      </c>
      <c r="E12" t="s">
        <v>1876</v>
      </c>
      <c r="F12" t="s">
        <v>1190</v>
      </c>
      <c r="G12" t="s">
        <v>310</v>
      </c>
      <c r="H12">
        <v>4</v>
      </c>
      <c r="I12" t="s">
        <v>434</v>
      </c>
      <c r="J12" t="s">
        <v>11019</v>
      </c>
      <c r="K12" t="s">
        <v>11019</v>
      </c>
      <c r="L12">
        <f>IF(Draft2017[[#This Row],[KEEPER]]="K",1,0)</f>
        <v>1</v>
      </c>
    </row>
    <row r="13" spans="1:12" x14ac:dyDescent="0.3">
      <c r="A13">
        <v>1</v>
      </c>
      <c r="B13" t="s">
        <v>10597</v>
      </c>
      <c r="C13">
        <v>117</v>
      </c>
      <c r="D13" t="s">
        <v>10614</v>
      </c>
      <c r="E13" t="s">
        <v>4223</v>
      </c>
      <c r="F13" t="s">
        <v>10615</v>
      </c>
      <c r="G13" t="s">
        <v>347</v>
      </c>
      <c r="H13">
        <v>7</v>
      </c>
      <c r="I13" t="s">
        <v>434</v>
      </c>
      <c r="J13" t="s">
        <v>11021</v>
      </c>
      <c r="K13" t="s">
        <v>11021</v>
      </c>
      <c r="L13">
        <f>IF(Draft2017[[#This Row],[KEEPER]]="K",1,0)</f>
        <v>1</v>
      </c>
    </row>
    <row r="14" spans="1:12" x14ac:dyDescent="0.3">
      <c r="A14">
        <v>1</v>
      </c>
      <c r="B14" t="s">
        <v>10597</v>
      </c>
      <c r="C14">
        <v>123</v>
      </c>
      <c r="D14" t="s">
        <v>10616</v>
      </c>
      <c r="E14" t="s">
        <v>1695</v>
      </c>
      <c r="F14" t="s">
        <v>297</v>
      </c>
      <c r="G14" t="s">
        <v>320</v>
      </c>
      <c r="H14">
        <v>3</v>
      </c>
      <c r="I14" t="s">
        <v>434</v>
      </c>
      <c r="J14" t="s">
        <v>11021</v>
      </c>
      <c r="K14" t="s">
        <v>11021</v>
      </c>
      <c r="L14">
        <f>IF(Draft2017[[#This Row],[KEEPER]]="K",1,0)</f>
        <v>1</v>
      </c>
    </row>
    <row r="15" spans="1:12" x14ac:dyDescent="0.3">
      <c r="A15">
        <v>1</v>
      </c>
      <c r="B15" t="s">
        <v>10597</v>
      </c>
      <c r="C15">
        <v>129</v>
      </c>
      <c r="D15" t="s">
        <v>10617</v>
      </c>
      <c r="E15" t="s">
        <v>1865</v>
      </c>
      <c r="F15" t="s">
        <v>351</v>
      </c>
      <c r="G15" t="s">
        <v>434</v>
      </c>
      <c r="H15">
        <v>1</v>
      </c>
      <c r="I15" t="s">
        <v>434</v>
      </c>
      <c r="J15" t="s">
        <v>11019</v>
      </c>
      <c r="K15" t="s">
        <v>11019</v>
      </c>
      <c r="L15">
        <f>IF(Draft2017[[#This Row],[KEEPER]]="K",1,0)</f>
        <v>1</v>
      </c>
    </row>
    <row r="16" spans="1:12" x14ac:dyDescent="0.3">
      <c r="A16">
        <v>1</v>
      </c>
      <c r="B16" t="s">
        <v>10597</v>
      </c>
      <c r="C16">
        <v>134</v>
      </c>
      <c r="D16" t="s">
        <v>10618</v>
      </c>
      <c r="E16" t="s">
        <v>3698</v>
      </c>
      <c r="F16" t="s">
        <v>10619</v>
      </c>
      <c r="G16" t="s">
        <v>347</v>
      </c>
      <c r="H16">
        <v>4</v>
      </c>
      <c r="I16" t="s">
        <v>434</v>
      </c>
      <c r="J16" t="s">
        <v>11019</v>
      </c>
      <c r="K16" t="s">
        <v>11019</v>
      </c>
      <c r="L16">
        <f>IF(Draft2017[[#This Row],[KEEPER]]="K",1,0)</f>
        <v>1</v>
      </c>
    </row>
    <row r="17" spans="1:12" x14ac:dyDescent="0.3">
      <c r="A17">
        <v>1</v>
      </c>
      <c r="B17" t="s">
        <v>10597</v>
      </c>
      <c r="C17">
        <v>137</v>
      </c>
      <c r="D17" t="s">
        <v>10620</v>
      </c>
      <c r="E17" t="s">
        <v>5191</v>
      </c>
      <c r="F17" t="s">
        <v>351</v>
      </c>
      <c r="G17" t="s">
        <v>347</v>
      </c>
      <c r="H17">
        <v>1</v>
      </c>
      <c r="I17" t="s">
        <v>434</v>
      </c>
      <c r="J17" t="s">
        <v>11020</v>
      </c>
      <c r="K17" t="s">
        <v>11020</v>
      </c>
      <c r="L17">
        <f>IF(Draft2017[[#This Row],[KEEPER]]="K",1,0)</f>
        <v>1</v>
      </c>
    </row>
    <row r="18" spans="1:12" x14ac:dyDescent="0.3">
      <c r="A18">
        <v>1</v>
      </c>
      <c r="B18" t="s">
        <v>10597</v>
      </c>
      <c r="C18">
        <v>140</v>
      </c>
      <c r="D18" t="s">
        <v>10621</v>
      </c>
      <c r="E18" t="s">
        <v>7937</v>
      </c>
      <c r="F18" t="s">
        <v>10622</v>
      </c>
      <c r="G18" t="s">
        <v>347</v>
      </c>
      <c r="H18">
        <v>4</v>
      </c>
      <c r="I18" t="s">
        <v>434</v>
      </c>
      <c r="J18" t="s">
        <v>11021</v>
      </c>
      <c r="K18" t="s">
        <v>11021</v>
      </c>
      <c r="L18">
        <f>IF(Draft2017[[#This Row],[KEEPER]]="K",1,0)</f>
        <v>1</v>
      </c>
    </row>
    <row r="19" spans="1:12" x14ac:dyDescent="0.3">
      <c r="A19">
        <v>1</v>
      </c>
      <c r="B19" t="s">
        <v>10597</v>
      </c>
      <c r="C19">
        <v>143</v>
      </c>
      <c r="D19" t="s">
        <v>10623</v>
      </c>
      <c r="E19" t="s">
        <v>9835</v>
      </c>
      <c r="F19" t="s">
        <v>364</v>
      </c>
      <c r="G19" t="s">
        <v>347</v>
      </c>
      <c r="H19">
        <v>1</v>
      </c>
      <c r="I19" t="s">
        <v>434</v>
      </c>
      <c r="J19" t="s">
        <v>11020</v>
      </c>
      <c r="K19" t="s">
        <v>11020</v>
      </c>
      <c r="L19">
        <f>IF(Draft2017[[#This Row],[KEEPER]]="K",1,0)</f>
        <v>1</v>
      </c>
    </row>
    <row r="20" spans="1:12" x14ac:dyDescent="0.3">
      <c r="A20">
        <v>1</v>
      </c>
      <c r="B20" t="s">
        <v>10597</v>
      </c>
      <c r="C20">
        <v>158</v>
      </c>
      <c r="D20" t="s">
        <v>10624</v>
      </c>
      <c r="E20" t="s">
        <v>9958</v>
      </c>
      <c r="F20" t="s">
        <v>10625</v>
      </c>
      <c r="G20" t="s">
        <v>347</v>
      </c>
      <c r="H20">
        <v>4</v>
      </c>
      <c r="I20" t="s">
        <v>295</v>
      </c>
      <c r="J20" t="s">
        <v>295</v>
      </c>
      <c r="K20" t="s">
        <v>11021</v>
      </c>
      <c r="L20">
        <f>IF(Draft2017[[#This Row],[KEEPER]]="K",1,0)</f>
        <v>0</v>
      </c>
    </row>
    <row r="21" spans="1:12" x14ac:dyDescent="0.3">
      <c r="A21">
        <v>1</v>
      </c>
      <c r="B21" t="s">
        <v>10597</v>
      </c>
      <c r="C21">
        <v>168</v>
      </c>
      <c r="D21" t="s">
        <v>10626</v>
      </c>
      <c r="E21" t="s">
        <v>6820</v>
      </c>
      <c r="F21" t="s">
        <v>297</v>
      </c>
      <c r="G21" t="s">
        <v>347</v>
      </c>
      <c r="H21">
        <v>4</v>
      </c>
      <c r="I21" t="s">
        <v>295</v>
      </c>
      <c r="J21" t="s">
        <v>295</v>
      </c>
      <c r="K21" t="s">
        <v>11021</v>
      </c>
      <c r="L21">
        <f>IF(Draft2017[[#This Row],[KEEPER]]="K",1,0)</f>
        <v>0</v>
      </c>
    </row>
    <row r="22" spans="1:12" x14ac:dyDescent="0.3">
      <c r="A22">
        <v>1</v>
      </c>
      <c r="B22" t="s">
        <v>10597</v>
      </c>
      <c r="C22">
        <v>178</v>
      </c>
      <c r="D22" t="s">
        <v>10627</v>
      </c>
      <c r="E22" t="s">
        <v>6254</v>
      </c>
      <c r="F22" t="s">
        <v>532</v>
      </c>
      <c r="G22" t="s">
        <v>448</v>
      </c>
      <c r="H22">
        <v>3</v>
      </c>
      <c r="I22" t="s">
        <v>295</v>
      </c>
      <c r="J22" t="s">
        <v>295</v>
      </c>
      <c r="K22" t="s">
        <v>11021</v>
      </c>
      <c r="L22">
        <f>IF(Draft2017[[#This Row],[KEEPER]]="K",1,0)</f>
        <v>0</v>
      </c>
    </row>
    <row r="23" spans="1:12" x14ac:dyDescent="0.3">
      <c r="A23">
        <v>1</v>
      </c>
      <c r="B23" t="s">
        <v>10597</v>
      </c>
      <c r="C23">
        <v>222</v>
      </c>
      <c r="D23" t="s">
        <v>10628</v>
      </c>
      <c r="E23" t="s">
        <v>6452</v>
      </c>
      <c r="F23" t="s">
        <v>10605</v>
      </c>
      <c r="G23" t="s">
        <v>310</v>
      </c>
      <c r="H23">
        <v>1</v>
      </c>
      <c r="I23" t="s">
        <v>295</v>
      </c>
      <c r="J23" t="s">
        <v>295</v>
      </c>
      <c r="K23" t="s">
        <v>11019</v>
      </c>
      <c r="L23">
        <f>IF(Draft2017[[#This Row],[KEEPER]]="K",1,0)</f>
        <v>0</v>
      </c>
    </row>
    <row r="24" spans="1:12" x14ac:dyDescent="0.3">
      <c r="A24">
        <v>1</v>
      </c>
      <c r="B24" t="s">
        <v>10597</v>
      </c>
      <c r="C24">
        <v>230</v>
      </c>
      <c r="D24" t="s">
        <v>10629</v>
      </c>
      <c r="E24" t="s">
        <v>2790</v>
      </c>
      <c r="F24" t="s">
        <v>10607</v>
      </c>
      <c r="G24" t="s">
        <v>448</v>
      </c>
      <c r="H24">
        <v>1</v>
      </c>
      <c r="I24" t="s">
        <v>295</v>
      </c>
      <c r="J24" t="s">
        <v>295</v>
      </c>
      <c r="K24" t="s">
        <v>11019</v>
      </c>
      <c r="L24">
        <f>IF(Draft2017[[#This Row],[KEEPER]]="K",1,0)</f>
        <v>0</v>
      </c>
    </row>
    <row r="25" spans="1:12" x14ac:dyDescent="0.3">
      <c r="A25">
        <v>1</v>
      </c>
      <c r="B25" t="s">
        <v>10597</v>
      </c>
      <c r="C25">
        <v>238</v>
      </c>
      <c r="D25" t="s">
        <v>10630</v>
      </c>
      <c r="E25" t="s">
        <v>10579</v>
      </c>
      <c r="F25" t="s">
        <v>10631</v>
      </c>
      <c r="G25" t="s">
        <v>448</v>
      </c>
      <c r="H25">
        <v>1</v>
      </c>
      <c r="I25" t="s">
        <v>295</v>
      </c>
      <c r="J25" t="s">
        <v>295</v>
      </c>
      <c r="K25" t="s">
        <v>11019</v>
      </c>
      <c r="L25">
        <f>IF(Draft2017[[#This Row],[KEEPER]]="K",1,0)</f>
        <v>0</v>
      </c>
    </row>
    <row r="26" spans="1:12" x14ac:dyDescent="0.3">
      <c r="A26">
        <v>2</v>
      </c>
      <c r="B26" t="s">
        <v>10632</v>
      </c>
      <c r="C26">
        <v>9</v>
      </c>
      <c r="D26" t="s">
        <v>10633</v>
      </c>
      <c r="E26" t="s">
        <v>6411</v>
      </c>
      <c r="F26" t="s">
        <v>10625</v>
      </c>
      <c r="G26" t="s">
        <v>347</v>
      </c>
      <c r="H26">
        <v>103</v>
      </c>
      <c r="I26" t="s">
        <v>434</v>
      </c>
      <c r="J26" t="s">
        <v>11019</v>
      </c>
      <c r="K26" t="s">
        <v>11019</v>
      </c>
      <c r="L26">
        <f>IF(Draft2017[[#This Row],[KEEPER]]="K",1,0)</f>
        <v>1</v>
      </c>
    </row>
    <row r="27" spans="1:12" x14ac:dyDescent="0.3">
      <c r="A27">
        <v>2</v>
      </c>
      <c r="B27" t="s">
        <v>10632</v>
      </c>
      <c r="C27">
        <v>19</v>
      </c>
      <c r="D27" t="s">
        <v>10634</v>
      </c>
      <c r="E27" t="s">
        <v>4363</v>
      </c>
      <c r="F27" t="s">
        <v>10635</v>
      </c>
      <c r="G27" t="s">
        <v>448</v>
      </c>
      <c r="H27">
        <v>63</v>
      </c>
      <c r="I27" t="s">
        <v>434</v>
      </c>
      <c r="J27" t="s">
        <v>11019</v>
      </c>
      <c r="K27" t="s">
        <v>11019</v>
      </c>
      <c r="L27">
        <f>IF(Draft2017[[#This Row],[KEEPER]]="K",1,0)</f>
        <v>1</v>
      </c>
    </row>
    <row r="28" spans="1:12" x14ac:dyDescent="0.3">
      <c r="A28">
        <v>2</v>
      </c>
      <c r="B28" t="s">
        <v>10632</v>
      </c>
      <c r="C28">
        <v>29</v>
      </c>
      <c r="D28" t="s">
        <v>10636</v>
      </c>
      <c r="E28" t="s">
        <v>8338</v>
      </c>
      <c r="F28" t="s">
        <v>10637</v>
      </c>
      <c r="G28" t="s">
        <v>347</v>
      </c>
      <c r="H28">
        <v>32</v>
      </c>
      <c r="I28" t="s">
        <v>434</v>
      </c>
      <c r="J28" t="s">
        <v>11019</v>
      </c>
      <c r="K28" t="s">
        <v>11019</v>
      </c>
      <c r="L28">
        <f>IF(Draft2017[[#This Row],[KEEPER]]="K",1,0)</f>
        <v>1</v>
      </c>
    </row>
    <row r="29" spans="1:12" x14ac:dyDescent="0.3">
      <c r="A29">
        <v>2</v>
      </c>
      <c r="B29" t="s">
        <v>10632</v>
      </c>
      <c r="C29">
        <v>39</v>
      </c>
      <c r="D29" t="s">
        <v>10638</v>
      </c>
      <c r="E29" t="s">
        <v>8270</v>
      </c>
      <c r="F29" t="s">
        <v>10639</v>
      </c>
      <c r="G29" t="s">
        <v>347</v>
      </c>
      <c r="H29">
        <v>11</v>
      </c>
      <c r="I29" t="s">
        <v>434</v>
      </c>
      <c r="J29" t="s">
        <v>11019</v>
      </c>
      <c r="K29" t="s">
        <v>11019</v>
      </c>
      <c r="L29">
        <f>IF(Draft2017[[#This Row],[KEEPER]]="K",1,0)</f>
        <v>1</v>
      </c>
    </row>
    <row r="30" spans="1:12" x14ac:dyDescent="0.3">
      <c r="A30">
        <v>2</v>
      </c>
      <c r="B30" t="s">
        <v>10632</v>
      </c>
      <c r="C30">
        <v>49</v>
      </c>
      <c r="D30" t="s">
        <v>10640</v>
      </c>
      <c r="E30" t="s">
        <v>10497</v>
      </c>
      <c r="F30" t="s">
        <v>10599</v>
      </c>
      <c r="G30" t="s">
        <v>347</v>
      </c>
      <c r="H30">
        <v>14</v>
      </c>
      <c r="I30" t="s">
        <v>434</v>
      </c>
      <c r="J30" t="s">
        <v>11019</v>
      </c>
      <c r="K30" t="s">
        <v>11019</v>
      </c>
      <c r="L30">
        <f>IF(Draft2017[[#This Row],[KEEPER]]="K",1,0)</f>
        <v>1</v>
      </c>
    </row>
    <row r="31" spans="1:12" x14ac:dyDescent="0.3">
      <c r="A31">
        <v>2</v>
      </c>
      <c r="B31" t="s">
        <v>10632</v>
      </c>
      <c r="C31">
        <v>59</v>
      </c>
      <c r="D31" t="s">
        <v>10641</v>
      </c>
      <c r="E31" t="s">
        <v>956</v>
      </c>
      <c r="F31" t="s">
        <v>10642</v>
      </c>
      <c r="G31" t="s">
        <v>320</v>
      </c>
      <c r="H31">
        <v>8</v>
      </c>
      <c r="I31" t="s">
        <v>434</v>
      </c>
      <c r="J31" t="s">
        <v>11019</v>
      </c>
      <c r="K31" t="s">
        <v>11019</v>
      </c>
      <c r="L31">
        <f>IF(Draft2017[[#This Row],[KEEPER]]="K",1,0)</f>
        <v>1</v>
      </c>
    </row>
    <row r="32" spans="1:12" x14ac:dyDescent="0.3">
      <c r="A32">
        <v>2</v>
      </c>
      <c r="B32" t="s">
        <v>10632</v>
      </c>
      <c r="C32">
        <v>69</v>
      </c>
      <c r="D32" t="s">
        <v>10643</v>
      </c>
      <c r="E32" t="s">
        <v>2839</v>
      </c>
      <c r="F32" t="s">
        <v>370</v>
      </c>
      <c r="G32" t="s">
        <v>310</v>
      </c>
      <c r="H32">
        <v>13</v>
      </c>
      <c r="I32" t="s">
        <v>434</v>
      </c>
      <c r="J32" t="s">
        <v>11019</v>
      </c>
      <c r="K32" t="s">
        <v>11019</v>
      </c>
      <c r="L32">
        <f>IF(Draft2017[[#This Row],[KEEPER]]="K",1,0)</f>
        <v>1</v>
      </c>
    </row>
    <row r="33" spans="1:12" x14ac:dyDescent="0.3">
      <c r="A33">
        <v>2</v>
      </c>
      <c r="B33" t="s">
        <v>10632</v>
      </c>
      <c r="C33">
        <v>79</v>
      </c>
      <c r="D33" t="s">
        <v>10644</v>
      </c>
      <c r="E33" t="s">
        <v>7551</v>
      </c>
      <c r="F33" t="s">
        <v>313</v>
      </c>
      <c r="G33" t="s">
        <v>448</v>
      </c>
      <c r="H33">
        <v>5</v>
      </c>
      <c r="I33" t="s">
        <v>434</v>
      </c>
      <c r="J33" t="s">
        <v>11021</v>
      </c>
      <c r="K33" t="s">
        <v>11021</v>
      </c>
      <c r="L33">
        <f>IF(Draft2017[[#This Row],[KEEPER]]="K",1,0)</f>
        <v>1</v>
      </c>
    </row>
    <row r="34" spans="1:12" x14ac:dyDescent="0.3">
      <c r="A34">
        <v>2</v>
      </c>
      <c r="B34" t="s">
        <v>10632</v>
      </c>
      <c r="C34">
        <v>89</v>
      </c>
      <c r="D34" t="s">
        <v>10645</v>
      </c>
      <c r="E34" t="s">
        <v>2974</v>
      </c>
      <c r="F34" t="s">
        <v>10615</v>
      </c>
      <c r="G34" t="s">
        <v>448</v>
      </c>
      <c r="H34">
        <v>1</v>
      </c>
      <c r="I34" t="s">
        <v>434</v>
      </c>
      <c r="J34" t="s">
        <v>11020</v>
      </c>
      <c r="K34" t="s">
        <v>11020</v>
      </c>
      <c r="L34">
        <f>IF(Draft2017[[#This Row],[KEEPER]]="K",1,0)</f>
        <v>1</v>
      </c>
    </row>
    <row r="35" spans="1:12" x14ac:dyDescent="0.3">
      <c r="A35">
        <v>2</v>
      </c>
      <c r="B35" t="s">
        <v>10632</v>
      </c>
      <c r="C35">
        <v>98</v>
      </c>
      <c r="D35" t="s">
        <v>10646</v>
      </c>
      <c r="E35" t="s">
        <v>5671</v>
      </c>
      <c r="F35" t="s">
        <v>297</v>
      </c>
      <c r="G35" t="s">
        <v>347</v>
      </c>
      <c r="H35">
        <v>1</v>
      </c>
      <c r="I35" t="s">
        <v>434</v>
      </c>
      <c r="J35" t="s">
        <v>11020</v>
      </c>
      <c r="K35" t="s">
        <v>11020</v>
      </c>
      <c r="L35">
        <f>IF(Draft2017[[#This Row],[KEEPER]]="K",1,0)</f>
        <v>1</v>
      </c>
    </row>
    <row r="36" spans="1:12" x14ac:dyDescent="0.3">
      <c r="A36">
        <v>2</v>
      </c>
      <c r="B36" t="s">
        <v>10632</v>
      </c>
      <c r="C36">
        <v>107</v>
      </c>
      <c r="D36" t="s">
        <v>10647</v>
      </c>
      <c r="E36" t="s">
        <v>6556</v>
      </c>
      <c r="F36" t="s">
        <v>10603</v>
      </c>
      <c r="G36" t="s">
        <v>448</v>
      </c>
      <c r="H36">
        <v>1</v>
      </c>
      <c r="I36" t="s">
        <v>434</v>
      </c>
      <c r="J36" t="s">
        <v>11019</v>
      </c>
      <c r="K36" t="s">
        <v>11019</v>
      </c>
      <c r="L36">
        <f>IF(Draft2017[[#This Row],[KEEPER]]="K",1,0)</f>
        <v>1</v>
      </c>
    </row>
    <row r="37" spans="1:12" x14ac:dyDescent="0.3">
      <c r="A37">
        <v>2</v>
      </c>
      <c r="B37" t="s">
        <v>10632</v>
      </c>
      <c r="C37">
        <v>116</v>
      </c>
      <c r="D37" t="s">
        <v>10648</v>
      </c>
      <c r="E37" t="s">
        <v>8663</v>
      </c>
      <c r="F37" t="s">
        <v>1190</v>
      </c>
      <c r="G37" t="s">
        <v>448</v>
      </c>
      <c r="H37">
        <v>1</v>
      </c>
      <c r="I37" t="s">
        <v>434</v>
      </c>
      <c r="J37" t="s">
        <v>11020</v>
      </c>
      <c r="K37" t="s">
        <v>11020</v>
      </c>
      <c r="L37">
        <f>IF(Draft2017[[#This Row],[KEEPER]]="K",1,0)</f>
        <v>1</v>
      </c>
    </row>
    <row r="38" spans="1:12" x14ac:dyDescent="0.3">
      <c r="A38">
        <v>2</v>
      </c>
      <c r="B38" t="s">
        <v>10632</v>
      </c>
      <c r="C38">
        <v>122</v>
      </c>
      <c r="D38" t="s">
        <v>10649</v>
      </c>
      <c r="E38" t="s">
        <v>5649</v>
      </c>
      <c r="F38" t="s">
        <v>10650</v>
      </c>
      <c r="G38" t="s">
        <v>310</v>
      </c>
      <c r="H38">
        <v>9</v>
      </c>
      <c r="I38" t="s">
        <v>434</v>
      </c>
      <c r="J38" t="s">
        <v>11019</v>
      </c>
      <c r="K38" t="s">
        <v>11019</v>
      </c>
      <c r="L38">
        <f>IF(Draft2017[[#This Row],[KEEPER]]="K",1,0)</f>
        <v>1</v>
      </c>
    </row>
    <row r="39" spans="1:12" x14ac:dyDescent="0.3">
      <c r="A39">
        <v>2</v>
      </c>
      <c r="B39" t="s">
        <v>10632</v>
      </c>
      <c r="C39">
        <v>128</v>
      </c>
      <c r="D39" t="s">
        <v>10651</v>
      </c>
      <c r="E39" t="s">
        <v>4405</v>
      </c>
      <c r="F39" t="s">
        <v>297</v>
      </c>
      <c r="G39" t="s">
        <v>434</v>
      </c>
      <c r="H39">
        <v>1</v>
      </c>
      <c r="I39" t="s">
        <v>434</v>
      </c>
      <c r="J39" t="s">
        <v>11020</v>
      </c>
      <c r="K39" t="s">
        <v>11020</v>
      </c>
      <c r="L39">
        <f>IF(Draft2017[[#This Row],[KEEPER]]="K",1,0)</f>
        <v>1</v>
      </c>
    </row>
    <row r="40" spans="1:12" x14ac:dyDescent="0.3">
      <c r="A40">
        <v>2</v>
      </c>
      <c r="B40" t="s">
        <v>10632</v>
      </c>
      <c r="C40">
        <v>133</v>
      </c>
      <c r="D40" t="s">
        <v>10652</v>
      </c>
      <c r="E40" t="s">
        <v>7749</v>
      </c>
      <c r="F40" t="s">
        <v>10615</v>
      </c>
      <c r="G40" t="s">
        <v>347</v>
      </c>
      <c r="H40">
        <v>1</v>
      </c>
      <c r="I40" t="s">
        <v>434</v>
      </c>
      <c r="J40" t="s">
        <v>11020</v>
      </c>
      <c r="K40" t="s">
        <v>11020</v>
      </c>
      <c r="L40">
        <f>IF(Draft2017[[#This Row],[KEEPER]]="K",1,0)</f>
        <v>1</v>
      </c>
    </row>
    <row r="41" spans="1:12" x14ac:dyDescent="0.3">
      <c r="A41">
        <v>2</v>
      </c>
      <c r="B41" t="s">
        <v>10632</v>
      </c>
      <c r="C41">
        <v>157</v>
      </c>
      <c r="D41" t="s">
        <v>10653</v>
      </c>
      <c r="E41" t="s">
        <v>7950</v>
      </c>
      <c r="F41" t="s">
        <v>10654</v>
      </c>
      <c r="G41" t="s">
        <v>448</v>
      </c>
      <c r="H41">
        <v>4</v>
      </c>
      <c r="I41" t="s">
        <v>295</v>
      </c>
      <c r="J41" t="s">
        <v>295</v>
      </c>
      <c r="K41" t="s">
        <v>11021</v>
      </c>
      <c r="L41">
        <f>IF(Draft2017[[#This Row],[KEEPER]]="K",1,0)</f>
        <v>0</v>
      </c>
    </row>
    <row r="42" spans="1:12" x14ac:dyDescent="0.3">
      <c r="A42">
        <v>2</v>
      </c>
      <c r="B42" t="s">
        <v>10632</v>
      </c>
      <c r="C42">
        <v>163</v>
      </c>
      <c r="D42" t="s">
        <v>10655</v>
      </c>
      <c r="E42" t="s">
        <v>5410</v>
      </c>
      <c r="F42" t="s">
        <v>10607</v>
      </c>
      <c r="G42" t="s">
        <v>320</v>
      </c>
      <c r="H42">
        <v>3</v>
      </c>
      <c r="I42" t="s">
        <v>295</v>
      </c>
      <c r="J42" t="s">
        <v>295</v>
      </c>
      <c r="K42" t="s">
        <v>11021</v>
      </c>
      <c r="L42">
        <f>IF(Draft2017[[#This Row],[KEEPER]]="K",1,0)</f>
        <v>0</v>
      </c>
    </row>
    <row r="43" spans="1:12" x14ac:dyDescent="0.3">
      <c r="A43">
        <v>2</v>
      </c>
      <c r="B43" t="s">
        <v>10632</v>
      </c>
      <c r="C43">
        <v>167</v>
      </c>
      <c r="D43" t="s">
        <v>10656</v>
      </c>
      <c r="E43" t="s">
        <v>8846</v>
      </c>
      <c r="F43" t="s">
        <v>532</v>
      </c>
      <c r="G43" t="s">
        <v>448</v>
      </c>
      <c r="H43">
        <v>4</v>
      </c>
      <c r="I43" t="s">
        <v>295</v>
      </c>
      <c r="J43" t="s">
        <v>295</v>
      </c>
      <c r="K43" t="s">
        <v>11021</v>
      </c>
      <c r="L43">
        <f>IF(Draft2017[[#This Row],[KEEPER]]="K",1,0)</f>
        <v>0</v>
      </c>
    </row>
    <row r="44" spans="1:12" x14ac:dyDescent="0.3">
      <c r="A44">
        <v>2</v>
      </c>
      <c r="B44" t="s">
        <v>10632</v>
      </c>
      <c r="C44">
        <v>177</v>
      </c>
      <c r="D44" t="s">
        <v>10657</v>
      </c>
      <c r="E44" t="s">
        <v>7467</v>
      </c>
      <c r="F44" t="s">
        <v>313</v>
      </c>
      <c r="G44" t="s">
        <v>448</v>
      </c>
      <c r="H44">
        <v>3</v>
      </c>
      <c r="I44" t="s">
        <v>295</v>
      </c>
      <c r="J44" t="s">
        <v>295</v>
      </c>
      <c r="K44" t="s">
        <v>11021</v>
      </c>
      <c r="L44">
        <f>IF(Draft2017[[#This Row],[KEEPER]]="K",1,0)</f>
        <v>0</v>
      </c>
    </row>
    <row r="45" spans="1:12" x14ac:dyDescent="0.3">
      <c r="A45">
        <v>2</v>
      </c>
      <c r="B45" t="s">
        <v>10632</v>
      </c>
      <c r="C45">
        <v>183</v>
      </c>
      <c r="D45" t="s">
        <v>10658</v>
      </c>
      <c r="E45" t="s">
        <v>10659</v>
      </c>
      <c r="F45" t="s">
        <v>351</v>
      </c>
      <c r="G45" t="s">
        <v>347</v>
      </c>
      <c r="H45">
        <v>3</v>
      </c>
      <c r="I45" t="s">
        <v>295</v>
      </c>
      <c r="J45" t="s">
        <v>295</v>
      </c>
      <c r="K45" t="s">
        <v>11021</v>
      </c>
      <c r="L45">
        <f>IF(Draft2017[[#This Row],[KEEPER]]="K",1,0)</f>
        <v>0</v>
      </c>
    </row>
    <row r="46" spans="1:12" x14ac:dyDescent="0.3">
      <c r="A46">
        <v>2</v>
      </c>
      <c r="B46" t="s">
        <v>10632</v>
      </c>
      <c r="C46">
        <v>185</v>
      </c>
      <c r="D46" t="s">
        <v>10660</v>
      </c>
      <c r="E46" t="s">
        <v>7953</v>
      </c>
      <c r="F46" t="s">
        <v>10631</v>
      </c>
      <c r="G46" t="s">
        <v>347</v>
      </c>
      <c r="H46">
        <v>3</v>
      </c>
      <c r="I46" t="s">
        <v>295</v>
      </c>
      <c r="J46" t="s">
        <v>295</v>
      </c>
      <c r="K46" t="s">
        <v>11021</v>
      </c>
      <c r="L46">
        <f>IF(Draft2017[[#This Row],[KEEPER]]="K",1,0)</f>
        <v>0</v>
      </c>
    </row>
    <row r="47" spans="1:12" x14ac:dyDescent="0.3">
      <c r="A47">
        <v>2</v>
      </c>
      <c r="B47" t="s">
        <v>10632</v>
      </c>
      <c r="C47">
        <v>221</v>
      </c>
      <c r="D47" t="s">
        <v>10661</v>
      </c>
      <c r="E47" t="s">
        <v>3716</v>
      </c>
      <c r="F47" t="s">
        <v>10622</v>
      </c>
      <c r="G47" t="s">
        <v>310</v>
      </c>
      <c r="H47">
        <v>3</v>
      </c>
      <c r="I47" t="s">
        <v>295</v>
      </c>
      <c r="J47" t="s">
        <v>295</v>
      </c>
      <c r="K47" t="s">
        <v>11019</v>
      </c>
      <c r="L47">
        <f>IF(Draft2017[[#This Row],[KEEPER]]="K",1,0)</f>
        <v>0</v>
      </c>
    </row>
    <row r="48" spans="1:12" x14ac:dyDescent="0.3">
      <c r="A48">
        <v>2</v>
      </c>
      <c r="B48" t="s">
        <v>10632</v>
      </c>
      <c r="C48">
        <v>229</v>
      </c>
      <c r="D48" t="s">
        <v>10662</v>
      </c>
      <c r="E48" t="s">
        <v>10383</v>
      </c>
      <c r="F48" t="s">
        <v>10619</v>
      </c>
      <c r="G48" t="s">
        <v>448</v>
      </c>
      <c r="H48">
        <v>9</v>
      </c>
      <c r="I48" t="s">
        <v>295</v>
      </c>
      <c r="J48" t="s">
        <v>295</v>
      </c>
      <c r="K48" t="s">
        <v>11019</v>
      </c>
      <c r="L48">
        <f>IF(Draft2017[[#This Row],[KEEPER]]="K",1,0)</f>
        <v>0</v>
      </c>
    </row>
    <row r="49" spans="1:12" x14ac:dyDescent="0.3">
      <c r="A49">
        <v>2</v>
      </c>
      <c r="B49" t="s">
        <v>10632</v>
      </c>
      <c r="C49">
        <v>234</v>
      </c>
      <c r="D49" t="s">
        <v>10663</v>
      </c>
      <c r="E49" t="s">
        <v>3377</v>
      </c>
      <c r="F49" t="s">
        <v>10625</v>
      </c>
      <c r="G49" t="s">
        <v>320</v>
      </c>
      <c r="H49">
        <v>1</v>
      </c>
      <c r="I49" t="s">
        <v>295</v>
      </c>
      <c r="J49" t="s">
        <v>295</v>
      </c>
      <c r="K49" t="s">
        <v>11019</v>
      </c>
      <c r="L49">
        <f>IF(Draft2017[[#This Row],[KEEPER]]="K",1,0)</f>
        <v>0</v>
      </c>
    </row>
    <row r="50" spans="1:12" x14ac:dyDescent="0.3">
      <c r="A50">
        <v>3</v>
      </c>
      <c r="B50" t="s">
        <v>10664</v>
      </c>
      <c r="C50">
        <v>2</v>
      </c>
      <c r="D50" t="s">
        <v>11208</v>
      </c>
      <c r="E50" t="s">
        <v>980</v>
      </c>
      <c r="F50" t="s">
        <v>10622</v>
      </c>
      <c r="G50" t="s">
        <v>347</v>
      </c>
      <c r="H50">
        <v>77</v>
      </c>
      <c r="I50" t="s">
        <v>434</v>
      </c>
      <c r="J50" t="s">
        <v>11019</v>
      </c>
      <c r="K50" t="s">
        <v>11019</v>
      </c>
      <c r="L50">
        <f>IF(Draft2017[[#This Row],[KEEPER]]="K",1,0)</f>
        <v>1</v>
      </c>
    </row>
    <row r="51" spans="1:12" x14ac:dyDescent="0.3">
      <c r="A51">
        <v>3</v>
      </c>
      <c r="B51" t="s">
        <v>10664</v>
      </c>
      <c r="C51">
        <v>12</v>
      </c>
      <c r="D51" t="s">
        <v>10665</v>
      </c>
      <c r="E51" t="s">
        <v>7871</v>
      </c>
      <c r="F51" t="s">
        <v>297</v>
      </c>
      <c r="G51" t="s">
        <v>448</v>
      </c>
      <c r="H51">
        <v>35</v>
      </c>
      <c r="I51" t="s">
        <v>434</v>
      </c>
      <c r="J51" t="s">
        <v>11019</v>
      </c>
      <c r="K51" t="s">
        <v>11019</v>
      </c>
      <c r="L51">
        <f>IF(Draft2017[[#This Row],[KEEPER]]="K",1,0)</f>
        <v>1</v>
      </c>
    </row>
    <row r="52" spans="1:12" x14ac:dyDescent="0.3">
      <c r="A52">
        <v>3</v>
      </c>
      <c r="B52" t="s">
        <v>10664</v>
      </c>
      <c r="C52">
        <v>22</v>
      </c>
      <c r="D52" t="s">
        <v>10666</v>
      </c>
      <c r="E52" t="s">
        <v>7642</v>
      </c>
      <c r="F52" t="s">
        <v>10607</v>
      </c>
      <c r="G52" t="s">
        <v>347</v>
      </c>
      <c r="H52">
        <v>47</v>
      </c>
      <c r="I52" t="s">
        <v>434</v>
      </c>
      <c r="J52" t="s">
        <v>11019</v>
      </c>
      <c r="K52" t="s">
        <v>11019</v>
      </c>
      <c r="L52">
        <f>IF(Draft2017[[#This Row],[KEEPER]]="K",1,0)</f>
        <v>1</v>
      </c>
    </row>
    <row r="53" spans="1:12" x14ac:dyDescent="0.3">
      <c r="A53">
        <v>3</v>
      </c>
      <c r="B53" t="s">
        <v>10664</v>
      </c>
      <c r="C53">
        <v>32</v>
      </c>
      <c r="D53" t="s">
        <v>10667</v>
      </c>
      <c r="E53" t="s">
        <v>9708</v>
      </c>
      <c r="F53" t="s">
        <v>486</v>
      </c>
      <c r="G53" t="s">
        <v>310</v>
      </c>
      <c r="H53">
        <v>14</v>
      </c>
      <c r="I53" t="s">
        <v>434</v>
      </c>
      <c r="J53" t="s">
        <v>11019</v>
      </c>
      <c r="K53" t="s">
        <v>11019</v>
      </c>
      <c r="L53">
        <f>IF(Draft2017[[#This Row],[KEEPER]]="K",1,0)</f>
        <v>1</v>
      </c>
    </row>
    <row r="54" spans="1:12" x14ac:dyDescent="0.3">
      <c r="A54">
        <v>3</v>
      </c>
      <c r="B54" t="s">
        <v>10664</v>
      </c>
      <c r="C54">
        <v>42</v>
      </c>
      <c r="D54" t="s">
        <v>10668</v>
      </c>
      <c r="E54" t="s">
        <v>1590</v>
      </c>
      <c r="F54" t="s">
        <v>10615</v>
      </c>
      <c r="G54" t="s">
        <v>347</v>
      </c>
      <c r="H54">
        <v>3</v>
      </c>
      <c r="I54" t="s">
        <v>434</v>
      </c>
      <c r="J54" t="s">
        <v>11019</v>
      </c>
      <c r="K54" t="s">
        <v>11019</v>
      </c>
      <c r="L54">
        <f>IF(Draft2017[[#This Row],[KEEPER]]="K",1,0)</f>
        <v>1</v>
      </c>
    </row>
    <row r="55" spans="1:12" x14ac:dyDescent="0.3">
      <c r="A55">
        <v>3</v>
      </c>
      <c r="B55" t="s">
        <v>10664</v>
      </c>
      <c r="C55">
        <v>52</v>
      </c>
      <c r="D55" t="s">
        <v>10669</v>
      </c>
      <c r="E55" t="s">
        <v>7843</v>
      </c>
      <c r="F55" t="s">
        <v>486</v>
      </c>
      <c r="G55" t="s">
        <v>448</v>
      </c>
      <c r="H55">
        <v>1</v>
      </c>
      <c r="I55" t="s">
        <v>434</v>
      </c>
      <c r="J55" t="s">
        <v>11020</v>
      </c>
      <c r="K55" t="s">
        <v>11020</v>
      </c>
      <c r="L55">
        <f>IF(Draft2017[[#This Row],[KEEPER]]="K",1,0)</f>
        <v>1</v>
      </c>
    </row>
    <row r="56" spans="1:12" x14ac:dyDescent="0.3">
      <c r="A56">
        <v>3</v>
      </c>
      <c r="B56" t="s">
        <v>10664</v>
      </c>
      <c r="C56">
        <v>62</v>
      </c>
      <c r="D56" t="s">
        <v>10670</v>
      </c>
      <c r="E56" t="s">
        <v>6630</v>
      </c>
      <c r="F56" t="s">
        <v>486</v>
      </c>
      <c r="G56" t="s">
        <v>347</v>
      </c>
      <c r="H56">
        <v>1</v>
      </c>
      <c r="I56" t="s">
        <v>434</v>
      </c>
      <c r="J56" t="s">
        <v>11020</v>
      </c>
      <c r="K56" t="s">
        <v>11020</v>
      </c>
      <c r="L56">
        <f>IF(Draft2017[[#This Row],[KEEPER]]="K",1,0)</f>
        <v>1</v>
      </c>
    </row>
    <row r="57" spans="1:12" x14ac:dyDescent="0.3">
      <c r="A57">
        <v>3</v>
      </c>
      <c r="B57" t="s">
        <v>10664</v>
      </c>
      <c r="C57">
        <v>72</v>
      </c>
      <c r="D57" t="s">
        <v>10671</v>
      </c>
      <c r="E57" t="s">
        <v>5715</v>
      </c>
      <c r="F57" t="s">
        <v>486</v>
      </c>
      <c r="G57" t="s">
        <v>320</v>
      </c>
      <c r="H57">
        <v>1</v>
      </c>
      <c r="I57" t="s">
        <v>434</v>
      </c>
      <c r="J57" t="s">
        <v>11019</v>
      </c>
      <c r="K57" t="s">
        <v>11019</v>
      </c>
      <c r="L57">
        <f>IF(Draft2017[[#This Row],[KEEPER]]="K",1,0)</f>
        <v>1</v>
      </c>
    </row>
    <row r="58" spans="1:12" x14ac:dyDescent="0.3">
      <c r="A58">
        <v>3</v>
      </c>
      <c r="B58" t="s">
        <v>10664</v>
      </c>
      <c r="C58">
        <v>82</v>
      </c>
      <c r="D58" t="s">
        <v>10672</v>
      </c>
      <c r="E58" t="s">
        <v>9520</v>
      </c>
      <c r="F58" t="s">
        <v>10635</v>
      </c>
      <c r="G58" t="s">
        <v>434</v>
      </c>
      <c r="H58">
        <v>1</v>
      </c>
      <c r="I58" t="s">
        <v>434</v>
      </c>
      <c r="J58" t="s">
        <v>11020</v>
      </c>
      <c r="K58" t="s">
        <v>11020</v>
      </c>
      <c r="L58">
        <f>IF(Draft2017[[#This Row],[KEEPER]]="K",1,0)</f>
        <v>1</v>
      </c>
    </row>
    <row r="59" spans="1:12" x14ac:dyDescent="0.3">
      <c r="A59">
        <v>3</v>
      </c>
      <c r="B59" t="s">
        <v>10664</v>
      </c>
      <c r="C59">
        <v>92</v>
      </c>
      <c r="D59" t="s">
        <v>10673</v>
      </c>
      <c r="E59" t="s">
        <v>8825</v>
      </c>
      <c r="F59" t="s">
        <v>10603</v>
      </c>
      <c r="G59" t="s">
        <v>347</v>
      </c>
      <c r="H59">
        <v>1</v>
      </c>
      <c r="I59" t="s">
        <v>434</v>
      </c>
      <c r="J59" t="s">
        <v>11019</v>
      </c>
      <c r="K59" t="s">
        <v>11019</v>
      </c>
      <c r="L59">
        <f>IF(Draft2017[[#This Row],[KEEPER]]="K",1,0)</f>
        <v>1</v>
      </c>
    </row>
    <row r="60" spans="1:12" x14ac:dyDescent="0.3">
      <c r="A60">
        <v>3</v>
      </c>
      <c r="B60" t="s">
        <v>10664</v>
      </c>
      <c r="C60">
        <v>101</v>
      </c>
      <c r="D60" t="s">
        <v>11214</v>
      </c>
      <c r="E60" t="s">
        <v>8668</v>
      </c>
      <c r="F60" t="s">
        <v>10654</v>
      </c>
      <c r="G60" t="s">
        <v>347</v>
      </c>
      <c r="H60">
        <v>1</v>
      </c>
      <c r="I60" t="s">
        <v>434</v>
      </c>
      <c r="J60" t="s">
        <v>11021</v>
      </c>
      <c r="K60" t="s">
        <v>11021</v>
      </c>
      <c r="L60">
        <f>IF(Draft2017[[#This Row],[KEEPER]]="K",1,0)</f>
        <v>1</v>
      </c>
    </row>
    <row r="61" spans="1:12" x14ac:dyDescent="0.3">
      <c r="A61">
        <v>3</v>
      </c>
      <c r="B61" t="s">
        <v>10664</v>
      </c>
      <c r="C61">
        <v>110</v>
      </c>
      <c r="D61" t="s">
        <v>10675</v>
      </c>
      <c r="E61" t="s">
        <v>7957</v>
      </c>
      <c r="F61" t="s">
        <v>566</v>
      </c>
      <c r="G61" t="s">
        <v>347</v>
      </c>
      <c r="H61">
        <v>2</v>
      </c>
      <c r="I61" t="s">
        <v>434</v>
      </c>
      <c r="J61" t="s">
        <v>11019</v>
      </c>
      <c r="K61" t="s">
        <v>11019</v>
      </c>
      <c r="L61">
        <f>IF(Draft2017[[#This Row],[KEEPER]]="K",1,0)</f>
        <v>1</v>
      </c>
    </row>
    <row r="62" spans="1:12" x14ac:dyDescent="0.3">
      <c r="A62">
        <v>3</v>
      </c>
      <c r="B62" t="s">
        <v>10664</v>
      </c>
      <c r="C62">
        <v>118</v>
      </c>
      <c r="D62" t="s">
        <v>10676</v>
      </c>
      <c r="E62" t="s">
        <v>7523</v>
      </c>
      <c r="F62" t="s">
        <v>10631</v>
      </c>
      <c r="G62" t="s">
        <v>347</v>
      </c>
      <c r="H62">
        <v>1</v>
      </c>
      <c r="I62" t="s">
        <v>434</v>
      </c>
      <c r="J62" t="s">
        <v>11019</v>
      </c>
      <c r="K62" t="s">
        <v>11019</v>
      </c>
      <c r="L62">
        <f>IF(Draft2017[[#This Row],[KEEPER]]="K",1,0)</f>
        <v>1</v>
      </c>
    </row>
    <row r="63" spans="1:12" x14ac:dyDescent="0.3">
      <c r="A63">
        <v>3</v>
      </c>
      <c r="B63" t="s">
        <v>10664</v>
      </c>
      <c r="C63">
        <v>124</v>
      </c>
      <c r="D63" t="s">
        <v>10677</v>
      </c>
      <c r="E63" t="s">
        <v>4100</v>
      </c>
      <c r="F63" t="s">
        <v>370</v>
      </c>
      <c r="G63" t="s">
        <v>347</v>
      </c>
      <c r="H63">
        <v>1</v>
      </c>
      <c r="I63" t="s">
        <v>434</v>
      </c>
      <c r="J63" t="s">
        <v>11020</v>
      </c>
      <c r="K63" t="s">
        <v>11020</v>
      </c>
      <c r="L63">
        <f>IF(Draft2017[[#This Row],[KEEPER]]="K",1,0)</f>
        <v>1</v>
      </c>
    </row>
    <row r="64" spans="1:12" x14ac:dyDescent="0.3">
      <c r="A64">
        <v>3</v>
      </c>
      <c r="B64" t="s">
        <v>10664</v>
      </c>
      <c r="C64">
        <v>150</v>
      </c>
      <c r="D64" t="s">
        <v>10678</v>
      </c>
      <c r="E64" t="s">
        <v>9898</v>
      </c>
      <c r="F64" t="s">
        <v>10622</v>
      </c>
      <c r="G64" t="s">
        <v>347</v>
      </c>
      <c r="H64">
        <v>5</v>
      </c>
      <c r="I64" t="s">
        <v>295</v>
      </c>
      <c r="J64" t="s">
        <v>295</v>
      </c>
      <c r="K64" t="s">
        <v>11021</v>
      </c>
      <c r="L64">
        <f>IF(Draft2017[[#This Row],[KEEPER]]="K",1,0)</f>
        <v>0</v>
      </c>
    </row>
    <row r="65" spans="1:12" x14ac:dyDescent="0.3">
      <c r="A65">
        <v>3</v>
      </c>
      <c r="B65" t="s">
        <v>10664</v>
      </c>
      <c r="C65">
        <v>160</v>
      </c>
      <c r="D65" t="s">
        <v>10679</v>
      </c>
      <c r="E65" t="s">
        <v>8546</v>
      </c>
      <c r="F65" t="s">
        <v>10605</v>
      </c>
      <c r="G65" t="s">
        <v>320</v>
      </c>
      <c r="H65">
        <v>4</v>
      </c>
      <c r="I65" t="s">
        <v>295</v>
      </c>
      <c r="J65" t="s">
        <v>295</v>
      </c>
      <c r="K65" t="s">
        <v>11021</v>
      </c>
      <c r="L65">
        <f>IF(Draft2017[[#This Row],[KEEPER]]="K",1,0)</f>
        <v>0</v>
      </c>
    </row>
    <row r="66" spans="1:12" x14ac:dyDescent="0.3">
      <c r="A66">
        <v>3</v>
      </c>
      <c r="B66" t="s">
        <v>10664</v>
      </c>
      <c r="C66">
        <v>170</v>
      </c>
      <c r="D66" t="s">
        <v>10680</v>
      </c>
      <c r="E66" t="s">
        <v>5611</v>
      </c>
      <c r="F66" t="s">
        <v>10654</v>
      </c>
      <c r="G66" t="s">
        <v>310</v>
      </c>
      <c r="H66">
        <v>3</v>
      </c>
      <c r="I66" t="s">
        <v>295</v>
      </c>
      <c r="J66" t="s">
        <v>295</v>
      </c>
      <c r="K66" t="s">
        <v>11021</v>
      </c>
      <c r="L66">
        <f>IF(Draft2017[[#This Row],[KEEPER]]="K",1,0)</f>
        <v>0</v>
      </c>
    </row>
    <row r="67" spans="1:12" x14ac:dyDescent="0.3">
      <c r="A67">
        <v>3</v>
      </c>
      <c r="B67" t="s">
        <v>10664</v>
      </c>
      <c r="C67">
        <v>200</v>
      </c>
      <c r="D67" t="s">
        <v>10681</v>
      </c>
      <c r="E67" t="s">
        <v>6306</v>
      </c>
      <c r="F67" t="s">
        <v>10682</v>
      </c>
      <c r="G67" t="s">
        <v>448</v>
      </c>
      <c r="H67">
        <v>5</v>
      </c>
      <c r="I67" t="s">
        <v>295</v>
      </c>
      <c r="J67" t="s">
        <v>295</v>
      </c>
      <c r="K67" t="s">
        <v>11019</v>
      </c>
      <c r="L67">
        <f>IF(Draft2017[[#This Row],[KEEPER]]="K",1,0)</f>
        <v>0</v>
      </c>
    </row>
    <row r="68" spans="1:12" x14ac:dyDescent="0.3">
      <c r="A68">
        <v>3</v>
      </c>
      <c r="B68" t="s">
        <v>10664</v>
      </c>
      <c r="C68">
        <v>205</v>
      </c>
      <c r="D68" t="s">
        <v>10683</v>
      </c>
      <c r="E68" t="s">
        <v>1075</v>
      </c>
      <c r="F68" t="s">
        <v>10642</v>
      </c>
      <c r="G68" t="s">
        <v>310</v>
      </c>
      <c r="H68">
        <v>18</v>
      </c>
      <c r="I68" t="s">
        <v>295</v>
      </c>
      <c r="J68" t="s">
        <v>295</v>
      </c>
      <c r="K68" t="s">
        <v>11019</v>
      </c>
      <c r="L68">
        <f>IF(Draft2017[[#This Row],[KEEPER]]="K",1,0)</f>
        <v>0</v>
      </c>
    </row>
    <row r="69" spans="1:12" x14ac:dyDescent="0.3">
      <c r="A69">
        <v>3</v>
      </c>
      <c r="B69" t="s">
        <v>10664</v>
      </c>
      <c r="C69">
        <v>209</v>
      </c>
      <c r="D69" t="s">
        <v>10684</v>
      </c>
      <c r="E69" t="s">
        <v>1198</v>
      </c>
      <c r="F69" t="s">
        <v>351</v>
      </c>
      <c r="G69" t="s">
        <v>448</v>
      </c>
      <c r="H69">
        <v>24</v>
      </c>
      <c r="I69" t="s">
        <v>295</v>
      </c>
      <c r="J69" t="s">
        <v>295</v>
      </c>
      <c r="K69" t="s">
        <v>11019</v>
      </c>
      <c r="L69">
        <f>IF(Draft2017[[#This Row],[KEEPER]]="K",1,0)</f>
        <v>0</v>
      </c>
    </row>
    <row r="70" spans="1:12" x14ac:dyDescent="0.3">
      <c r="A70">
        <v>3</v>
      </c>
      <c r="B70" t="s">
        <v>10664</v>
      </c>
      <c r="C70">
        <v>213</v>
      </c>
      <c r="D70" t="s">
        <v>10685</v>
      </c>
      <c r="E70" t="s">
        <v>4466</v>
      </c>
      <c r="F70" t="s">
        <v>10686</v>
      </c>
      <c r="G70" t="s">
        <v>347</v>
      </c>
      <c r="H70">
        <v>4</v>
      </c>
      <c r="I70" t="s">
        <v>295</v>
      </c>
      <c r="J70" t="s">
        <v>295</v>
      </c>
      <c r="K70" t="s">
        <v>11019</v>
      </c>
      <c r="L70">
        <f>IF(Draft2017[[#This Row],[KEEPER]]="K",1,0)</f>
        <v>0</v>
      </c>
    </row>
    <row r="71" spans="1:12" x14ac:dyDescent="0.3">
      <c r="A71">
        <v>3</v>
      </c>
      <c r="B71" t="s">
        <v>10664</v>
      </c>
      <c r="C71">
        <v>214</v>
      </c>
      <c r="D71" t="s">
        <v>10687</v>
      </c>
      <c r="E71" t="s">
        <v>5685</v>
      </c>
      <c r="F71" t="s">
        <v>313</v>
      </c>
      <c r="G71" t="s">
        <v>448</v>
      </c>
      <c r="H71">
        <v>21</v>
      </c>
      <c r="I71" t="s">
        <v>295</v>
      </c>
      <c r="J71" t="s">
        <v>295</v>
      </c>
      <c r="K71" t="s">
        <v>11019</v>
      </c>
      <c r="L71">
        <f>IF(Draft2017[[#This Row],[KEEPER]]="K",1,0)</f>
        <v>0</v>
      </c>
    </row>
    <row r="72" spans="1:12" x14ac:dyDescent="0.3">
      <c r="A72">
        <v>3</v>
      </c>
      <c r="B72" t="s">
        <v>10664</v>
      </c>
      <c r="C72">
        <v>216</v>
      </c>
      <c r="D72" t="s">
        <v>10688</v>
      </c>
      <c r="E72" t="s">
        <v>1641</v>
      </c>
      <c r="F72" t="s">
        <v>364</v>
      </c>
      <c r="G72" t="s">
        <v>347</v>
      </c>
      <c r="H72">
        <v>5</v>
      </c>
      <c r="I72" t="s">
        <v>295</v>
      </c>
      <c r="J72" t="s">
        <v>295</v>
      </c>
      <c r="K72" t="s">
        <v>11019</v>
      </c>
      <c r="L72">
        <f>IF(Draft2017[[#This Row],[KEEPER]]="K",1,0)</f>
        <v>0</v>
      </c>
    </row>
    <row r="73" spans="1:12" x14ac:dyDescent="0.3">
      <c r="A73">
        <v>3</v>
      </c>
      <c r="B73" t="s">
        <v>10664</v>
      </c>
      <c r="C73">
        <v>224</v>
      </c>
      <c r="D73" t="s">
        <v>10689</v>
      </c>
      <c r="E73" t="s">
        <v>9030</v>
      </c>
      <c r="F73" t="s">
        <v>10609</v>
      </c>
      <c r="G73" t="s">
        <v>448</v>
      </c>
      <c r="H73">
        <v>3</v>
      </c>
      <c r="I73" t="s">
        <v>295</v>
      </c>
      <c r="J73" t="s">
        <v>295</v>
      </c>
      <c r="K73" t="s">
        <v>11019</v>
      </c>
      <c r="L73">
        <f>IF(Draft2017[[#This Row],[KEEPER]]="K",1,0)</f>
        <v>0</v>
      </c>
    </row>
    <row r="74" spans="1:12" x14ac:dyDescent="0.3">
      <c r="A74">
        <v>4</v>
      </c>
      <c r="B74" t="s">
        <v>10690</v>
      </c>
      <c r="C74">
        <v>1</v>
      </c>
      <c r="D74" t="s">
        <v>10691</v>
      </c>
      <c r="E74" t="s">
        <v>9980</v>
      </c>
      <c r="F74" t="s">
        <v>10625</v>
      </c>
      <c r="G74" t="s">
        <v>448</v>
      </c>
      <c r="H74">
        <v>84</v>
      </c>
      <c r="I74" t="s">
        <v>434</v>
      </c>
      <c r="J74" t="s">
        <v>11019</v>
      </c>
      <c r="K74" t="s">
        <v>11019</v>
      </c>
      <c r="L74">
        <f>IF(Draft2017[[#This Row],[KEEPER]]="K",1,0)</f>
        <v>1</v>
      </c>
    </row>
    <row r="75" spans="1:12" x14ac:dyDescent="0.3">
      <c r="A75">
        <v>4</v>
      </c>
      <c r="B75" t="s">
        <v>10690</v>
      </c>
      <c r="C75">
        <v>11</v>
      </c>
      <c r="D75" t="s">
        <v>10692</v>
      </c>
      <c r="E75" t="s">
        <v>829</v>
      </c>
      <c r="F75" t="s">
        <v>10693</v>
      </c>
      <c r="G75" t="s">
        <v>347</v>
      </c>
      <c r="H75">
        <v>68</v>
      </c>
      <c r="I75" t="s">
        <v>434</v>
      </c>
      <c r="J75" t="s">
        <v>11019</v>
      </c>
      <c r="K75" t="s">
        <v>11019</v>
      </c>
      <c r="L75">
        <f>IF(Draft2017[[#This Row],[KEEPER]]="K",1,0)</f>
        <v>1</v>
      </c>
    </row>
    <row r="76" spans="1:12" x14ac:dyDescent="0.3">
      <c r="A76">
        <v>4</v>
      </c>
      <c r="B76" t="s">
        <v>10690</v>
      </c>
      <c r="C76">
        <v>21</v>
      </c>
      <c r="D76" t="s">
        <v>10694</v>
      </c>
      <c r="E76" t="s">
        <v>371</v>
      </c>
      <c r="F76" t="s">
        <v>370</v>
      </c>
      <c r="G76" t="s">
        <v>347</v>
      </c>
      <c r="H76">
        <v>15</v>
      </c>
      <c r="I76" t="s">
        <v>434</v>
      </c>
      <c r="J76" t="s">
        <v>11021</v>
      </c>
      <c r="K76" t="s">
        <v>11021</v>
      </c>
      <c r="L76">
        <f>IF(Draft2017[[#This Row],[KEEPER]]="K",1,0)</f>
        <v>1</v>
      </c>
    </row>
    <row r="77" spans="1:12" x14ac:dyDescent="0.3">
      <c r="A77">
        <v>4</v>
      </c>
      <c r="B77" t="s">
        <v>10690</v>
      </c>
      <c r="C77">
        <v>31</v>
      </c>
      <c r="D77" t="s">
        <v>10695</v>
      </c>
      <c r="E77" t="s">
        <v>4758</v>
      </c>
      <c r="F77" t="s">
        <v>10696</v>
      </c>
      <c r="G77" t="s">
        <v>448</v>
      </c>
      <c r="H77">
        <v>22</v>
      </c>
      <c r="I77" t="s">
        <v>434</v>
      </c>
      <c r="J77" t="s">
        <v>11021</v>
      </c>
      <c r="K77" t="s">
        <v>11021</v>
      </c>
      <c r="L77">
        <f>IF(Draft2017[[#This Row],[KEEPER]]="K",1,0)</f>
        <v>1</v>
      </c>
    </row>
    <row r="78" spans="1:12" x14ac:dyDescent="0.3">
      <c r="A78">
        <v>4</v>
      </c>
      <c r="B78" t="s">
        <v>10690</v>
      </c>
      <c r="C78">
        <v>41</v>
      </c>
      <c r="D78" t="s">
        <v>10697</v>
      </c>
      <c r="E78" t="s">
        <v>2997</v>
      </c>
      <c r="F78" t="s">
        <v>364</v>
      </c>
      <c r="G78" t="s">
        <v>347</v>
      </c>
      <c r="H78">
        <v>4</v>
      </c>
      <c r="I78" t="s">
        <v>434</v>
      </c>
      <c r="J78" t="s">
        <v>11019</v>
      </c>
      <c r="K78" t="s">
        <v>11019</v>
      </c>
      <c r="L78">
        <f>IF(Draft2017[[#This Row],[KEEPER]]="K",1,0)</f>
        <v>1</v>
      </c>
    </row>
    <row r="79" spans="1:12" x14ac:dyDescent="0.3">
      <c r="A79">
        <v>4</v>
      </c>
      <c r="B79" t="s">
        <v>10690</v>
      </c>
      <c r="C79">
        <v>51</v>
      </c>
      <c r="D79" t="s">
        <v>10698</v>
      </c>
      <c r="E79" t="s">
        <v>10584</v>
      </c>
      <c r="F79" t="s">
        <v>10686</v>
      </c>
      <c r="G79" t="s">
        <v>347</v>
      </c>
      <c r="H79">
        <v>12</v>
      </c>
      <c r="I79" t="s">
        <v>434</v>
      </c>
      <c r="J79" t="s">
        <v>11019</v>
      </c>
      <c r="K79" t="s">
        <v>11019</v>
      </c>
      <c r="L79">
        <f>IF(Draft2017[[#This Row],[KEEPER]]="K",1,0)</f>
        <v>1</v>
      </c>
    </row>
    <row r="80" spans="1:12" x14ac:dyDescent="0.3">
      <c r="A80">
        <v>4</v>
      </c>
      <c r="B80" t="s">
        <v>10690</v>
      </c>
      <c r="C80">
        <v>61</v>
      </c>
      <c r="D80" t="s">
        <v>10699</v>
      </c>
      <c r="E80" t="s">
        <v>4422</v>
      </c>
      <c r="F80" t="s">
        <v>486</v>
      </c>
      <c r="G80" t="s">
        <v>448</v>
      </c>
      <c r="H80">
        <v>1</v>
      </c>
      <c r="I80" t="s">
        <v>434</v>
      </c>
      <c r="J80" t="s">
        <v>11020</v>
      </c>
      <c r="K80" t="s">
        <v>11020</v>
      </c>
      <c r="L80">
        <f>IF(Draft2017[[#This Row],[KEEPER]]="K",1,0)</f>
        <v>1</v>
      </c>
    </row>
    <row r="81" spans="1:12" x14ac:dyDescent="0.3">
      <c r="A81">
        <v>4</v>
      </c>
      <c r="B81" t="s">
        <v>10690</v>
      </c>
      <c r="C81">
        <v>71</v>
      </c>
      <c r="D81" t="s">
        <v>10700</v>
      </c>
      <c r="E81" t="s">
        <v>5935</v>
      </c>
      <c r="F81" t="s">
        <v>10650</v>
      </c>
      <c r="G81" t="s">
        <v>434</v>
      </c>
      <c r="H81">
        <v>1</v>
      </c>
      <c r="I81" t="s">
        <v>434</v>
      </c>
      <c r="J81" t="s">
        <v>11020</v>
      </c>
      <c r="K81" t="s">
        <v>11020</v>
      </c>
      <c r="L81">
        <f>IF(Draft2017[[#This Row],[KEEPER]]="K",1,0)</f>
        <v>1</v>
      </c>
    </row>
    <row r="82" spans="1:12" x14ac:dyDescent="0.3">
      <c r="A82">
        <v>4</v>
      </c>
      <c r="B82" t="s">
        <v>10690</v>
      </c>
      <c r="C82">
        <v>81</v>
      </c>
      <c r="D82" t="s">
        <v>10701</v>
      </c>
      <c r="E82" t="s">
        <v>9487</v>
      </c>
      <c r="F82" t="s">
        <v>10631</v>
      </c>
      <c r="G82" t="s">
        <v>347</v>
      </c>
      <c r="H82">
        <v>1</v>
      </c>
      <c r="I82" t="s">
        <v>434</v>
      </c>
      <c r="J82" t="s">
        <v>11020</v>
      </c>
      <c r="K82" t="s">
        <v>11020</v>
      </c>
      <c r="L82">
        <f>IF(Draft2017[[#This Row],[KEEPER]]="K",1,0)</f>
        <v>1</v>
      </c>
    </row>
    <row r="83" spans="1:12" x14ac:dyDescent="0.3">
      <c r="A83">
        <v>4</v>
      </c>
      <c r="B83" t="s">
        <v>10690</v>
      </c>
      <c r="C83">
        <v>91</v>
      </c>
      <c r="D83" t="s">
        <v>10702</v>
      </c>
      <c r="E83" t="s">
        <v>7030</v>
      </c>
      <c r="F83" t="s">
        <v>1190</v>
      </c>
      <c r="G83" t="s">
        <v>320</v>
      </c>
      <c r="H83">
        <v>1</v>
      </c>
      <c r="I83" t="s">
        <v>434</v>
      </c>
      <c r="J83" t="s">
        <v>11020</v>
      </c>
      <c r="K83" t="s">
        <v>11020</v>
      </c>
      <c r="L83">
        <f>IF(Draft2017[[#This Row],[KEEPER]]="K",1,0)</f>
        <v>1</v>
      </c>
    </row>
    <row r="84" spans="1:12" x14ac:dyDescent="0.3">
      <c r="A84">
        <v>4</v>
      </c>
      <c r="B84" t="s">
        <v>10690</v>
      </c>
      <c r="C84">
        <v>100</v>
      </c>
      <c r="D84" t="s">
        <v>10703</v>
      </c>
      <c r="E84" t="s">
        <v>8704</v>
      </c>
      <c r="F84" t="s">
        <v>10693</v>
      </c>
      <c r="G84" t="s">
        <v>320</v>
      </c>
      <c r="H84">
        <v>1</v>
      </c>
      <c r="I84" t="s">
        <v>434</v>
      </c>
      <c r="J84" t="s">
        <v>11019</v>
      </c>
      <c r="K84" t="s">
        <v>11019</v>
      </c>
      <c r="L84">
        <f>IF(Draft2017[[#This Row],[KEEPER]]="K",1,0)</f>
        <v>1</v>
      </c>
    </row>
    <row r="85" spans="1:12" x14ac:dyDescent="0.3">
      <c r="A85">
        <v>4</v>
      </c>
      <c r="B85" t="s">
        <v>10690</v>
      </c>
      <c r="C85">
        <v>109</v>
      </c>
      <c r="D85" t="s">
        <v>10704</v>
      </c>
      <c r="E85" t="s">
        <v>3081</v>
      </c>
      <c r="F85" t="s">
        <v>10625</v>
      </c>
      <c r="G85" t="s">
        <v>347</v>
      </c>
      <c r="H85">
        <v>1</v>
      </c>
      <c r="I85" t="s">
        <v>434</v>
      </c>
      <c r="J85" t="s">
        <v>11020</v>
      </c>
      <c r="K85" t="s">
        <v>11020</v>
      </c>
      <c r="L85">
        <f>IF(Draft2017[[#This Row],[KEEPER]]="K",1,0)</f>
        <v>1</v>
      </c>
    </row>
    <row r="86" spans="1:12" x14ac:dyDescent="0.3">
      <c r="A86">
        <v>4</v>
      </c>
      <c r="B86" t="s">
        <v>10690</v>
      </c>
      <c r="C86">
        <v>149</v>
      </c>
      <c r="D86" t="s">
        <v>11207</v>
      </c>
      <c r="E86" t="s">
        <v>5050</v>
      </c>
      <c r="F86" t="s">
        <v>1190</v>
      </c>
      <c r="G86" t="s">
        <v>320</v>
      </c>
      <c r="H86">
        <v>5</v>
      </c>
      <c r="I86" t="s">
        <v>295</v>
      </c>
      <c r="J86" t="s">
        <v>295</v>
      </c>
      <c r="K86" t="s">
        <v>11021</v>
      </c>
      <c r="L86">
        <f>IF(Draft2017[[#This Row],[KEEPER]]="K",1,0)</f>
        <v>0</v>
      </c>
    </row>
    <row r="87" spans="1:12" x14ac:dyDescent="0.3">
      <c r="A87">
        <v>4</v>
      </c>
      <c r="B87" t="s">
        <v>10690</v>
      </c>
      <c r="C87">
        <v>159</v>
      </c>
      <c r="D87" t="s">
        <v>10706</v>
      </c>
      <c r="E87" t="s">
        <v>6687</v>
      </c>
      <c r="F87" t="s">
        <v>10637</v>
      </c>
      <c r="G87" t="s">
        <v>448</v>
      </c>
      <c r="H87">
        <v>4</v>
      </c>
      <c r="I87" t="s">
        <v>295</v>
      </c>
      <c r="J87" t="s">
        <v>295</v>
      </c>
      <c r="K87" t="s">
        <v>11021</v>
      </c>
      <c r="L87">
        <f>IF(Draft2017[[#This Row],[KEEPER]]="K",1,0)</f>
        <v>0</v>
      </c>
    </row>
    <row r="88" spans="1:12" x14ac:dyDescent="0.3">
      <c r="A88">
        <v>4</v>
      </c>
      <c r="B88" t="s">
        <v>10690</v>
      </c>
      <c r="C88">
        <v>169</v>
      </c>
      <c r="D88" t="s">
        <v>11218</v>
      </c>
      <c r="E88" t="s">
        <v>5742</v>
      </c>
      <c r="F88" t="s">
        <v>10708</v>
      </c>
      <c r="G88" t="s">
        <v>310</v>
      </c>
      <c r="H88">
        <v>3</v>
      </c>
      <c r="I88" t="s">
        <v>295</v>
      </c>
      <c r="J88" t="s">
        <v>295</v>
      </c>
      <c r="K88" t="s">
        <v>11021</v>
      </c>
      <c r="L88">
        <f>IF(Draft2017[[#This Row],[KEEPER]]="K",1,0)</f>
        <v>0</v>
      </c>
    </row>
    <row r="89" spans="1:12" x14ac:dyDescent="0.3">
      <c r="A89">
        <v>4</v>
      </c>
      <c r="B89" t="s">
        <v>10690</v>
      </c>
      <c r="C89">
        <v>173</v>
      </c>
      <c r="D89" t="s">
        <v>10709</v>
      </c>
      <c r="E89" t="s">
        <v>9459</v>
      </c>
      <c r="F89" t="s">
        <v>10625</v>
      </c>
      <c r="G89" t="s">
        <v>448</v>
      </c>
      <c r="H89">
        <v>3</v>
      </c>
      <c r="I89" t="s">
        <v>295</v>
      </c>
      <c r="J89" t="s">
        <v>295</v>
      </c>
      <c r="K89" t="s">
        <v>11021</v>
      </c>
      <c r="L89">
        <f>IF(Draft2017[[#This Row],[KEEPER]]="K",1,0)</f>
        <v>0</v>
      </c>
    </row>
    <row r="90" spans="1:12" x14ac:dyDescent="0.3">
      <c r="A90">
        <v>4</v>
      </c>
      <c r="B90" t="s">
        <v>10690</v>
      </c>
      <c r="C90">
        <v>179</v>
      </c>
      <c r="D90" t="s">
        <v>10710</v>
      </c>
      <c r="E90" t="s">
        <v>4282</v>
      </c>
      <c r="F90" t="s">
        <v>1190</v>
      </c>
      <c r="G90" t="s">
        <v>347</v>
      </c>
      <c r="H90">
        <v>3</v>
      </c>
      <c r="I90" t="s">
        <v>295</v>
      </c>
      <c r="J90" t="s">
        <v>295</v>
      </c>
      <c r="K90" t="s">
        <v>11021</v>
      </c>
      <c r="L90">
        <f>IF(Draft2017[[#This Row],[KEEPER]]="K",1,0)</f>
        <v>0</v>
      </c>
    </row>
    <row r="91" spans="1:12" x14ac:dyDescent="0.3">
      <c r="A91">
        <v>4</v>
      </c>
      <c r="B91" t="s">
        <v>10690</v>
      </c>
      <c r="C91">
        <v>197</v>
      </c>
      <c r="D91" t="s">
        <v>10711</v>
      </c>
      <c r="E91" t="s">
        <v>2729</v>
      </c>
      <c r="F91" t="s">
        <v>297</v>
      </c>
      <c r="G91" t="s">
        <v>347</v>
      </c>
      <c r="H91">
        <v>46</v>
      </c>
      <c r="I91" t="s">
        <v>295</v>
      </c>
      <c r="J91" t="s">
        <v>295</v>
      </c>
      <c r="K91" t="s">
        <v>11019</v>
      </c>
      <c r="L91">
        <f>IF(Draft2017[[#This Row],[KEEPER]]="K",1,0)</f>
        <v>0</v>
      </c>
    </row>
    <row r="92" spans="1:12" x14ac:dyDescent="0.3">
      <c r="A92">
        <v>4</v>
      </c>
      <c r="B92" t="s">
        <v>10690</v>
      </c>
      <c r="C92">
        <v>219</v>
      </c>
      <c r="D92" t="s">
        <v>10712</v>
      </c>
      <c r="E92" t="s">
        <v>2128</v>
      </c>
      <c r="F92" t="s">
        <v>10637</v>
      </c>
      <c r="G92" t="s">
        <v>320</v>
      </c>
      <c r="H92">
        <v>2</v>
      </c>
      <c r="I92" t="s">
        <v>295</v>
      </c>
      <c r="J92" t="s">
        <v>295</v>
      </c>
      <c r="K92" t="s">
        <v>11019</v>
      </c>
      <c r="L92">
        <f>IF(Draft2017[[#This Row],[KEEPER]]="K",1,0)</f>
        <v>0</v>
      </c>
    </row>
    <row r="93" spans="1:12" x14ac:dyDescent="0.3">
      <c r="A93">
        <v>4</v>
      </c>
      <c r="B93" t="s">
        <v>10690</v>
      </c>
      <c r="C93">
        <v>223</v>
      </c>
      <c r="D93" t="s">
        <v>10713</v>
      </c>
      <c r="E93" t="s">
        <v>4135</v>
      </c>
      <c r="F93" t="s">
        <v>364</v>
      </c>
      <c r="G93" t="s">
        <v>448</v>
      </c>
      <c r="H93">
        <v>3</v>
      </c>
      <c r="I93" t="s">
        <v>295</v>
      </c>
      <c r="J93" t="s">
        <v>295</v>
      </c>
      <c r="K93" t="s">
        <v>11019</v>
      </c>
      <c r="L93">
        <f>IF(Draft2017[[#This Row],[KEEPER]]="K",1,0)</f>
        <v>0</v>
      </c>
    </row>
    <row r="94" spans="1:12" x14ac:dyDescent="0.3">
      <c r="A94">
        <v>4</v>
      </c>
      <c r="B94" t="s">
        <v>10690</v>
      </c>
      <c r="C94">
        <v>231</v>
      </c>
      <c r="D94" t="s">
        <v>10714</v>
      </c>
      <c r="E94" t="s">
        <v>9926</v>
      </c>
      <c r="F94" t="s">
        <v>10605</v>
      </c>
      <c r="G94" t="s">
        <v>347</v>
      </c>
      <c r="H94">
        <v>1</v>
      </c>
      <c r="I94" t="s">
        <v>295</v>
      </c>
      <c r="J94" t="s">
        <v>295</v>
      </c>
      <c r="K94" t="s">
        <v>11019</v>
      </c>
      <c r="L94">
        <f>IF(Draft2017[[#This Row],[KEEPER]]="K",1,0)</f>
        <v>0</v>
      </c>
    </row>
    <row r="95" spans="1:12" x14ac:dyDescent="0.3">
      <c r="A95">
        <v>4</v>
      </c>
      <c r="B95" t="s">
        <v>10690</v>
      </c>
      <c r="C95">
        <v>236</v>
      </c>
      <c r="D95" t="s">
        <v>10715</v>
      </c>
      <c r="E95" t="s">
        <v>1291</v>
      </c>
      <c r="F95" t="s">
        <v>532</v>
      </c>
      <c r="G95" t="s">
        <v>448</v>
      </c>
      <c r="H95">
        <v>1</v>
      </c>
      <c r="I95" t="s">
        <v>295</v>
      </c>
      <c r="J95" t="s">
        <v>295</v>
      </c>
      <c r="K95" t="s">
        <v>11019</v>
      </c>
      <c r="L95">
        <f>IF(Draft2017[[#This Row],[KEEPER]]="K",1,0)</f>
        <v>0</v>
      </c>
    </row>
    <row r="96" spans="1:12" x14ac:dyDescent="0.3">
      <c r="A96">
        <v>4</v>
      </c>
      <c r="B96" t="s">
        <v>10690</v>
      </c>
      <c r="C96">
        <v>239</v>
      </c>
      <c r="D96" t="s">
        <v>10716</v>
      </c>
      <c r="E96" t="s">
        <v>4455</v>
      </c>
      <c r="F96" t="s">
        <v>10708</v>
      </c>
      <c r="G96" t="s">
        <v>448</v>
      </c>
      <c r="H96">
        <v>1</v>
      </c>
      <c r="I96" t="s">
        <v>295</v>
      </c>
      <c r="J96" t="s">
        <v>295</v>
      </c>
      <c r="K96" t="s">
        <v>11019</v>
      </c>
      <c r="L96">
        <f>IF(Draft2017[[#This Row],[KEEPER]]="K",1,0)</f>
        <v>0</v>
      </c>
    </row>
    <row r="97" spans="1:12" x14ac:dyDescent="0.3">
      <c r="A97">
        <v>4</v>
      </c>
      <c r="B97" t="s">
        <v>10690</v>
      </c>
      <c r="C97">
        <v>240</v>
      </c>
      <c r="D97" t="s">
        <v>10717</v>
      </c>
      <c r="E97" t="s">
        <v>10718</v>
      </c>
      <c r="F97" t="s">
        <v>364</v>
      </c>
      <c r="G97" t="s">
        <v>310</v>
      </c>
      <c r="H97">
        <v>1</v>
      </c>
      <c r="I97" t="s">
        <v>295</v>
      </c>
      <c r="J97" t="s">
        <v>295</v>
      </c>
      <c r="K97" t="s">
        <v>11019</v>
      </c>
      <c r="L97">
        <f>IF(Draft2017[[#This Row],[KEEPER]]="K",1,0)</f>
        <v>0</v>
      </c>
    </row>
    <row r="98" spans="1:12" x14ac:dyDescent="0.3">
      <c r="A98">
        <v>5</v>
      </c>
      <c r="B98" t="s">
        <v>10719</v>
      </c>
      <c r="C98">
        <v>5</v>
      </c>
      <c r="D98" t="s">
        <v>10720</v>
      </c>
      <c r="E98" t="s">
        <v>1216</v>
      </c>
      <c r="F98" t="s">
        <v>10682</v>
      </c>
      <c r="G98" t="s">
        <v>448</v>
      </c>
      <c r="H98">
        <v>97</v>
      </c>
      <c r="I98" t="s">
        <v>434</v>
      </c>
      <c r="J98" t="s">
        <v>11019</v>
      </c>
      <c r="K98" t="s">
        <v>11019</v>
      </c>
      <c r="L98">
        <f>IF(Draft2017[[#This Row],[KEEPER]]="K",1,0)</f>
        <v>1</v>
      </c>
    </row>
    <row r="99" spans="1:12" x14ac:dyDescent="0.3">
      <c r="A99">
        <v>5</v>
      </c>
      <c r="B99" t="s">
        <v>10719</v>
      </c>
      <c r="C99">
        <v>15</v>
      </c>
      <c r="D99" t="s">
        <v>10721</v>
      </c>
      <c r="E99" t="s">
        <v>9504</v>
      </c>
      <c r="F99" t="s">
        <v>1190</v>
      </c>
      <c r="G99" t="s">
        <v>347</v>
      </c>
      <c r="H99">
        <v>78</v>
      </c>
      <c r="I99" t="s">
        <v>434</v>
      </c>
      <c r="J99" t="s">
        <v>11019</v>
      </c>
      <c r="K99" t="s">
        <v>11019</v>
      </c>
      <c r="L99">
        <f>IF(Draft2017[[#This Row],[KEEPER]]="K",1,0)</f>
        <v>1</v>
      </c>
    </row>
    <row r="100" spans="1:12" x14ac:dyDescent="0.3">
      <c r="A100">
        <v>5</v>
      </c>
      <c r="B100" t="s">
        <v>10719</v>
      </c>
      <c r="C100">
        <v>25</v>
      </c>
      <c r="D100" t="s">
        <v>10722</v>
      </c>
      <c r="E100" t="s">
        <v>6014</v>
      </c>
      <c r="F100" t="s">
        <v>10708</v>
      </c>
      <c r="G100" t="s">
        <v>448</v>
      </c>
      <c r="H100">
        <v>13</v>
      </c>
      <c r="I100" t="s">
        <v>434</v>
      </c>
      <c r="J100" t="s">
        <v>11021</v>
      </c>
      <c r="K100" t="s">
        <v>11021</v>
      </c>
      <c r="L100">
        <f>IF(Draft2017[[#This Row],[KEEPER]]="K",1,0)</f>
        <v>1</v>
      </c>
    </row>
    <row r="101" spans="1:12" x14ac:dyDescent="0.3">
      <c r="A101">
        <v>5</v>
      </c>
      <c r="B101" t="s">
        <v>10719</v>
      </c>
      <c r="C101">
        <v>35</v>
      </c>
      <c r="D101" t="s">
        <v>10723</v>
      </c>
      <c r="E101" t="s">
        <v>7087</v>
      </c>
      <c r="F101" t="s">
        <v>10619</v>
      </c>
      <c r="G101" t="s">
        <v>347</v>
      </c>
      <c r="H101">
        <v>15</v>
      </c>
      <c r="I101" t="s">
        <v>434</v>
      </c>
      <c r="J101" t="s">
        <v>11019</v>
      </c>
      <c r="K101" t="s">
        <v>11019</v>
      </c>
      <c r="L101">
        <f>IF(Draft2017[[#This Row],[KEEPER]]="K",1,0)</f>
        <v>1</v>
      </c>
    </row>
    <row r="102" spans="1:12" x14ac:dyDescent="0.3">
      <c r="A102">
        <v>5</v>
      </c>
      <c r="B102" t="s">
        <v>10719</v>
      </c>
      <c r="C102">
        <v>45</v>
      </c>
      <c r="D102" t="s">
        <v>10724</v>
      </c>
      <c r="E102" t="s">
        <v>9111</v>
      </c>
      <c r="F102" t="s">
        <v>566</v>
      </c>
      <c r="G102" t="s">
        <v>347</v>
      </c>
      <c r="H102">
        <v>50</v>
      </c>
      <c r="I102" t="s">
        <v>434</v>
      </c>
      <c r="J102" t="s">
        <v>11019</v>
      </c>
      <c r="K102" t="s">
        <v>11019</v>
      </c>
      <c r="L102">
        <f>IF(Draft2017[[#This Row],[KEEPER]]="K",1,0)</f>
        <v>1</v>
      </c>
    </row>
    <row r="103" spans="1:12" x14ac:dyDescent="0.3">
      <c r="A103">
        <v>5</v>
      </c>
      <c r="B103" t="s">
        <v>10719</v>
      </c>
      <c r="C103">
        <v>55</v>
      </c>
      <c r="D103" t="s">
        <v>10725</v>
      </c>
      <c r="E103" t="s">
        <v>7131</v>
      </c>
      <c r="F103" t="s">
        <v>351</v>
      </c>
      <c r="G103" t="s">
        <v>448</v>
      </c>
      <c r="H103">
        <v>3</v>
      </c>
      <c r="I103" t="s">
        <v>434</v>
      </c>
      <c r="J103" t="s">
        <v>11019</v>
      </c>
      <c r="K103" t="s">
        <v>11019</v>
      </c>
      <c r="L103">
        <f>IF(Draft2017[[#This Row],[KEEPER]]="K",1,0)</f>
        <v>1</v>
      </c>
    </row>
    <row r="104" spans="1:12" x14ac:dyDescent="0.3">
      <c r="A104">
        <v>5</v>
      </c>
      <c r="B104" t="s">
        <v>10719</v>
      </c>
      <c r="C104">
        <v>65</v>
      </c>
      <c r="D104" t="s">
        <v>10726</v>
      </c>
      <c r="E104" t="s">
        <v>3039</v>
      </c>
      <c r="F104" t="s">
        <v>10625</v>
      </c>
      <c r="G104" t="s">
        <v>347</v>
      </c>
      <c r="H104">
        <v>2</v>
      </c>
      <c r="I104" t="s">
        <v>434</v>
      </c>
      <c r="J104" t="s">
        <v>11019</v>
      </c>
      <c r="K104" t="s">
        <v>11019</v>
      </c>
      <c r="L104">
        <f>IF(Draft2017[[#This Row],[KEEPER]]="K",1,0)</f>
        <v>1</v>
      </c>
    </row>
    <row r="105" spans="1:12" x14ac:dyDescent="0.3">
      <c r="A105">
        <v>5</v>
      </c>
      <c r="B105" t="s">
        <v>10719</v>
      </c>
      <c r="C105">
        <v>75</v>
      </c>
      <c r="D105" t="s">
        <v>10727</v>
      </c>
      <c r="E105" t="s">
        <v>9210</v>
      </c>
      <c r="F105" t="s">
        <v>10686</v>
      </c>
      <c r="G105" t="s">
        <v>448</v>
      </c>
      <c r="H105">
        <v>7</v>
      </c>
      <c r="I105" t="s">
        <v>434</v>
      </c>
      <c r="J105" t="s">
        <v>11019</v>
      </c>
      <c r="K105" t="s">
        <v>11019</v>
      </c>
      <c r="L105">
        <f>IF(Draft2017[[#This Row],[KEEPER]]="K",1,0)</f>
        <v>1</v>
      </c>
    </row>
    <row r="106" spans="1:12" x14ac:dyDescent="0.3">
      <c r="A106">
        <v>5</v>
      </c>
      <c r="B106" t="s">
        <v>10719</v>
      </c>
      <c r="C106">
        <v>85</v>
      </c>
      <c r="D106" t="s">
        <v>10728</v>
      </c>
      <c r="E106" t="s">
        <v>10254</v>
      </c>
      <c r="F106" t="s">
        <v>370</v>
      </c>
      <c r="G106" t="s">
        <v>347</v>
      </c>
      <c r="H106">
        <v>3</v>
      </c>
      <c r="I106" t="s">
        <v>434</v>
      </c>
      <c r="J106" t="s">
        <v>11019</v>
      </c>
      <c r="K106" t="s">
        <v>11019</v>
      </c>
      <c r="L106">
        <f>IF(Draft2017[[#This Row],[KEEPER]]="K",1,0)</f>
        <v>1</v>
      </c>
    </row>
    <row r="107" spans="1:12" x14ac:dyDescent="0.3">
      <c r="A107">
        <v>5</v>
      </c>
      <c r="B107" t="s">
        <v>10719</v>
      </c>
      <c r="C107">
        <v>95</v>
      </c>
      <c r="D107" t="s">
        <v>10729</v>
      </c>
      <c r="E107" t="s">
        <v>1450</v>
      </c>
      <c r="F107" t="s">
        <v>10609</v>
      </c>
      <c r="G107" t="s">
        <v>310</v>
      </c>
      <c r="H107">
        <v>2</v>
      </c>
      <c r="I107" t="s">
        <v>434</v>
      </c>
      <c r="J107" t="s">
        <v>11019</v>
      </c>
      <c r="K107" t="s">
        <v>11019</v>
      </c>
      <c r="L107">
        <f>IF(Draft2017[[#This Row],[KEEPER]]="K",1,0)</f>
        <v>1</v>
      </c>
    </row>
    <row r="108" spans="1:12" x14ac:dyDescent="0.3">
      <c r="A108">
        <v>5</v>
      </c>
      <c r="B108" t="s">
        <v>10719</v>
      </c>
      <c r="C108">
        <v>104</v>
      </c>
      <c r="D108" t="s">
        <v>10730</v>
      </c>
      <c r="E108" t="s">
        <v>1069</v>
      </c>
      <c r="F108" t="s">
        <v>10603</v>
      </c>
      <c r="G108" t="s">
        <v>320</v>
      </c>
      <c r="H108">
        <v>3</v>
      </c>
      <c r="I108" t="s">
        <v>434</v>
      </c>
      <c r="J108" t="s">
        <v>11019</v>
      </c>
      <c r="K108" t="s">
        <v>11019</v>
      </c>
      <c r="L108">
        <f>IF(Draft2017[[#This Row],[KEEPER]]="K",1,0)</f>
        <v>1</v>
      </c>
    </row>
    <row r="109" spans="1:12" x14ac:dyDescent="0.3">
      <c r="A109">
        <v>5</v>
      </c>
      <c r="B109" t="s">
        <v>10719</v>
      </c>
      <c r="C109">
        <v>113</v>
      </c>
      <c r="D109" t="s">
        <v>10731</v>
      </c>
      <c r="E109" t="s">
        <v>5762</v>
      </c>
      <c r="F109" t="s">
        <v>10615</v>
      </c>
      <c r="G109" t="s">
        <v>434</v>
      </c>
      <c r="H109">
        <v>1</v>
      </c>
      <c r="I109" t="s">
        <v>434</v>
      </c>
      <c r="J109" t="s">
        <v>11020</v>
      </c>
      <c r="K109" t="s">
        <v>11020</v>
      </c>
      <c r="L109">
        <f>IF(Draft2017[[#This Row],[KEEPER]]="K",1,0)</f>
        <v>1</v>
      </c>
    </row>
    <row r="110" spans="1:12" x14ac:dyDescent="0.3">
      <c r="A110">
        <v>5</v>
      </c>
      <c r="B110" t="s">
        <v>10719</v>
      </c>
      <c r="C110">
        <v>119</v>
      </c>
      <c r="D110" t="s">
        <v>10732</v>
      </c>
      <c r="E110" t="s">
        <v>7602</v>
      </c>
      <c r="F110" t="s">
        <v>10686</v>
      </c>
      <c r="G110" t="s">
        <v>347</v>
      </c>
      <c r="H110">
        <v>1</v>
      </c>
      <c r="I110" t="s">
        <v>434</v>
      </c>
      <c r="J110" t="s">
        <v>11019</v>
      </c>
      <c r="K110" t="s">
        <v>11019</v>
      </c>
      <c r="L110">
        <f>IF(Draft2017[[#This Row],[KEEPER]]="K",1,0)</f>
        <v>1</v>
      </c>
    </row>
    <row r="111" spans="1:12" x14ac:dyDescent="0.3">
      <c r="A111">
        <v>5</v>
      </c>
      <c r="B111" t="s">
        <v>10719</v>
      </c>
      <c r="C111">
        <v>125</v>
      </c>
      <c r="D111" t="s">
        <v>10733</v>
      </c>
      <c r="E111" t="s">
        <v>6843</v>
      </c>
      <c r="F111" t="s">
        <v>313</v>
      </c>
      <c r="G111" t="s">
        <v>310</v>
      </c>
      <c r="H111">
        <v>1</v>
      </c>
      <c r="I111" t="s">
        <v>434</v>
      </c>
      <c r="J111" t="s">
        <v>11019</v>
      </c>
      <c r="K111" t="s">
        <v>11019</v>
      </c>
      <c r="L111">
        <f>IF(Draft2017[[#This Row],[KEEPER]]="K",1,0)</f>
        <v>1</v>
      </c>
    </row>
    <row r="112" spans="1:12" x14ac:dyDescent="0.3">
      <c r="A112">
        <v>5</v>
      </c>
      <c r="B112" t="s">
        <v>10719</v>
      </c>
      <c r="C112">
        <v>130</v>
      </c>
      <c r="D112" t="s">
        <v>10734</v>
      </c>
      <c r="E112" t="s">
        <v>8619</v>
      </c>
      <c r="F112" t="s">
        <v>10639</v>
      </c>
      <c r="G112" t="s">
        <v>347</v>
      </c>
      <c r="H112">
        <v>2</v>
      </c>
      <c r="I112" t="s">
        <v>434</v>
      </c>
      <c r="J112" t="s">
        <v>11019</v>
      </c>
      <c r="K112" t="s">
        <v>11019</v>
      </c>
      <c r="L112">
        <f>IF(Draft2017[[#This Row],[KEEPER]]="K",1,0)</f>
        <v>1</v>
      </c>
    </row>
    <row r="113" spans="1:12" x14ac:dyDescent="0.3">
      <c r="A113">
        <v>5</v>
      </c>
      <c r="B113" t="s">
        <v>10719</v>
      </c>
      <c r="C113">
        <v>135</v>
      </c>
      <c r="D113" t="s">
        <v>10735</v>
      </c>
      <c r="E113" t="s">
        <v>1605</v>
      </c>
      <c r="F113" t="s">
        <v>10708</v>
      </c>
      <c r="G113" t="s">
        <v>347</v>
      </c>
      <c r="H113">
        <v>1</v>
      </c>
      <c r="I113" t="s">
        <v>434</v>
      </c>
      <c r="J113" t="s">
        <v>11020</v>
      </c>
      <c r="K113" t="s">
        <v>11020</v>
      </c>
      <c r="L113">
        <f>IF(Draft2017[[#This Row],[KEEPER]]="K",1,0)</f>
        <v>1</v>
      </c>
    </row>
    <row r="114" spans="1:12" x14ac:dyDescent="0.3">
      <c r="A114">
        <v>5</v>
      </c>
      <c r="B114" t="s">
        <v>10719</v>
      </c>
      <c r="C114">
        <v>138</v>
      </c>
      <c r="D114" t="s">
        <v>10736</v>
      </c>
      <c r="E114" t="s">
        <v>10737</v>
      </c>
      <c r="F114" t="s">
        <v>10654</v>
      </c>
      <c r="G114" t="s">
        <v>320</v>
      </c>
      <c r="H114">
        <v>1</v>
      </c>
      <c r="I114" t="s">
        <v>434</v>
      </c>
      <c r="J114" t="s">
        <v>11020</v>
      </c>
      <c r="K114" t="s">
        <v>11020</v>
      </c>
      <c r="L114">
        <f>IF(Draft2017[[#This Row],[KEEPER]]="K",1,0)</f>
        <v>1</v>
      </c>
    </row>
    <row r="115" spans="1:12" x14ac:dyDescent="0.3">
      <c r="A115">
        <v>5</v>
      </c>
      <c r="B115" t="s">
        <v>10719</v>
      </c>
      <c r="C115">
        <v>141</v>
      </c>
      <c r="D115" t="s">
        <v>10738</v>
      </c>
      <c r="E115" t="s">
        <v>8074</v>
      </c>
      <c r="F115" t="s">
        <v>351</v>
      </c>
      <c r="G115" t="s">
        <v>347</v>
      </c>
      <c r="H115">
        <v>1</v>
      </c>
      <c r="I115" t="s">
        <v>434</v>
      </c>
      <c r="J115" t="s">
        <v>11020</v>
      </c>
      <c r="K115" t="s">
        <v>11020</v>
      </c>
      <c r="L115">
        <f>IF(Draft2017[[#This Row],[KEEPER]]="K",1,0)</f>
        <v>1</v>
      </c>
    </row>
    <row r="116" spans="1:12" x14ac:dyDescent="0.3">
      <c r="A116">
        <v>5</v>
      </c>
      <c r="B116" t="s">
        <v>10719</v>
      </c>
      <c r="C116">
        <v>144</v>
      </c>
      <c r="D116" t="s">
        <v>10739</v>
      </c>
      <c r="E116" t="s">
        <v>9736</v>
      </c>
      <c r="F116" t="s">
        <v>10682</v>
      </c>
      <c r="G116" t="s">
        <v>320</v>
      </c>
      <c r="H116">
        <v>1</v>
      </c>
      <c r="I116" t="s">
        <v>434</v>
      </c>
      <c r="J116" t="s">
        <v>11020</v>
      </c>
      <c r="K116" t="s">
        <v>11020</v>
      </c>
      <c r="L116">
        <f>IF(Draft2017[[#This Row],[KEEPER]]="K",1,0)</f>
        <v>1</v>
      </c>
    </row>
    <row r="117" spans="1:12" x14ac:dyDescent="0.3">
      <c r="A117">
        <v>5</v>
      </c>
      <c r="B117" t="s">
        <v>10719</v>
      </c>
      <c r="C117">
        <v>146</v>
      </c>
      <c r="D117" t="s">
        <v>10740</v>
      </c>
      <c r="E117" t="s">
        <v>7450</v>
      </c>
      <c r="F117" t="s">
        <v>1190</v>
      </c>
      <c r="G117" t="s">
        <v>347</v>
      </c>
      <c r="H117">
        <v>1</v>
      </c>
      <c r="I117" t="s">
        <v>434</v>
      </c>
      <c r="J117" t="s">
        <v>11020</v>
      </c>
      <c r="K117" t="s">
        <v>11020</v>
      </c>
      <c r="L117">
        <f>IF(Draft2017[[#This Row],[KEEPER]]="K",1,0)</f>
        <v>1</v>
      </c>
    </row>
    <row r="118" spans="1:12" x14ac:dyDescent="0.3">
      <c r="A118">
        <v>5</v>
      </c>
      <c r="B118" t="s">
        <v>10719</v>
      </c>
      <c r="C118">
        <v>148</v>
      </c>
      <c r="D118" t="s">
        <v>10741</v>
      </c>
      <c r="E118" t="s">
        <v>10411</v>
      </c>
      <c r="F118" t="s">
        <v>10639</v>
      </c>
      <c r="G118" t="s">
        <v>448</v>
      </c>
      <c r="H118">
        <v>4</v>
      </c>
      <c r="I118" t="s">
        <v>434</v>
      </c>
      <c r="J118" t="s">
        <v>11021</v>
      </c>
      <c r="K118" t="s">
        <v>11021</v>
      </c>
      <c r="L118">
        <f>IF(Draft2017[[#This Row],[KEEPER]]="K",1,0)</f>
        <v>1</v>
      </c>
    </row>
    <row r="119" spans="1:12" x14ac:dyDescent="0.3">
      <c r="A119">
        <v>5</v>
      </c>
      <c r="B119" t="s">
        <v>10719</v>
      </c>
      <c r="C119">
        <v>153</v>
      </c>
      <c r="D119" t="s">
        <v>10742</v>
      </c>
      <c r="E119" t="s">
        <v>6192</v>
      </c>
      <c r="F119" t="s">
        <v>370</v>
      </c>
      <c r="G119" t="s">
        <v>448</v>
      </c>
      <c r="H119">
        <v>5</v>
      </c>
      <c r="I119" t="s">
        <v>295</v>
      </c>
      <c r="J119" t="s">
        <v>295</v>
      </c>
      <c r="K119" t="s">
        <v>11021</v>
      </c>
      <c r="L119">
        <f>IF(Draft2017[[#This Row],[KEEPER]]="K",1,0)</f>
        <v>0</v>
      </c>
    </row>
    <row r="120" spans="1:12" x14ac:dyDescent="0.3">
      <c r="A120">
        <v>5</v>
      </c>
      <c r="B120" t="s">
        <v>10719</v>
      </c>
      <c r="C120">
        <v>235</v>
      </c>
      <c r="D120" t="s">
        <v>10743</v>
      </c>
      <c r="E120" t="s">
        <v>7221</v>
      </c>
      <c r="F120" t="s">
        <v>10603</v>
      </c>
      <c r="G120" t="s">
        <v>448</v>
      </c>
      <c r="H120">
        <v>6</v>
      </c>
      <c r="I120" t="s">
        <v>295</v>
      </c>
      <c r="J120" t="s">
        <v>295</v>
      </c>
      <c r="K120" t="s">
        <v>11019</v>
      </c>
      <c r="L120">
        <f>IF(Draft2017[[#This Row],[KEEPER]]="K",1,0)</f>
        <v>0</v>
      </c>
    </row>
    <row r="121" spans="1:12" x14ac:dyDescent="0.3">
      <c r="A121">
        <v>5</v>
      </c>
      <c r="B121" t="s">
        <v>10719</v>
      </c>
      <c r="C121">
        <v>237</v>
      </c>
      <c r="D121" t="s">
        <v>10744</v>
      </c>
      <c r="E121" t="s">
        <v>6098</v>
      </c>
      <c r="F121" t="s">
        <v>10637</v>
      </c>
      <c r="G121" t="s">
        <v>347</v>
      </c>
      <c r="H121">
        <v>1</v>
      </c>
      <c r="I121" t="s">
        <v>295</v>
      </c>
      <c r="J121" t="s">
        <v>295</v>
      </c>
      <c r="K121" t="s">
        <v>11019</v>
      </c>
      <c r="L121">
        <f>IF(Draft2017[[#This Row],[KEEPER]]="K",1,0)</f>
        <v>0</v>
      </c>
    </row>
    <row r="122" spans="1:12" x14ac:dyDescent="0.3">
      <c r="A122">
        <v>6</v>
      </c>
      <c r="B122" t="s">
        <v>10745</v>
      </c>
      <c r="C122">
        <v>7</v>
      </c>
      <c r="D122" t="s">
        <v>10746</v>
      </c>
      <c r="E122" t="s">
        <v>3292</v>
      </c>
      <c r="F122" t="s">
        <v>10696</v>
      </c>
      <c r="G122" t="s">
        <v>347</v>
      </c>
      <c r="H122">
        <v>72</v>
      </c>
      <c r="I122" t="s">
        <v>434</v>
      </c>
      <c r="J122" t="s">
        <v>11019</v>
      </c>
      <c r="K122" t="s">
        <v>11019</v>
      </c>
      <c r="L122">
        <f>IF(Draft2017[[#This Row],[KEEPER]]="K",1,0)</f>
        <v>1</v>
      </c>
    </row>
    <row r="123" spans="1:12" x14ac:dyDescent="0.3">
      <c r="A123">
        <v>6</v>
      </c>
      <c r="B123" t="s">
        <v>10745</v>
      </c>
      <c r="C123">
        <v>17</v>
      </c>
      <c r="D123" t="s">
        <v>10747</v>
      </c>
      <c r="E123" s="2" t="s">
        <v>1081</v>
      </c>
      <c r="F123" t="s">
        <v>351</v>
      </c>
      <c r="G123" t="s">
        <v>347</v>
      </c>
      <c r="H123">
        <v>4</v>
      </c>
      <c r="I123" t="s">
        <v>434</v>
      </c>
      <c r="J123" t="s">
        <v>11019</v>
      </c>
      <c r="K123" t="s">
        <v>11019</v>
      </c>
      <c r="L123">
        <f>IF(Draft2017[[#This Row],[KEEPER]]="K",1,0)</f>
        <v>1</v>
      </c>
    </row>
    <row r="124" spans="1:12" x14ac:dyDescent="0.3">
      <c r="A124">
        <v>6</v>
      </c>
      <c r="B124" t="s">
        <v>10745</v>
      </c>
      <c r="C124">
        <v>27</v>
      </c>
      <c r="D124" t="s">
        <v>10748</v>
      </c>
      <c r="E124" t="s">
        <v>3970</v>
      </c>
      <c r="F124" t="s">
        <v>351</v>
      </c>
      <c r="G124" t="s">
        <v>448</v>
      </c>
      <c r="H124">
        <v>11</v>
      </c>
      <c r="I124" t="s">
        <v>434</v>
      </c>
      <c r="J124" t="s">
        <v>11019</v>
      </c>
      <c r="K124" t="s">
        <v>11019</v>
      </c>
      <c r="L124">
        <f>IF(Draft2017[[#This Row],[KEEPER]]="K",1,0)</f>
        <v>1</v>
      </c>
    </row>
    <row r="125" spans="1:12" x14ac:dyDescent="0.3">
      <c r="A125">
        <v>6</v>
      </c>
      <c r="B125" t="s">
        <v>10745</v>
      </c>
      <c r="C125">
        <v>37</v>
      </c>
      <c r="D125" t="s">
        <v>10749</v>
      </c>
      <c r="E125" t="s">
        <v>5147</v>
      </c>
      <c r="F125" t="s">
        <v>10650</v>
      </c>
      <c r="G125" t="s">
        <v>347</v>
      </c>
      <c r="H125">
        <v>14</v>
      </c>
      <c r="I125" t="s">
        <v>434</v>
      </c>
      <c r="J125" t="s">
        <v>11019</v>
      </c>
      <c r="K125" t="s">
        <v>11019</v>
      </c>
      <c r="L125">
        <f>IF(Draft2017[[#This Row],[KEEPER]]="K",1,0)</f>
        <v>1</v>
      </c>
    </row>
    <row r="126" spans="1:12" x14ac:dyDescent="0.3">
      <c r="A126">
        <v>6</v>
      </c>
      <c r="B126" t="s">
        <v>10745</v>
      </c>
      <c r="C126">
        <v>47</v>
      </c>
      <c r="D126" t="s">
        <v>10750</v>
      </c>
      <c r="E126" t="s">
        <v>3939</v>
      </c>
      <c r="F126" t="s">
        <v>305</v>
      </c>
      <c r="G126" t="s">
        <v>320</v>
      </c>
      <c r="H126">
        <v>23</v>
      </c>
      <c r="I126" t="s">
        <v>434</v>
      </c>
      <c r="J126" t="s">
        <v>11019</v>
      </c>
      <c r="K126" t="s">
        <v>11019</v>
      </c>
      <c r="L126">
        <f>IF(Draft2017[[#This Row],[KEEPER]]="K",1,0)</f>
        <v>1</v>
      </c>
    </row>
    <row r="127" spans="1:12" x14ac:dyDescent="0.3">
      <c r="A127">
        <v>6</v>
      </c>
      <c r="B127" t="s">
        <v>10745</v>
      </c>
      <c r="C127">
        <v>57</v>
      </c>
      <c r="D127" t="s">
        <v>10751</v>
      </c>
      <c r="E127" t="s">
        <v>9889</v>
      </c>
      <c r="F127" t="s">
        <v>305</v>
      </c>
      <c r="G127" t="s">
        <v>347</v>
      </c>
      <c r="H127">
        <v>2</v>
      </c>
      <c r="I127" t="s">
        <v>434</v>
      </c>
      <c r="J127" t="s">
        <v>11020</v>
      </c>
      <c r="K127" t="s">
        <v>11020</v>
      </c>
      <c r="L127">
        <f>IF(Draft2017[[#This Row],[KEEPER]]="K",1,0)</f>
        <v>1</v>
      </c>
    </row>
    <row r="128" spans="1:12" x14ac:dyDescent="0.3">
      <c r="A128">
        <v>6</v>
      </c>
      <c r="B128" t="s">
        <v>10745</v>
      </c>
      <c r="C128">
        <v>67</v>
      </c>
      <c r="D128" t="s">
        <v>10752</v>
      </c>
      <c r="E128" t="s">
        <v>10583</v>
      </c>
      <c r="F128" t="s">
        <v>10605</v>
      </c>
      <c r="G128" t="s">
        <v>448</v>
      </c>
      <c r="H128">
        <v>7</v>
      </c>
      <c r="I128" t="s">
        <v>434</v>
      </c>
      <c r="J128" t="s">
        <v>11019</v>
      </c>
      <c r="K128" t="s">
        <v>11019</v>
      </c>
      <c r="L128">
        <f>IF(Draft2017[[#This Row],[KEEPER]]="K",1,0)</f>
        <v>1</v>
      </c>
    </row>
    <row r="129" spans="1:12" x14ac:dyDescent="0.3">
      <c r="A129">
        <v>6</v>
      </c>
      <c r="B129" t="s">
        <v>10745</v>
      </c>
      <c r="C129">
        <v>77</v>
      </c>
      <c r="D129" t="s">
        <v>10753</v>
      </c>
      <c r="E129" t="s">
        <v>10266</v>
      </c>
      <c r="F129" t="s">
        <v>486</v>
      </c>
      <c r="G129" t="s">
        <v>347</v>
      </c>
      <c r="H129">
        <v>1</v>
      </c>
      <c r="I129" t="s">
        <v>434</v>
      </c>
      <c r="J129" t="s">
        <v>11019</v>
      </c>
      <c r="K129" t="s">
        <v>11019</v>
      </c>
      <c r="L129">
        <f>IF(Draft2017[[#This Row],[KEEPER]]="K",1,0)</f>
        <v>1</v>
      </c>
    </row>
    <row r="130" spans="1:12" x14ac:dyDescent="0.3">
      <c r="A130">
        <v>6</v>
      </c>
      <c r="B130" t="s">
        <v>10745</v>
      </c>
      <c r="C130">
        <v>87</v>
      </c>
      <c r="D130" t="s">
        <v>10754</v>
      </c>
      <c r="E130" t="s">
        <v>1122</v>
      </c>
      <c r="F130" t="s">
        <v>486</v>
      </c>
      <c r="G130" t="s">
        <v>448</v>
      </c>
      <c r="H130">
        <v>1</v>
      </c>
      <c r="I130" t="s">
        <v>434</v>
      </c>
      <c r="J130" t="s">
        <v>11019</v>
      </c>
      <c r="K130" t="s">
        <v>11019</v>
      </c>
      <c r="L130">
        <f>IF(Draft2017[[#This Row],[KEEPER]]="K",1,0)</f>
        <v>1</v>
      </c>
    </row>
    <row r="131" spans="1:12" x14ac:dyDescent="0.3">
      <c r="A131">
        <v>6</v>
      </c>
      <c r="B131" t="s">
        <v>10745</v>
      </c>
      <c r="C131">
        <v>97</v>
      </c>
      <c r="D131" t="s">
        <v>10755</v>
      </c>
      <c r="E131" t="s">
        <v>10585</v>
      </c>
      <c r="F131" t="s">
        <v>370</v>
      </c>
      <c r="G131" t="s">
        <v>347</v>
      </c>
      <c r="H131">
        <v>1</v>
      </c>
      <c r="I131" t="s">
        <v>434</v>
      </c>
      <c r="J131" t="s">
        <v>11019</v>
      </c>
      <c r="K131" t="s">
        <v>11019</v>
      </c>
      <c r="L131">
        <f>IF(Draft2017[[#This Row],[KEEPER]]="K",1,0)</f>
        <v>1</v>
      </c>
    </row>
    <row r="132" spans="1:12" x14ac:dyDescent="0.3">
      <c r="A132">
        <v>6</v>
      </c>
      <c r="B132" t="s">
        <v>10745</v>
      </c>
      <c r="C132">
        <v>106</v>
      </c>
      <c r="D132" t="s">
        <v>10756</v>
      </c>
      <c r="E132" t="s">
        <v>3224</v>
      </c>
      <c r="F132" t="s">
        <v>10639</v>
      </c>
      <c r="G132" t="s">
        <v>434</v>
      </c>
      <c r="H132">
        <v>4</v>
      </c>
      <c r="I132" t="s">
        <v>434</v>
      </c>
      <c r="J132" t="s">
        <v>11019</v>
      </c>
      <c r="K132" t="s">
        <v>11019</v>
      </c>
      <c r="L132">
        <f>IF(Draft2017[[#This Row],[KEEPER]]="K",1,0)</f>
        <v>1</v>
      </c>
    </row>
    <row r="133" spans="1:12" x14ac:dyDescent="0.3">
      <c r="A133">
        <v>6</v>
      </c>
      <c r="B133" t="s">
        <v>10745</v>
      </c>
      <c r="C133">
        <v>115</v>
      </c>
      <c r="D133" t="s">
        <v>10757</v>
      </c>
      <c r="E133" t="s">
        <v>9127</v>
      </c>
      <c r="F133" t="s">
        <v>10603</v>
      </c>
      <c r="G133" t="s">
        <v>310</v>
      </c>
      <c r="H133">
        <v>3</v>
      </c>
      <c r="I133" t="s">
        <v>434</v>
      </c>
      <c r="J133" t="s">
        <v>11021</v>
      </c>
      <c r="K133" t="s">
        <v>11021</v>
      </c>
      <c r="L133">
        <f>IF(Draft2017[[#This Row],[KEEPER]]="K",1,0)</f>
        <v>1</v>
      </c>
    </row>
    <row r="134" spans="1:12" x14ac:dyDescent="0.3">
      <c r="A134">
        <v>6</v>
      </c>
      <c r="B134" t="s">
        <v>10745</v>
      </c>
      <c r="C134">
        <v>121</v>
      </c>
      <c r="D134" t="s">
        <v>10758</v>
      </c>
      <c r="E134" t="s">
        <v>7247</v>
      </c>
      <c r="F134" t="s">
        <v>10696</v>
      </c>
      <c r="G134" t="s">
        <v>347</v>
      </c>
      <c r="H134">
        <v>1</v>
      </c>
      <c r="I134" t="s">
        <v>434</v>
      </c>
      <c r="J134" t="s">
        <v>11019</v>
      </c>
      <c r="K134" t="s">
        <v>11019</v>
      </c>
      <c r="L134">
        <f>IF(Draft2017[[#This Row],[KEEPER]]="K",1,0)</f>
        <v>1</v>
      </c>
    </row>
    <row r="135" spans="1:12" x14ac:dyDescent="0.3">
      <c r="A135">
        <v>6</v>
      </c>
      <c r="B135" t="s">
        <v>10745</v>
      </c>
      <c r="C135">
        <v>127</v>
      </c>
      <c r="D135" t="s">
        <v>10759</v>
      </c>
      <c r="E135" t="s">
        <v>7921</v>
      </c>
      <c r="F135" t="s">
        <v>10609</v>
      </c>
      <c r="G135" t="s">
        <v>347</v>
      </c>
      <c r="H135">
        <v>9</v>
      </c>
      <c r="I135" t="s">
        <v>434</v>
      </c>
      <c r="J135" t="s">
        <v>11021</v>
      </c>
      <c r="K135" t="s">
        <v>11021</v>
      </c>
      <c r="L135">
        <f>IF(Draft2017[[#This Row],[KEEPER]]="K",1,0)</f>
        <v>1</v>
      </c>
    </row>
    <row r="136" spans="1:12" x14ac:dyDescent="0.3">
      <c r="A136">
        <v>6</v>
      </c>
      <c r="B136" t="s">
        <v>10745</v>
      </c>
      <c r="C136">
        <v>132</v>
      </c>
      <c r="D136" t="s">
        <v>10760</v>
      </c>
      <c r="E136" t="s">
        <v>5432</v>
      </c>
      <c r="F136" t="s">
        <v>10599</v>
      </c>
      <c r="G136" t="s">
        <v>320</v>
      </c>
      <c r="H136">
        <v>1</v>
      </c>
      <c r="I136" t="s">
        <v>434</v>
      </c>
      <c r="J136" t="s">
        <v>11019</v>
      </c>
      <c r="K136" t="s">
        <v>11019</v>
      </c>
      <c r="L136">
        <f>IF(Draft2017[[#This Row],[KEEPER]]="K",1,0)</f>
        <v>1</v>
      </c>
    </row>
    <row r="137" spans="1:12" x14ac:dyDescent="0.3">
      <c r="A137">
        <v>6</v>
      </c>
      <c r="B137" t="s">
        <v>10745</v>
      </c>
      <c r="C137">
        <v>155</v>
      </c>
      <c r="D137" t="s">
        <v>10761</v>
      </c>
      <c r="E137" t="s">
        <v>7587</v>
      </c>
      <c r="F137" t="s">
        <v>10642</v>
      </c>
      <c r="G137" t="s">
        <v>448</v>
      </c>
      <c r="H137">
        <v>6</v>
      </c>
      <c r="I137" t="s">
        <v>295</v>
      </c>
      <c r="J137" t="s">
        <v>295</v>
      </c>
      <c r="K137" t="s">
        <v>11021</v>
      </c>
      <c r="L137">
        <f>IF(Draft2017[[#This Row],[KEEPER]]="K",1,0)</f>
        <v>0</v>
      </c>
    </row>
    <row r="138" spans="1:12" x14ac:dyDescent="0.3">
      <c r="A138">
        <v>6</v>
      </c>
      <c r="B138" t="s">
        <v>10745</v>
      </c>
      <c r="C138">
        <v>165</v>
      </c>
      <c r="D138" t="s">
        <v>10762</v>
      </c>
      <c r="E138" t="s">
        <v>10440</v>
      </c>
      <c r="F138" t="s">
        <v>10607</v>
      </c>
      <c r="G138" t="s">
        <v>347</v>
      </c>
      <c r="H138">
        <v>3</v>
      </c>
      <c r="I138" t="s">
        <v>295</v>
      </c>
      <c r="J138" t="s">
        <v>295</v>
      </c>
      <c r="K138" t="s">
        <v>11021</v>
      </c>
      <c r="L138">
        <f>IF(Draft2017[[#This Row],[KEEPER]]="K",1,0)</f>
        <v>0</v>
      </c>
    </row>
    <row r="139" spans="1:12" x14ac:dyDescent="0.3">
      <c r="A139">
        <v>6</v>
      </c>
      <c r="B139" t="s">
        <v>10745</v>
      </c>
      <c r="C139">
        <v>175</v>
      </c>
      <c r="D139" t="s">
        <v>10763</v>
      </c>
      <c r="E139" t="s">
        <v>1800</v>
      </c>
      <c r="F139" t="s">
        <v>10619</v>
      </c>
      <c r="G139" t="s">
        <v>347</v>
      </c>
      <c r="H139">
        <v>3</v>
      </c>
      <c r="I139" t="s">
        <v>295</v>
      </c>
      <c r="J139" t="s">
        <v>295</v>
      </c>
      <c r="K139" t="s">
        <v>11021</v>
      </c>
      <c r="L139">
        <f>IF(Draft2017[[#This Row],[KEEPER]]="K",1,0)</f>
        <v>0</v>
      </c>
    </row>
    <row r="140" spans="1:12" x14ac:dyDescent="0.3">
      <c r="A140">
        <v>6</v>
      </c>
      <c r="B140" t="s">
        <v>10745</v>
      </c>
      <c r="C140">
        <v>192</v>
      </c>
      <c r="D140" t="s">
        <v>10764</v>
      </c>
      <c r="E140" t="s">
        <v>10027</v>
      </c>
      <c r="F140" t="s">
        <v>10696</v>
      </c>
      <c r="G140" t="s">
        <v>448</v>
      </c>
      <c r="H140">
        <v>12</v>
      </c>
      <c r="I140" t="s">
        <v>295</v>
      </c>
      <c r="J140" t="s">
        <v>295</v>
      </c>
      <c r="K140" t="s">
        <v>11019</v>
      </c>
      <c r="L140">
        <f>IF(Draft2017[[#This Row],[KEEPER]]="K",1,0)</f>
        <v>0</v>
      </c>
    </row>
    <row r="141" spans="1:12" x14ac:dyDescent="0.3">
      <c r="A141">
        <v>6</v>
      </c>
      <c r="B141" t="s">
        <v>10745</v>
      </c>
      <c r="C141">
        <v>194</v>
      </c>
      <c r="D141" t="s">
        <v>10765</v>
      </c>
      <c r="E141" t="s">
        <v>9816</v>
      </c>
      <c r="F141" t="s">
        <v>10637</v>
      </c>
      <c r="G141" t="s">
        <v>310</v>
      </c>
      <c r="H141">
        <v>20</v>
      </c>
      <c r="I141" t="s">
        <v>295</v>
      </c>
      <c r="J141" t="s">
        <v>295</v>
      </c>
      <c r="K141" t="s">
        <v>11019</v>
      </c>
      <c r="L141">
        <f>IF(Draft2017[[#This Row],[KEEPER]]="K",1,0)</f>
        <v>0</v>
      </c>
    </row>
    <row r="142" spans="1:12" x14ac:dyDescent="0.3">
      <c r="A142">
        <v>6</v>
      </c>
      <c r="B142" t="s">
        <v>10745</v>
      </c>
      <c r="C142">
        <v>198</v>
      </c>
      <c r="D142" t="s">
        <v>10766</v>
      </c>
      <c r="E142" t="s">
        <v>10036</v>
      </c>
      <c r="F142" t="s">
        <v>10708</v>
      </c>
      <c r="G142" t="s">
        <v>347</v>
      </c>
      <c r="H142">
        <v>30</v>
      </c>
      <c r="I142" t="s">
        <v>295</v>
      </c>
      <c r="J142" t="s">
        <v>295</v>
      </c>
      <c r="K142" t="s">
        <v>11019</v>
      </c>
      <c r="L142">
        <f>IF(Draft2017[[#This Row],[KEEPER]]="K",1,0)</f>
        <v>0</v>
      </c>
    </row>
    <row r="143" spans="1:12" x14ac:dyDescent="0.3">
      <c r="A143">
        <v>6</v>
      </c>
      <c r="B143" t="s">
        <v>10745</v>
      </c>
      <c r="C143">
        <v>203</v>
      </c>
      <c r="D143" t="s">
        <v>10767</v>
      </c>
      <c r="E143" t="s">
        <v>10580</v>
      </c>
      <c r="F143" t="s">
        <v>10619</v>
      </c>
      <c r="G143" t="s">
        <v>448</v>
      </c>
      <c r="H143">
        <v>3</v>
      </c>
      <c r="I143" t="s">
        <v>295</v>
      </c>
      <c r="J143" t="s">
        <v>295</v>
      </c>
      <c r="K143" t="s">
        <v>11019</v>
      </c>
      <c r="L143">
        <f>IF(Draft2017[[#This Row],[KEEPER]]="K",1,0)</f>
        <v>0</v>
      </c>
    </row>
    <row r="144" spans="1:12" x14ac:dyDescent="0.3">
      <c r="A144">
        <v>6</v>
      </c>
      <c r="B144" t="s">
        <v>10745</v>
      </c>
      <c r="C144">
        <v>204</v>
      </c>
      <c r="D144" t="s">
        <v>10768</v>
      </c>
      <c r="E144" s="2" t="s">
        <v>3028</v>
      </c>
      <c r="F144" t="s">
        <v>370</v>
      </c>
      <c r="G144" t="s">
        <v>448</v>
      </c>
      <c r="H144">
        <v>35</v>
      </c>
      <c r="I144" t="s">
        <v>295</v>
      </c>
      <c r="J144" t="s">
        <v>295</v>
      </c>
      <c r="K144" t="s">
        <v>11019</v>
      </c>
      <c r="L144">
        <f>IF(Draft2017[[#This Row],[KEEPER]]="K",1,0)</f>
        <v>0</v>
      </c>
    </row>
    <row r="145" spans="1:12" x14ac:dyDescent="0.3">
      <c r="A145">
        <v>6</v>
      </c>
      <c r="B145" t="s">
        <v>10745</v>
      </c>
      <c r="C145">
        <v>211</v>
      </c>
      <c r="D145" t="s">
        <v>10770</v>
      </c>
      <c r="E145" t="s">
        <v>10460</v>
      </c>
      <c r="F145" t="s">
        <v>297</v>
      </c>
      <c r="G145" t="s">
        <v>310</v>
      </c>
      <c r="H145">
        <v>5</v>
      </c>
      <c r="I145" t="s">
        <v>295</v>
      </c>
      <c r="J145" t="s">
        <v>295</v>
      </c>
      <c r="K145" t="s">
        <v>11019</v>
      </c>
      <c r="L145">
        <f>IF(Draft2017[[#This Row],[KEEPER]]="K",1,0)</f>
        <v>0</v>
      </c>
    </row>
    <row r="146" spans="1:12" x14ac:dyDescent="0.3">
      <c r="A146">
        <v>7</v>
      </c>
      <c r="B146" t="s">
        <v>10771</v>
      </c>
      <c r="C146">
        <v>6</v>
      </c>
      <c r="D146" t="s">
        <v>10772</v>
      </c>
      <c r="E146" t="s">
        <v>4858</v>
      </c>
      <c r="F146" t="s">
        <v>10635</v>
      </c>
      <c r="G146" t="s">
        <v>347</v>
      </c>
      <c r="H146">
        <v>109</v>
      </c>
      <c r="I146" t="s">
        <v>434</v>
      </c>
      <c r="J146" t="s">
        <v>11019</v>
      </c>
      <c r="K146" t="s">
        <v>11019</v>
      </c>
      <c r="L146">
        <f>IF(Draft2017[[#This Row],[KEEPER]]="K",1,0)</f>
        <v>1</v>
      </c>
    </row>
    <row r="147" spans="1:12" x14ac:dyDescent="0.3">
      <c r="A147">
        <v>7</v>
      </c>
      <c r="B147" t="s">
        <v>10771</v>
      </c>
      <c r="C147">
        <v>16</v>
      </c>
      <c r="D147" t="s">
        <v>10773</v>
      </c>
      <c r="E147" t="s">
        <v>2347</v>
      </c>
      <c r="F147" t="s">
        <v>10654</v>
      </c>
      <c r="G147" t="s">
        <v>448</v>
      </c>
      <c r="H147">
        <v>79</v>
      </c>
      <c r="I147" t="s">
        <v>434</v>
      </c>
      <c r="J147" t="s">
        <v>11019</v>
      </c>
      <c r="K147" t="s">
        <v>11019</v>
      </c>
      <c r="L147">
        <f>IF(Draft2017[[#This Row],[KEEPER]]="K",1,0)</f>
        <v>1</v>
      </c>
    </row>
    <row r="148" spans="1:12" x14ac:dyDescent="0.3">
      <c r="A148">
        <v>7</v>
      </c>
      <c r="B148" t="s">
        <v>10771</v>
      </c>
      <c r="C148">
        <v>26</v>
      </c>
      <c r="D148" t="s">
        <v>10774</v>
      </c>
      <c r="E148" t="s">
        <v>7085</v>
      </c>
      <c r="F148" t="s">
        <v>10605</v>
      </c>
      <c r="G148" t="s">
        <v>347</v>
      </c>
      <c r="H148">
        <v>22</v>
      </c>
      <c r="I148" t="s">
        <v>434</v>
      </c>
      <c r="J148" t="s">
        <v>11019</v>
      </c>
      <c r="K148" t="s">
        <v>11019</v>
      </c>
      <c r="L148">
        <f>IF(Draft2017[[#This Row],[KEEPER]]="K",1,0)</f>
        <v>1</v>
      </c>
    </row>
    <row r="149" spans="1:12" x14ac:dyDescent="0.3">
      <c r="A149">
        <v>7</v>
      </c>
      <c r="B149" t="s">
        <v>10771</v>
      </c>
      <c r="C149">
        <v>36</v>
      </c>
      <c r="D149" t="s">
        <v>11210</v>
      </c>
      <c r="E149" t="s">
        <v>4337</v>
      </c>
      <c r="F149" t="s">
        <v>10607</v>
      </c>
      <c r="G149" t="s">
        <v>448</v>
      </c>
      <c r="H149">
        <v>31</v>
      </c>
      <c r="I149" t="s">
        <v>434</v>
      </c>
      <c r="J149" t="s">
        <v>11019</v>
      </c>
      <c r="K149" t="s">
        <v>11019</v>
      </c>
      <c r="L149">
        <f>IF(Draft2017[[#This Row],[KEEPER]]="K",1,0)</f>
        <v>1</v>
      </c>
    </row>
    <row r="150" spans="1:12" x14ac:dyDescent="0.3">
      <c r="A150">
        <v>7</v>
      </c>
      <c r="B150" t="s">
        <v>10771</v>
      </c>
      <c r="C150">
        <v>46</v>
      </c>
      <c r="D150" t="s">
        <v>10775</v>
      </c>
      <c r="E150" t="s">
        <v>8677</v>
      </c>
      <c r="F150" t="s">
        <v>10696</v>
      </c>
      <c r="G150" t="s">
        <v>310</v>
      </c>
      <c r="H150">
        <v>4</v>
      </c>
      <c r="I150" t="s">
        <v>434</v>
      </c>
      <c r="J150" t="s">
        <v>11019</v>
      </c>
      <c r="K150" t="s">
        <v>11019</v>
      </c>
      <c r="L150">
        <f>IF(Draft2017[[#This Row],[KEEPER]]="K",1,0)</f>
        <v>1</v>
      </c>
    </row>
    <row r="151" spans="1:12" x14ac:dyDescent="0.3">
      <c r="A151">
        <v>7</v>
      </c>
      <c r="B151" t="s">
        <v>10771</v>
      </c>
      <c r="C151">
        <v>56</v>
      </c>
      <c r="D151" t="s">
        <v>10776</v>
      </c>
      <c r="E151" t="s">
        <v>10377</v>
      </c>
      <c r="F151" t="s">
        <v>10605</v>
      </c>
      <c r="G151" t="s">
        <v>347</v>
      </c>
      <c r="H151">
        <v>8</v>
      </c>
      <c r="I151" t="s">
        <v>434</v>
      </c>
      <c r="J151" t="s">
        <v>11021</v>
      </c>
      <c r="K151" t="s">
        <v>11021</v>
      </c>
      <c r="L151">
        <f>IF(Draft2017[[#This Row],[KEEPER]]="K",1,0)</f>
        <v>1</v>
      </c>
    </row>
    <row r="152" spans="1:12" x14ac:dyDescent="0.3">
      <c r="A152">
        <v>7</v>
      </c>
      <c r="B152" t="s">
        <v>10771</v>
      </c>
      <c r="C152">
        <v>66</v>
      </c>
      <c r="D152" t="s">
        <v>10777</v>
      </c>
      <c r="E152" t="s">
        <v>3631</v>
      </c>
      <c r="F152" t="s">
        <v>10693</v>
      </c>
      <c r="G152" t="s">
        <v>310</v>
      </c>
      <c r="H152">
        <v>4</v>
      </c>
      <c r="I152" t="s">
        <v>434</v>
      </c>
      <c r="J152" t="s">
        <v>11019</v>
      </c>
      <c r="K152" t="s">
        <v>11019</v>
      </c>
      <c r="L152">
        <f>IF(Draft2017[[#This Row],[KEEPER]]="K",1,0)</f>
        <v>1</v>
      </c>
    </row>
    <row r="153" spans="1:12" x14ac:dyDescent="0.3">
      <c r="A153">
        <v>7</v>
      </c>
      <c r="B153" t="s">
        <v>10771</v>
      </c>
      <c r="C153">
        <v>76</v>
      </c>
      <c r="D153" t="s">
        <v>10778</v>
      </c>
      <c r="E153" t="s">
        <v>4944</v>
      </c>
      <c r="F153" t="s">
        <v>10708</v>
      </c>
      <c r="G153" t="s">
        <v>347</v>
      </c>
      <c r="H153">
        <v>4</v>
      </c>
      <c r="I153" t="s">
        <v>434</v>
      </c>
      <c r="J153" t="s">
        <v>11019</v>
      </c>
      <c r="K153" t="s">
        <v>11019</v>
      </c>
      <c r="L153">
        <f>IF(Draft2017[[#This Row],[KEEPER]]="K",1,0)</f>
        <v>1</v>
      </c>
    </row>
    <row r="154" spans="1:12" x14ac:dyDescent="0.3">
      <c r="A154">
        <v>7</v>
      </c>
      <c r="B154" t="s">
        <v>10771</v>
      </c>
      <c r="C154">
        <v>86</v>
      </c>
      <c r="D154" t="s">
        <v>10779</v>
      </c>
      <c r="E154" t="s">
        <v>5999</v>
      </c>
      <c r="F154" t="s">
        <v>10637</v>
      </c>
      <c r="G154" t="s">
        <v>320</v>
      </c>
      <c r="H154">
        <v>1</v>
      </c>
      <c r="I154" t="s">
        <v>434</v>
      </c>
      <c r="J154" t="s">
        <v>11020</v>
      </c>
      <c r="K154" t="s">
        <v>11020</v>
      </c>
      <c r="L154">
        <f>IF(Draft2017[[#This Row],[KEEPER]]="K",1,0)</f>
        <v>1</v>
      </c>
    </row>
    <row r="155" spans="1:12" x14ac:dyDescent="0.3">
      <c r="A155">
        <v>7</v>
      </c>
      <c r="B155" t="s">
        <v>10771</v>
      </c>
      <c r="C155">
        <v>96</v>
      </c>
      <c r="D155" t="s">
        <v>10780</v>
      </c>
      <c r="E155" t="s">
        <v>1220</v>
      </c>
      <c r="F155" t="s">
        <v>566</v>
      </c>
      <c r="G155" t="s">
        <v>347</v>
      </c>
      <c r="H155">
        <v>1</v>
      </c>
      <c r="I155" t="s">
        <v>434</v>
      </c>
      <c r="J155" t="s">
        <v>11020</v>
      </c>
      <c r="K155" t="s">
        <v>11020</v>
      </c>
      <c r="L155">
        <f>IF(Draft2017[[#This Row],[KEEPER]]="K",1,0)</f>
        <v>1</v>
      </c>
    </row>
    <row r="156" spans="1:12" x14ac:dyDescent="0.3">
      <c r="A156">
        <v>7</v>
      </c>
      <c r="B156" t="s">
        <v>10771</v>
      </c>
      <c r="C156">
        <v>105</v>
      </c>
      <c r="D156" t="s">
        <v>10781</v>
      </c>
      <c r="E156" t="s">
        <v>10576</v>
      </c>
      <c r="F156" t="s">
        <v>10693</v>
      </c>
      <c r="G156" t="s">
        <v>448</v>
      </c>
      <c r="H156">
        <v>5</v>
      </c>
      <c r="I156" t="s">
        <v>434</v>
      </c>
      <c r="J156" t="s">
        <v>11019</v>
      </c>
      <c r="K156" t="s">
        <v>11019</v>
      </c>
      <c r="L156">
        <f>IF(Draft2017[[#This Row],[KEEPER]]="K",1,0)</f>
        <v>1</v>
      </c>
    </row>
    <row r="157" spans="1:12" x14ac:dyDescent="0.3">
      <c r="A157">
        <v>7</v>
      </c>
      <c r="B157" t="s">
        <v>10771</v>
      </c>
      <c r="C157">
        <v>114</v>
      </c>
      <c r="D157" t="s">
        <v>10782</v>
      </c>
      <c r="E157" t="s">
        <v>7931</v>
      </c>
      <c r="F157" t="s">
        <v>10696</v>
      </c>
      <c r="G157" t="s">
        <v>347</v>
      </c>
      <c r="H157">
        <v>1</v>
      </c>
      <c r="I157" t="s">
        <v>434</v>
      </c>
      <c r="J157" t="s">
        <v>11020</v>
      </c>
      <c r="K157" t="s">
        <v>11020</v>
      </c>
      <c r="L157">
        <f>IF(Draft2017[[#This Row],[KEEPER]]="K",1,0)</f>
        <v>1</v>
      </c>
    </row>
    <row r="158" spans="1:12" x14ac:dyDescent="0.3">
      <c r="A158">
        <v>7</v>
      </c>
      <c r="B158" t="s">
        <v>10771</v>
      </c>
      <c r="C158">
        <v>120</v>
      </c>
      <c r="D158" t="s">
        <v>10783</v>
      </c>
      <c r="E158" t="s">
        <v>1626</v>
      </c>
      <c r="F158" t="s">
        <v>10607</v>
      </c>
      <c r="G158" t="s">
        <v>448</v>
      </c>
      <c r="H158">
        <v>5</v>
      </c>
      <c r="I158" t="s">
        <v>434</v>
      </c>
      <c r="J158" t="s">
        <v>11021</v>
      </c>
      <c r="K158" t="s">
        <v>11021</v>
      </c>
      <c r="L158">
        <f>IF(Draft2017[[#This Row],[KEEPER]]="K",1,0)</f>
        <v>1</v>
      </c>
    </row>
    <row r="159" spans="1:12" x14ac:dyDescent="0.3">
      <c r="A159">
        <v>7</v>
      </c>
      <c r="B159" t="s">
        <v>10771</v>
      </c>
      <c r="C159">
        <v>126</v>
      </c>
      <c r="D159" t="s">
        <v>10784</v>
      </c>
      <c r="E159" t="s">
        <v>6970</v>
      </c>
      <c r="F159" t="s">
        <v>532</v>
      </c>
      <c r="G159" t="s">
        <v>448</v>
      </c>
      <c r="H159">
        <v>1</v>
      </c>
      <c r="I159" t="s">
        <v>434</v>
      </c>
      <c r="J159" t="s">
        <v>11019</v>
      </c>
      <c r="K159" t="s">
        <v>11019</v>
      </c>
      <c r="L159">
        <f>IF(Draft2017[[#This Row],[KEEPER]]="K",1,0)</f>
        <v>1</v>
      </c>
    </row>
    <row r="160" spans="1:12" x14ac:dyDescent="0.3">
      <c r="A160">
        <v>7</v>
      </c>
      <c r="B160" t="s">
        <v>10771</v>
      </c>
      <c r="C160">
        <v>131</v>
      </c>
      <c r="D160" t="s">
        <v>10785</v>
      </c>
      <c r="E160" t="s">
        <v>7047</v>
      </c>
      <c r="F160" t="s">
        <v>370</v>
      </c>
      <c r="G160" t="s">
        <v>434</v>
      </c>
      <c r="H160">
        <v>1</v>
      </c>
      <c r="I160" t="s">
        <v>434</v>
      </c>
      <c r="J160" t="s">
        <v>11020</v>
      </c>
      <c r="K160" t="s">
        <v>11020</v>
      </c>
      <c r="L160">
        <f>IF(Draft2017[[#This Row],[KEEPER]]="K",1,0)</f>
        <v>1</v>
      </c>
    </row>
    <row r="161" spans="1:12" x14ac:dyDescent="0.3">
      <c r="A161">
        <v>7</v>
      </c>
      <c r="B161" t="s">
        <v>10771</v>
      </c>
      <c r="C161">
        <v>136</v>
      </c>
      <c r="D161" t="s">
        <v>10786</v>
      </c>
      <c r="E161" t="s">
        <v>8794</v>
      </c>
      <c r="F161" t="s">
        <v>370</v>
      </c>
      <c r="G161" t="s">
        <v>448</v>
      </c>
      <c r="H161">
        <v>1</v>
      </c>
      <c r="I161" t="s">
        <v>434</v>
      </c>
      <c r="J161" t="s">
        <v>11020</v>
      </c>
      <c r="K161" t="s">
        <v>11020</v>
      </c>
      <c r="L161">
        <f>IF(Draft2017[[#This Row],[KEEPER]]="K",1,0)</f>
        <v>1</v>
      </c>
    </row>
    <row r="162" spans="1:12" x14ac:dyDescent="0.3">
      <c r="A162">
        <v>7</v>
      </c>
      <c r="B162" t="s">
        <v>10771</v>
      </c>
      <c r="C162">
        <v>139</v>
      </c>
      <c r="D162" t="s">
        <v>10787</v>
      </c>
      <c r="E162" t="s">
        <v>3513</v>
      </c>
      <c r="F162" t="s">
        <v>370</v>
      </c>
      <c r="G162" t="s">
        <v>320</v>
      </c>
      <c r="H162">
        <v>2</v>
      </c>
      <c r="I162" t="s">
        <v>434</v>
      </c>
      <c r="J162" t="s">
        <v>11019</v>
      </c>
      <c r="K162" t="s">
        <v>11019</v>
      </c>
      <c r="L162">
        <f>IF(Draft2017[[#This Row],[KEEPER]]="K",1,0)</f>
        <v>1</v>
      </c>
    </row>
    <row r="163" spans="1:12" x14ac:dyDescent="0.3">
      <c r="A163">
        <v>7</v>
      </c>
      <c r="B163" t="s">
        <v>10771</v>
      </c>
      <c r="C163">
        <v>142</v>
      </c>
      <c r="D163" t="s">
        <v>10788</v>
      </c>
      <c r="E163" t="s">
        <v>7650</v>
      </c>
      <c r="F163" t="s">
        <v>10654</v>
      </c>
      <c r="G163" t="s">
        <v>347</v>
      </c>
      <c r="H163">
        <v>3</v>
      </c>
      <c r="I163" t="s">
        <v>434</v>
      </c>
      <c r="J163" t="s">
        <v>11021</v>
      </c>
      <c r="K163" t="s">
        <v>11021</v>
      </c>
      <c r="L163">
        <f>IF(Draft2017[[#This Row],[KEEPER]]="K",1,0)</f>
        <v>1</v>
      </c>
    </row>
    <row r="164" spans="1:12" x14ac:dyDescent="0.3">
      <c r="A164">
        <v>7</v>
      </c>
      <c r="B164" t="s">
        <v>10771</v>
      </c>
      <c r="C164">
        <v>145</v>
      </c>
      <c r="D164" t="s">
        <v>10789</v>
      </c>
      <c r="E164" t="s">
        <v>3189</v>
      </c>
      <c r="F164" t="s">
        <v>10686</v>
      </c>
      <c r="G164" t="s">
        <v>448</v>
      </c>
      <c r="H164">
        <v>1</v>
      </c>
      <c r="I164" t="s">
        <v>434</v>
      </c>
      <c r="J164" t="s">
        <v>11019</v>
      </c>
      <c r="K164" t="s">
        <v>11019</v>
      </c>
      <c r="L164">
        <f>IF(Draft2017[[#This Row],[KEEPER]]="K",1,0)</f>
        <v>1</v>
      </c>
    </row>
    <row r="165" spans="1:12" x14ac:dyDescent="0.3">
      <c r="A165">
        <v>7</v>
      </c>
      <c r="B165" t="s">
        <v>10771</v>
      </c>
      <c r="C165">
        <v>147</v>
      </c>
      <c r="D165" t="s">
        <v>10790</v>
      </c>
      <c r="E165" t="s">
        <v>5223</v>
      </c>
      <c r="F165" t="s">
        <v>351</v>
      </c>
      <c r="G165" t="s">
        <v>347</v>
      </c>
      <c r="H165">
        <v>1</v>
      </c>
      <c r="I165" t="s">
        <v>434</v>
      </c>
      <c r="J165" t="s">
        <v>11020</v>
      </c>
      <c r="K165" t="s">
        <v>11020</v>
      </c>
      <c r="L165">
        <f>IF(Draft2017[[#This Row],[KEEPER]]="K",1,0)</f>
        <v>1</v>
      </c>
    </row>
    <row r="166" spans="1:12" x14ac:dyDescent="0.3">
      <c r="A166">
        <v>7</v>
      </c>
      <c r="B166" t="s">
        <v>10771</v>
      </c>
      <c r="C166">
        <v>154</v>
      </c>
      <c r="D166" t="s">
        <v>10791</v>
      </c>
      <c r="E166" t="s">
        <v>836</v>
      </c>
      <c r="F166" t="s">
        <v>10601</v>
      </c>
      <c r="G166" t="s">
        <v>347</v>
      </c>
      <c r="H166">
        <v>6</v>
      </c>
      <c r="I166" t="s">
        <v>295</v>
      </c>
      <c r="J166" t="s">
        <v>295</v>
      </c>
      <c r="K166" t="s">
        <v>11021</v>
      </c>
      <c r="L166">
        <f>IF(Draft2017[[#This Row],[KEEPER]]="K",1,0)</f>
        <v>0</v>
      </c>
    </row>
    <row r="167" spans="1:12" x14ac:dyDescent="0.3">
      <c r="A167">
        <v>7</v>
      </c>
      <c r="B167" t="s">
        <v>10771</v>
      </c>
      <c r="C167">
        <v>164</v>
      </c>
      <c r="D167" t="s">
        <v>10792</v>
      </c>
      <c r="E167" t="s">
        <v>8670</v>
      </c>
      <c r="F167" t="s">
        <v>305</v>
      </c>
      <c r="G167" t="s">
        <v>448</v>
      </c>
      <c r="H167">
        <v>4</v>
      </c>
      <c r="I167" t="s">
        <v>295</v>
      </c>
      <c r="J167" t="s">
        <v>295</v>
      </c>
      <c r="K167" t="s">
        <v>11021</v>
      </c>
      <c r="L167">
        <f>IF(Draft2017[[#This Row],[KEEPER]]="K",1,0)</f>
        <v>0</v>
      </c>
    </row>
    <row r="168" spans="1:12" x14ac:dyDescent="0.3">
      <c r="A168">
        <v>7</v>
      </c>
      <c r="B168" t="s">
        <v>10771</v>
      </c>
      <c r="C168">
        <v>174</v>
      </c>
      <c r="D168" t="s">
        <v>10793</v>
      </c>
      <c r="E168" t="s">
        <v>733</v>
      </c>
      <c r="F168" t="s">
        <v>566</v>
      </c>
      <c r="G168" t="s">
        <v>320</v>
      </c>
      <c r="H168">
        <v>3</v>
      </c>
      <c r="I168" t="s">
        <v>295</v>
      </c>
      <c r="J168" t="s">
        <v>295</v>
      </c>
      <c r="K168" t="s">
        <v>11021</v>
      </c>
      <c r="L168">
        <f>IF(Draft2017[[#This Row],[KEEPER]]="K",1,0)</f>
        <v>0</v>
      </c>
    </row>
    <row r="169" spans="1:12" x14ac:dyDescent="0.3">
      <c r="A169">
        <v>7</v>
      </c>
      <c r="B169" t="s">
        <v>10771</v>
      </c>
      <c r="C169">
        <v>184</v>
      </c>
      <c r="D169" t="s">
        <v>10794</v>
      </c>
      <c r="E169" t="s">
        <v>5893</v>
      </c>
      <c r="F169" t="s">
        <v>351</v>
      </c>
      <c r="G169" t="s">
        <v>448</v>
      </c>
      <c r="H169">
        <v>3</v>
      </c>
      <c r="I169" t="s">
        <v>295</v>
      </c>
      <c r="J169" t="s">
        <v>295</v>
      </c>
      <c r="K169" t="s">
        <v>11021</v>
      </c>
      <c r="L169">
        <f>IF(Draft2017[[#This Row],[KEEPER]]="K",1,0)</f>
        <v>0</v>
      </c>
    </row>
    <row r="170" spans="1:12" x14ac:dyDescent="0.3">
      <c r="A170">
        <v>8</v>
      </c>
      <c r="B170" t="s">
        <v>10795</v>
      </c>
      <c r="C170">
        <v>3</v>
      </c>
      <c r="D170" t="s">
        <v>10796</v>
      </c>
      <c r="E170" t="s">
        <v>10296</v>
      </c>
      <c r="F170" t="s">
        <v>532</v>
      </c>
      <c r="G170" t="s">
        <v>347</v>
      </c>
      <c r="H170">
        <v>2</v>
      </c>
      <c r="I170" t="s">
        <v>434</v>
      </c>
      <c r="J170" t="s">
        <v>11019</v>
      </c>
      <c r="K170" t="s">
        <v>11019</v>
      </c>
      <c r="L170">
        <f>IF(Draft2017[[#This Row],[KEEPER]]="K",1,0)</f>
        <v>1</v>
      </c>
    </row>
    <row r="171" spans="1:12" x14ac:dyDescent="0.3">
      <c r="A171">
        <v>8</v>
      </c>
      <c r="B171" t="s">
        <v>10795</v>
      </c>
      <c r="C171">
        <v>13</v>
      </c>
      <c r="D171" t="s">
        <v>10797</v>
      </c>
      <c r="E171" t="s">
        <v>7188</v>
      </c>
      <c r="F171" t="s">
        <v>10639</v>
      </c>
      <c r="G171" t="s">
        <v>448</v>
      </c>
      <c r="H171">
        <v>1</v>
      </c>
      <c r="I171" t="s">
        <v>434</v>
      </c>
      <c r="J171" t="s">
        <v>11019</v>
      </c>
      <c r="K171" t="s">
        <v>11019</v>
      </c>
      <c r="L171">
        <f>IF(Draft2017[[#This Row],[KEEPER]]="K",1,0)</f>
        <v>1</v>
      </c>
    </row>
    <row r="172" spans="1:12" x14ac:dyDescent="0.3">
      <c r="A172">
        <v>8</v>
      </c>
      <c r="B172" t="s">
        <v>10795</v>
      </c>
      <c r="C172">
        <v>23</v>
      </c>
      <c r="D172" t="s">
        <v>10798</v>
      </c>
      <c r="E172" t="s">
        <v>5931</v>
      </c>
      <c r="F172" t="s">
        <v>10603</v>
      </c>
      <c r="G172" t="s">
        <v>347</v>
      </c>
      <c r="H172">
        <v>1</v>
      </c>
      <c r="I172" t="s">
        <v>434</v>
      </c>
      <c r="J172" t="s">
        <v>11019</v>
      </c>
      <c r="K172" t="s">
        <v>11019</v>
      </c>
      <c r="L172">
        <f>IF(Draft2017[[#This Row],[KEEPER]]="K",1,0)</f>
        <v>1</v>
      </c>
    </row>
    <row r="173" spans="1:12" x14ac:dyDescent="0.3">
      <c r="A173">
        <v>8</v>
      </c>
      <c r="B173" t="s">
        <v>10795</v>
      </c>
      <c r="C173">
        <v>33</v>
      </c>
      <c r="D173" t="s">
        <v>10799</v>
      </c>
      <c r="E173" t="s">
        <v>5363</v>
      </c>
      <c r="F173" t="s">
        <v>10609</v>
      </c>
      <c r="G173" t="s">
        <v>320</v>
      </c>
      <c r="H173">
        <v>2</v>
      </c>
      <c r="I173" t="s">
        <v>434</v>
      </c>
      <c r="J173" t="s">
        <v>11019</v>
      </c>
      <c r="K173" t="s">
        <v>11019</v>
      </c>
      <c r="L173">
        <f>IF(Draft2017[[#This Row],[KEEPER]]="K",1,0)</f>
        <v>1</v>
      </c>
    </row>
    <row r="174" spans="1:12" x14ac:dyDescent="0.3">
      <c r="A174">
        <v>8</v>
      </c>
      <c r="B174" t="s">
        <v>10795</v>
      </c>
      <c r="C174">
        <v>43</v>
      </c>
      <c r="D174" t="s">
        <v>10800</v>
      </c>
      <c r="E174" t="s">
        <v>8253</v>
      </c>
      <c r="F174" t="s">
        <v>10650</v>
      </c>
      <c r="G174" t="s">
        <v>448</v>
      </c>
      <c r="H174">
        <v>2</v>
      </c>
      <c r="I174" t="s">
        <v>434</v>
      </c>
      <c r="J174" t="s">
        <v>11019</v>
      </c>
      <c r="K174" t="s">
        <v>11019</v>
      </c>
      <c r="L174">
        <f>IF(Draft2017[[#This Row],[KEEPER]]="K",1,0)</f>
        <v>1</v>
      </c>
    </row>
    <row r="175" spans="1:12" x14ac:dyDescent="0.3">
      <c r="A175">
        <v>8</v>
      </c>
      <c r="B175" t="s">
        <v>10795</v>
      </c>
      <c r="C175">
        <v>53</v>
      </c>
      <c r="D175" t="s">
        <v>10801</v>
      </c>
      <c r="E175" t="s">
        <v>7500</v>
      </c>
      <c r="F175" t="s">
        <v>10601</v>
      </c>
      <c r="G175" t="s">
        <v>448</v>
      </c>
      <c r="H175">
        <v>9</v>
      </c>
      <c r="I175" t="s">
        <v>434</v>
      </c>
      <c r="J175" t="s">
        <v>11021</v>
      </c>
      <c r="K175" t="s">
        <v>11021</v>
      </c>
      <c r="L175">
        <f>IF(Draft2017[[#This Row],[KEEPER]]="K",1,0)</f>
        <v>1</v>
      </c>
    </row>
    <row r="176" spans="1:12" x14ac:dyDescent="0.3">
      <c r="A176">
        <v>8</v>
      </c>
      <c r="B176" t="s">
        <v>10795</v>
      </c>
      <c r="C176">
        <v>63</v>
      </c>
      <c r="D176" t="s">
        <v>10802</v>
      </c>
      <c r="E176" t="s">
        <v>7170</v>
      </c>
      <c r="F176" t="s">
        <v>10696</v>
      </c>
      <c r="G176" t="s">
        <v>320</v>
      </c>
      <c r="H176">
        <v>1</v>
      </c>
      <c r="I176" t="s">
        <v>434</v>
      </c>
      <c r="J176" t="s">
        <v>11019</v>
      </c>
      <c r="K176" t="s">
        <v>11019</v>
      </c>
      <c r="L176">
        <f>IF(Draft2017[[#This Row],[KEEPER]]="K",1,0)</f>
        <v>1</v>
      </c>
    </row>
    <row r="177" spans="1:12" x14ac:dyDescent="0.3">
      <c r="A177">
        <v>8</v>
      </c>
      <c r="B177" t="s">
        <v>10795</v>
      </c>
      <c r="C177">
        <v>73</v>
      </c>
      <c r="D177" t="s">
        <v>10803</v>
      </c>
      <c r="E177" t="s">
        <v>4072</v>
      </c>
      <c r="F177" t="s">
        <v>10639</v>
      </c>
      <c r="G177" t="s">
        <v>310</v>
      </c>
      <c r="H177">
        <v>1</v>
      </c>
      <c r="I177" t="s">
        <v>434</v>
      </c>
      <c r="J177" t="s">
        <v>11020</v>
      </c>
      <c r="K177" t="s">
        <v>11020</v>
      </c>
      <c r="L177">
        <f>IF(Draft2017[[#This Row],[KEEPER]]="K",1,0)</f>
        <v>1</v>
      </c>
    </row>
    <row r="178" spans="1:12" x14ac:dyDescent="0.3">
      <c r="A178">
        <v>8</v>
      </c>
      <c r="B178" t="s">
        <v>10795</v>
      </c>
      <c r="C178">
        <v>83</v>
      </c>
      <c r="D178" t="s">
        <v>10804</v>
      </c>
      <c r="E178" t="s">
        <v>3251</v>
      </c>
      <c r="F178" t="s">
        <v>486</v>
      </c>
      <c r="G178" t="s">
        <v>347</v>
      </c>
      <c r="H178">
        <v>3</v>
      </c>
      <c r="I178" t="s">
        <v>434</v>
      </c>
      <c r="J178" t="s">
        <v>11021</v>
      </c>
      <c r="K178" t="s">
        <v>11021</v>
      </c>
      <c r="L178">
        <f>IF(Draft2017[[#This Row],[KEEPER]]="K",1,0)</f>
        <v>1</v>
      </c>
    </row>
    <row r="179" spans="1:12" x14ac:dyDescent="0.3">
      <c r="A179">
        <v>8</v>
      </c>
      <c r="B179" t="s">
        <v>10795</v>
      </c>
      <c r="C179">
        <v>93</v>
      </c>
      <c r="D179" t="s">
        <v>10805</v>
      </c>
      <c r="E179" t="s">
        <v>4811</v>
      </c>
      <c r="F179" t="s">
        <v>532</v>
      </c>
      <c r="G179" t="s">
        <v>310</v>
      </c>
      <c r="H179">
        <v>1</v>
      </c>
      <c r="I179" t="s">
        <v>434</v>
      </c>
      <c r="J179" t="s">
        <v>11019</v>
      </c>
      <c r="K179" t="s">
        <v>11019</v>
      </c>
      <c r="L179">
        <f>IF(Draft2017[[#This Row],[KEEPER]]="K",1,0)</f>
        <v>1</v>
      </c>
    </row>
    <row r="180" spans="1:12" x14ac:dyDescent="0.3">
      <c r="A180">
        <v>8</v>
      </c>
      <c r="B180" t="s">
        <v>10795</v>
      </c>
      <c r="C180">
        <v>102</v>
      </c>
      <c r="D180" t="s">
        <v>10806</v>
      </c>
      <c r="E180" t="s">
        <v>10293</v>
      </c>
      <c r="F180" t="s">
        <v>305</v>
      </c>
      <c r="G180" t="s">
        <v>448</v>
      </c>
      <c r="H180">
        <v>3</v>
      </c>
      <c r="I180" t="s">
        <v>434</v>
      </c>
      <c r="J180" t="s">
        <v>11019</v>
      </c>
      <c r="K180" t="s">
        <v>11019</v>
      </c>
      <c r="L180">
        <f>IF(Draft2017[[#This Row],[KEEPER]]="K",1,0)</f>
        <v>1</v>
      </c>
    </row>
    <row r="181" spans="1:12" x14ac:dyDescent="0.3">
      <c r="A181">
        <v>8</v>
      </c>
      <c r="B181" t="s">
        <v>10795</v>
      </c>
      <c r="C181">
        <v>111</v>
      </c>
      <c r="D181" t="s">
        <v>10807</v>
      </c>
      <c r="E181" t="s">
        <v>6576</v>
      </c>
      <c r="F181" t="s">
        <v>10642</v>
      </c>
      <c r="G181" t="s">
        <v>434</v>
      </c>
      <c r="H181">
        <v>1</v>
      </c>
      <c r="I181" t="s">
        <v>434</v>
      </c>
      <c r="J181" t="s">
        <v>11019</v>
      </c>
      <c r="K181" t="s">
        <v>11019</v>
      </c>
      <c r="L181">
        <f>IF(Draft2017[[#This Row],[KEEPER]]="K",1,0)</f>
        <v>1</v>
      </c>
    </row>
    <row r="182" spans="1:12" x14ac:dyDescent="0.3">
      <c r="A182">
        <v>8</v>
      </c>
      <c r="B182" t="s">
        <v>10795</v>
      </c>
      <c r="C182">
        <v>151</v>
      </c>
      <c r="D182" t="s">
        <v>10808</v>
      </c>
      <c r="E182" t="s">
        <v>9501</v>
      </c>
      <c r="F182" t="s">
        <v>10609</v>
      </c>
      <c r="G182" t="s">
        <v>448</v>
      </c>
      <c r="H182">
        <v>6</v>
      </c>
      <c r="I182" t="s">
        <v>295</v>
      </c>
      <c r="J182" t="s">
        <v>295</v>
      </c>
      <c r="K182" t="s">
        <v>11021</v>
      </c>
      <c r="L182">
        <f>IF(Draft2017[[#This Row],[KEEPER]]="K",1,0)</f>
        <v>0</v>
      </c>
    </row>
    <row r="183" spans="1:12" x14ac:dyDescent="0.3">
      <c r="A183">
        <v>8</v>
      </c>
      <c r="B183" t="s">
        <v>10795</v>
      </c>
      <c r="C183">
        <v>161</v>
      </c>
      <c r="D183" t="s">
        <v>10809</v>
      </c>
      <c r="E183" t="s">
        <v>5799</v>
      </c>
      <c r="F183" t="s">
        <v>10599</v>
      </c>
      <c r="G183" t="s">
        <v>347</v>
      </c>
      <c r="H183">
        <v>4</v>
      </c>
      <c r="I183" t="s">
        <v>295</v>
      </c>
      <c r="J183" t="s">
        <v>295</v>
      </c>
      <c r="K183" t="s">
        <v>11021</v>
      </c>
      <c r="L183">
        <f>IF(Draft2017[[#This Row],[KEEPER]]="K",1,0)</f>
        <v>0</v>
      </c>
    </row>
    <row r="184" spans="1:12" x14ac:dyDescent="0.3">
      <c r="A184">
        <v>8</v>
      </c>
      <c r="B184" t="s">
        <v>10795</v>
      </c>
      <c r="C184">
        <v>171</v>
      </c>
      <c r="D184" t="s">
        <v>10810</v>
      </c>
      <c r="E184" t="s">
        <v>2006</v>
      </c>
      <c r="F184" t="s">
        <v>305</v>
      </c>
      <c r="G184" t="s">
        <v>310</v>
      </c>
      <c r="H184">
        <v>3</v>
      </c>
      <c r="I184" t="s">
        <v>295</v>
      </c>
      <c r="J184" t="s">
        <v>295</v>
      </c>
      <c r="K184" t="s">
        <v>11021</v>
      </c>
      <c r="L184">
        <f>IF(Draft2017[[#This Row],[KEEPER]]="K",1,0)</f>
        <v>0</v>
      </c>
    </row>
    <row r="185" spans="1:12" x14ac:dyDescent="0.3">
      <c r="A185">
        <v>8</v>
      </c>
      <c r="B185" t="s">
        <v>10795</v>
      </c>
      <c r="C185">
        <v>181</v>
      </c>
      <c r="D185" t="s">
        <v>10811</v>
      </c>
      <c r="E185" t="s">
        <v>2624</v>
      </c>
      <c r="F185" t="s">
        <v>10601</v>
      </c>
      <c r="G185" t="s">
        <v>347</v>
      </c>
      <c r="H185">
        <v>3</v>
      </c>
      <c r="I185" t="s">
        <v>295</v>
      </c>
      <c r="J185" t="s">
        <v>295</v>
      </c>
      <c r="K185" t="s">
        <v>11021</v>
      </c>
      <c r="L185">
        <f>IF(Draft2017[[#This Row],[KEEPER]]="K",1,0)</f>
        <v>0</v>
      </c>
    </row>
    <row r="186" spans="1:12" x14ac:dyDescent="0.3">
      <c r="A186">
        <v>8</v>
      </c>
      <c r="B186" t="s">
        <v>10795</v>
      </c>
      <c r="C186">
        <v>188</v>
      </c>
      <c r="D186" t="s">
        <v>10812</v>
      </c>
      <c r="E186" t="s">
        <v>7732</v>
      </c>
      <c r="F186" t="s">
        <v>486</v>
      </c>
      <c r="G186" t="s">
        <v>320</v>
      </c>
      <c r="H186">
        <v>52</v>
      </c>
      <c r="I186" t="s">
        <v>295</v>
      </c>
      <c r="J186" t="s">
        <v>295</v>
      </c>
      <c r="K186" t="s">
        <v>11019</v>
      </c>
      <c r="L186">
        <f>IF(Draft2017[[#This Row],[KEEPER]]="K",1,0)</f>
        <v>0</v>
      </c>
    </row>
    <row r="187" spans="1:12" x14ac:dyDescent="0.3">
      <c r="A187">
        <v>8</v>
      </c>
      <c r="B187" t="s">
        <v>10795</v>
      </c>
      <c r="C187">
        <v>189</v>
      </c>
      <c r="D187" t="s">
        <v>10813</v>
      </c>
      <c r="E187" t="s">
        <v>4048</v>
      </c>
      <c r="F187" t="s">
        <v>10693</v>
      </c>
      <c r="G187" t="s">
        <v>347</v>
      </c>
      <c r="H187">
        <v>72</v>
      </c>
      <c r="I187" t="s">
        <v>295</v>
      </c>
      <c r="J187" t="s">
        <v>295</v>
      </c>
      <c r="K187" t="s">
        <v>11019</v>
      </c>
      <c r="L187">
        <f>IF(Draft2017[[#This Row],[KEEPER]]="K",1,0)</f>
        <v>0</v>
      </c>
    </row>
    <row r="188" spans="1:12" x14ac:dyDescent="0.3">
      <c r="A188">
        <v>8</v>
      </c>
      <c r="B188" t="s">
        <v>10795</v>
      </c>
      <c r="C188">
        <v>190</v>
      </c>
      <c r="D188" t="s">
        <v>10814</v>
      </c>
      <c r="E188" t="s">
        <v>7295</v>
      </c>
      <c r="F188" t="s">
        <v>10603</v>
      </c>
      <c r="G188" t="s">
        <v>347</v>
      </c>
      <c r="H188">
        <v>32</v>
      </c>
      <c r="I188" t="s">
        <v>295</v>
      </c>
      <c r="J188" t="s">
        <v>295</v>
      </c>
      <c r="K188" t="s">
        <v>11019</v>
      </c>
      <c r="L188">
        <f>IF(Draft2017[[#This Row],[KEEPER]]="K",1,0)</f>
        <v>0</v>
      </c>
    </row>
    <row r="189" spans="1:12" x14ac:dyDescent="0.3">
      <c r="A189">
        <v>8</v>
      </c>
      <c r="B189" t="s">
        <v>10795</v>
      </c>
      <c r="C189">
        <v>191</v>
      </c>
      <c r="D189" t="s">
        <v>10815</v>
      </c>
      <c r="E189" t="s">
        <v>10525</v>
      </c>
      <c r="F189" t="s">
        <v>10619</v>
      </c>
      <c r="G189" t="s">
        <v>310</v>
      </c>
      <c r="H189">
        <v>16</v>
      </c>
      <c r="I189" t="s">
        <v>295</v>
      </c>
      <c r="J189" t="s">
        <v>295</v>
      </c>
      <c r="K189" t="s">
        <v>11019</v>
      </c>
      <c r="L189">
        <f>IF(Draft2017[[#This Row],[KEEPER]]="K",1,0)</f>
        <v>0</v>
      </c>
    </row>
    <row r="190" spans="1:12" x14ac:dyDescent="0.3">
      <c r="A190">
        <v>8</v>
      </c>
      <c r="B190" t="s">
        <v>10795</v>
      </c>
      <c r="C190">
        <v>206</v>
      </c>
      <c r="D190" t="s">
        <v>10816</v>
      </c>
      <c r="E190" t="s">
        <v>5785</v>
      </c>
      <c r="F190" t="s">
        <v>313</v>
      </c>
      <c r="G190" t="s">
        <v>347</v>
      </c>
      <c r="H190">
        <v>28</v>
      </c>
      <c r="I190" t="s">
        <v>295</v>
      </c>
      <c r="J190" t="s">
        <v>295</v>
      </c>
      <c r="K190" t="s">
        <v>11019</v>
      </c>
      <c r="L190">
        <f>IF(Draft2017[[#This Row],[KEEPER]]="K",1,0)</f>
        <v>0</v>
      </c>
    </row>
    <row r="191" spans="1:12" x14ac:dyDescent="0.3">
      <c r="A191">
        <v>8</v>
      </c>
      <c r="B191" t="s">
        <v>10795</v>
      </c>
      <c r="C191">
        <v>215</v>
      </c>
      <c r="D191" t="s">
        <v>10817</v>
      </c>
      <c r="E191" t="s">
        <v>7240</v>
      </c>
      <c r="F191" t="s">
        <v>10622</v>
      </c>
      <c r="G191" t="s">
        <v>448</v>
      </c>
      <c r="H191">
        <v>4</v>
      </c>
      <c r="I191" t="s">
        <v>295</v>
      </c>
      <c r="J191" t="s">
        <v>295</v>
      </c>
      <c r="K191" t="s">
        <v>11019</v>
      </c>
      <c r="L191">
        <f>IF(Draft2017[[#This Row],[KEEPER]]="K",1,0)</f>
        <v>0</v>
      </c>
    </row>
    <row r="192" spans="1:12" x14ac:dyDescent="0.3">
      <c r="A192">
        <v>8</v>
      </c>
      <c r="B192" t="s">
        <v>10795</v>
      </c>
      <c r="C192">
        <v>217</v>
      </c>
      <c r="D192" t="s">
        <v>10818</v>
      </c>
      <c r="E192" t="s">
        <v>3284</v>
      </c>
      <c r="F192" t="s">
        <v>305</v>
      </c>
      <c r="G192" t="s">
        <v>448</v>
      </c>
      <c r="H192">
        <v>3</v>
      </c>
      <c r="I192" t="s">
        <v>295</v>
      </c>
      <c r="J192" t="s">
        <v>295</v>
      </c>
      <c r="K192" t="s">
        <v>11019</v>
      </c>
      <c r="L192">
        <f>IF(Draft2017[[#This Row],[KEEPER]]="K",1,0)</f>
        <v>0</v>
      </c>
    </row>
    <row r="193" spans="1:12" x14ac:dyDescent="0.3">
      <c r="A193">
        <v>8</v>
      </c>
      <c r="B193" t="s">
        <v>10795</v>
      </c>
      <c r="C193">
        <v>225</v>
      </c>
      <c r="D193" t="s">
        <v>11212</v>
      </c>
      <c r="E193" t="s">
        <v>3833</v>
      </c>
      <c r="F193" t="s">
        <v>10650</v>
      </c>
      <c r="G193" t="s">
        <v>347</v>
      </c>
      <c r="H193">
        <v>7</v>
      </c>
      <c r="I193" t="s">
        <v>295</v>
      </c>
      <c r="J193" t="s">
        <v>295</v>
      </c>
      <c r="K193" t="s">
        <v>11019</v>
      </c>
      <c r="L193">
        <f>IF(Draft2017[[#This Row],[KEEPER]]="K",1,0)</f>
        <v>0</v>
      </c>
    </row>
    <row r="194" spans="1:12" x14ac:dyDescent="0.3">
      <c r="A194">
        <v>9</v>
      </c>
      <c r="B194" t="s">
        <v>10820</v>
      </c>
      <c r="C194">
        <v>8</v>
      </c>
      <c r="D194" t="s">
        <v>10821</v>
      </c>
      <c r="E194" t="s">
        <v>1752</v>
      </c>
      <c r="F194" t="s">
        <v>364</v>
      </c>
      <c r="G194" t="s">
        <v>310</v>
      </c>
      <c r="H194">
        <v>48</v>
      </c>
      <c r="I194" t="s">
        <v>434</v>
      </c>
      <c r="J194" t="s">
        <v>11019</v>
      </c>
      <c r="K194" t="s">
        <v>11019</v>
      </c>
      <c r="L194">
        <f>IF(Draft2017[[#This Row],[KEEPER]]="K",1,0)</f>
        <v>1</v>
      </c>
    </row>
    <row r="195" spans="1:12" x14ac:dyDescent="0.3">
      <c r="A195">
        <v>9</v>
      </c>
      <c r="B195" t="s">
        <v>10820</v>
      </c>
      <c r="C195">
        <v>18</v>
      </c>
      <c r="D195" t="s">
        <v>10822</v>
      </c>
      <c r="E195" t="s">
        <v>1651</v>
      </c>
      <c r="F195" t="s">
        <v>10635</v>
      </c>
      <c r="G195" t="s">
        <v>310</v>
      </c>
      <c r="H195">
        <v>3</v>
      </c>
      <c r="I195" t="s">
        <v>434</v>
      </c>
      <c r="J195" t="s">
        <v>11019</v>
      </c>
      <c r="K195" t="s">
        <v>11019</v>
      </c>
      <c r="L195">
        <f>IF(Draft2017[[#This Row],[KEEPER]]="K",1,0)</f>
        <v>1</v>
      </c>
    </row>
    <row r="196" spans="1:12" x14ac:dyDescent="0.3">
      <c r="A196">
        <v>9</v>
      </c>
      <c r="B196" t="s">
        <v>10820</v>
      </c>
      <c r="C196">
        <v>28</v>
      </c>
      <c r="D196" t="s">
        <v>10823</v>
      </c>
      <c r="E196" t="s">
        <v>3980</v>
      </c>
      <c r="F196" t="s">
        <v>10639</v>
      </c>
      <c r="G196" t="s">
        <v>347</v>
      </c>
      <c r="H196">
        <v>10</v>
      </c>
      <c r="I196" t="s">
        <v>434</v>
      </c>
      <c r="J196" t="s">
        <v>11019</v>
      </c>
      <c r="K196" t="s">
        <v>11019</v>
      </c>
      <c r="L196">
        <f>IF(Draft2017[[#This Row],[KEEPER]]="K",1,0)</f>
        <v>1</v>
      </c>
    </row>
    <row r="197" spans="1:12" x14ac:dyDescent="0.3">
      <c r="A197">
        <v>9</v>
      </c>
      <c r="B197" t="s">
        <v>10820</v>
      </c>
      <c r="C197">
        <v>38</v>
      </c>
      <c r="D197" t="s">
        <v>10824</v>
      </c>
      <c r="E197" t="s">
        <v>7787</v>
      </c>
      <c r="F197" t="s">
        <v>364</v>
      </c>
      <c r="G197" t="s">
        <v>320</v>
      </c>
      <c r="H197">
        <v>2</v>
      </c>
      <c r="I197" t="s">
        <v>434</v>
      </c>
      <c r="J197" t="s">
        <v>11019</v>
      </c>
      <c r="K197" t="s">
        <v>11019</v>
      </c>
      <c r="L197">
        <f>IF(Draft2017[[#This Row],[KEEPER]]="K",1,0)</f>
        <v>1</v>
      </c>
    </row>
    <row r="198" spans="1:12" x14ac:dyDescent="0.3">
      <c r="A198">
        <v>9</v>
      </c>
      <c r="B198" t="s">
        <v>10820</v>
      </c>
      <c r="C198">
        <v>48</v>
      </c>
      <c r="D198" t="s">
        <v>10825</v>
      </c>
      <c r="E198" t="s">
        <v>9677</v>
      </c>
      <c r="F198" t="s">
        <v>10635</v>
      </c>
      <c r="G198" t="s">
        <v>448</v>
      </c>
      <c r="H198">
        <v>8</v>
      </c>
      <c r="I198" t="s">
        <v>434</v>
      </c>
      <c r="J198" t="s">
        <v>11019</v>
      </c>
      <c r="K198" t="s">
        <v>11019</v>
      </c>
      <c r="L198">
        <f>IF(Draft2017[[#This Row],[KEEPER]]="K",1,0)</f>
        <v>1</v>
      </c>
    </row>
    <row r="199" spans="1:12" x14ac:dyDescent="0.3">
      <c r="A199">
        <v>9</v>
      </c>
      <c r="B199" t="s">
        <v>10820</v>
      </c>
      <c r="C199">
        <v>58</v>
      </c>
      <c r="D199" t="s">
        <v>10826</v>
      </c>
      <c r="E199" t="s">
        <v>3499</v>
      </c>
      <c r="F199" t="s">
        <v>486</v>
      </c>
      <c r="G199" t="s">
        <v>347</v>
      </c>
      <c r="H199">
        <v>7</v>
      </c>
      <c r="I199" t="s">
        <v>434</v>
      </c>
      <c r="J199" t="s">
        <v>11019</v>
      </c>
      <c r="K199" t="s">
        <v>11019</v>
      </c>
      <c r="L199">
        <f>IF(Draft2017[[#This Row],[KEEPER]]="K",1,0)</f>
        <v>1</v>
      </c>
    </row>
    <row r="200" spans="1:12" x14ac:dyDescent="0.3">
      <c r="A200">
        <v>9</v>
      </c>
      <c r="B200" t="s">
        <v>10820</v>
      </c>
      <c r="C200">
        <v>68</v>
      </c>
      <c r="D200" t="s">
        <v>10827</v>
      </c>
      <c r="E200" t="s">
        <v>4715</v>
      </c>
      <c r="F200" t="s">
        <v>10609</v>
      </c>
      <c r="G200" t="s">
        <v>347</v>
      </c>
      <c r="H200">
        <v>1</v>
      </c>
      <c r="I200" t="s">
        <v>434</v>
      </c>
      <c r="J200" t="s">
        <v>11019</v>
      </c>
      <c r="K200" t="s">
        <v>11019</v>
      </c>
      <c r="L200">
        <f>IF(Draft2017[[#This Row],[KEEPER]]="K",1,0)</f>
        <v>1</v>
      </c>
    </row>
    <row r="201" spans="1:12" x14ac:dyDescent="0.3">
      <c r="A201">
        <v>9</v>
      </c>
      <c r="B201" t="s">
        <v>10820</v>
      </c>
      <c r="C201">
        <v>78</v>
      </c>
      <c r="D201" t="s">
        <v>10828</v>
      </c>
      <c r="E201" t="s">
        <v>3504</v>
      </c>
      <c r="F201" t="s">
        <v>10635</v>
      </c>
      <c r="G201" t="s">
        <v>347</v>
      </c>
      <c r="H201">
        <v>1</v>
      </c>
      <c r="I201" t="s">
        <v>434</v>
      </c>
      <c r="J201" t="s">
        <v>11019</v>
      </c>
      <c r="K201" t="s">
        <v>11019</v>
      </c>
      <c r="L201">
        <f>IF(Draft2017[[#This Row],[KEEPER]]="K",1,0)</f>
        <v>1</v>
      </c>
    </row>
    <row r="202" spans="1:12" x14ac:dyDescent="0.3">
      <c r="A202">
        <v>9</v>
      </c>
      <c r="B202" t="s">
        <v>10820</v>
      </c>
      <c r="C202">
        <v>88</v>
      </c>
      <c r="D202" t="s">
        <v>10829</v>
      </c>
      <c r="E202" t="s">
        <v>10581</v>
      </c>
      <c r="F202" t="s">
        <v>10682</v>
      </c>
      <c r="G202" t="s">
        <v>347</v>
      </c>
      <c r="H202">
        <v>1</v>
      </c>
      <c r="I202" t="s">
        <v>434</v>
      </c>
      <c r="J202" t="s">
        <v>11019</v>
      </c>
      <c r="K202" t="s">
        <v>11019</v>
      </c>
      <c r="L202">
        <f>IF(Draft2017[[#This Row],[KEEPER]]="K",1,0)</f>
        <v>1</v>
      </c>
    </row>
    <row r="203" spans="1:12" x14ac:dyDescent="0.3">
      <c r="A203">
        <v>9</v>
      </c>
      <c r="B203" t="s">
        <v>10820</v>
      </c>
      <c r="C203">
        <v>156</v>
      </c>
      <c r="D203" t="s">
        <v>10830</v>
      </c>
      <c r="E203" t="s">
        <v>6138</v>
      </c>
      <c r="F203" t="s">
        <v>364</v>
      </c>
      <c r="G203" t="s">
        <v>448</v>
      </c>
      <c r="H203">
        <v>5</v>
      </c>
      <c r="I203" t="s">
        <v>295</v>
      </c>
      <c r="J203" t="s">
        <v>295</v>
      </c>
      <c r="K203" t="s">
        <v>11021</v>
      </c>
      <c r="L203">
        <f>IF(Draft2017[[#This Row],[KEEPER]]="K",1,0)</f>
        <v>0</v>
      </c>
    </row>
    <row r="204" spans="1:12" x14ac:dyDescent="0.3">
      <c r="A204">
        <v>9</v>
      </c>
      <c r="B204" t="s">
        <v>10820</v>
      </c>
      <c r="C204">
        <v>166</v>
      </c>
      <c r="D204" t="s">
        <v>10831</v>
      </c>
      <c r="E204" t="s">
        <v>7444</v>
      </c>
      <c r="F204" t="s">
        <v>10631</v>
      </c>
      <c r="G204" t="s">
        <v>448</v>
      </c>
      <c r="H204">
        <v>6</v>
      </c>
      <c r="I204" t="s">
        <v>295</v>
      </c>
      <c r="J204" t="s">
        <v>295</v>
      </c>
      <c r="K204" t="s">
        <v>11021</v>
      </c>
      <c r="L204">
        <f>IF(Draft2017[[#This Row],[KEEPER]]="K",1,0)</f>
        <v>0</v>
      </c>
    </row>
    <row r="205" spans="1:12" x14ac:dyDescent="0.3">
      <c r="A205">
        <v>9</v>
      </c>
      <c r="B205" t="s">
        <v>10820</v>
      </c>
      <c r="C205">
        <v>176</v>
      </c>
      <c r="D205" t="s">
        <v>10832</v>
      </c>
      <c r="E205" t="s">
        <v>5710</v>
      </c>
      <c r="F205" t="s">
        <v>313</v>
      </c>
      <c r="G205" t="s">
        <v>320</v>
      </c>
      <c r="H205">
        <v>4</v>
      </c>
      <c r="I205" t="s">
        <v>295</v>
      </c>
      <c r="J205" t="s">
        <v>295</v>
      </c>
      <c r="K205" t="s">
        <v>11021</v>
      </c>
      <c r="L205">
        <f>IF(Draft2017[[#This Row],[KEEPER]]="K",1,0)</f>
        <v>0</v>
      </c>
    </row>
    <row r="206" spans="1:12" x14ac:dyDescent="0.3">
      <c r="A206">
        <v>9</v>
      </c>
      <c r="B206" t="s">
        <v>10820</v>
      </c>
      <c r="C206">
        <v>186</v>
      </c>
      <c r="D206" t="s">
        <v>10833</v>
      </c>
      <c r="E206" t="s">
        <v>7123</v>
      </c>
      <c r="F206" t="s">
        <v>486</v>
      </c>
      <c r="G206" t="s">
        <v>434</v>
      </c>
      <c r="H206">
        <v>19</v>
      </c>
      <c r="I206" t="s">
        <v>295</v>
      </c>
      <c r="J206" t="s">
        <v>295</v>
      </c>
      <c r="K206" t="s">
        <v>11019</v>
      </c>
      <c r="L206">
        <f>IF(Draft2017[[#This Row],[KEEPER]]="K",1,0)</f>
        <v>0</v>
      </c>
    </row>
    <row r="207" spans="1:12" x14ac:dyDescent="0.3">
      <c r="A207">
        <v>9</v>
      </c>
      <c r="B207" t="s">
        <v>10820</v>
      </c>
      <c r="C207">
        <v>187</v>
      </c>
      <c r="D207" t="s">
        <v>11217</v>
      </c>
      <c r="E207" t="s">
        <v>5578</v>
      </c>
      <c r="F207" t="s">
        <v>566</v>
      </c>
      <c r="G207" t="s">
        <v>448</v>
      </c>
      <c r="H207">
        <v>80</v>
      </c>
      <c r="I207" t="s">
        <v>295</v>
      </c>
      <c r="J207" t="s">
        <v>295</v>
      </c>
      <c r="K207" t="s">
        <v>11019</v>
      </c>
      <c r="L207">
        <f>IF(Draft2017[[#This Row],[KEEPER]]="K",1,0)</f>
        <v>0</v>
      </c>
    </row>
    <row r="208" spans="1:12" x14ac:dyDescent="0.3">
      <c r="A208">
        <v>9</v>
      </c>
      <c r="B208" t="s">
        <v>10820</v>
      </c>
      <c r="C208">
        <v>193</v>
      </c>
      <c r="D208" t="s">
        <v>10835</v>
      </c>
      <c r="E208" t="s">
        <v>3676</v>
      </c>
      <c r="F208" t="s">
        <v>10693</v>
      </c>
      <c r="G208" t="s">
        <v>448</v>
      </c>
      <c r="H208">
        <v>52</v>
      </c>
      <c r="I208" t="s">
        <v>295</v>
      </c>
      <c r="J208" t="s">
        <v>295</v>
      </c>
      <c r="K208" t="s">
        <v>11019</v>
      </c>
      <c r="L208">
        <f>IF(Draft2017[[#This Row],[KEEPER]]="K",1,0)</f>
        <v>0</v>
      </c>
    </row>
    <row r="209" spans="1:12" x14ac:dyDescent="0.3">
      <c r="A209">
        <v>9</v>
      </c>
      <c r="B209" t="s">
        <v>10820</v>
      </c>
      <c r="C209">
        <v>202</v>
      </c>
      <c r="D209" t="s">
        <v>10836</v>
      </c>
      <c r="E209" t="s">
        <v>10201</v>
      </c>
      <c r="F209" t="s">
        <v>10619</v>
      </c>
      <c r="G209" t="s">
        <v>448</v>
      </c>
      <c r="H209">
        <v>17</v>
      </c>
      <c r="I209" t="s">
        <v>295</v>
      </c>
      <c r="J209" t="s">
        <v>295</v>
      </c>
      <c r="K209" t="s">
        <v>11019</v>
      </c>
      <c r="L209">
        <f>IF(Draft2017[[#This Row],[KEEPER]]="K",1,0)</f>
        <v>0</v>
      </c>
    </row>
    <row r="210" spans="1:12" x14ac:dyDescent="0.3">
      <c r="A210">
        <v>9</v>
      </c>
      <c r="B210" t="s">
        <v>10820</v>
      </c>
      <c r="C210">
        <v>207</v>
      </c>
      <c r="D210" t="s">
        <v>10837</v>
      </c>
      <c r="E210" t="s">
        <v>9178</v>
      </c>
      <c r="F210" t="s">
        <v>10631</v>
      </c>
      <c r="G210" t="s">
        <v>347</v>
      </c>
      <c r="H210">
        <v>7</v>
      </c>
      <c r="I210" t="s">
        <v>295</v>
      </c>
      <c r="J210" t="s">
        <v>295</v>
      </c>
      <c r="K210" t="s">
        <v>11019</v>
      </c>
      <c r="L210">
        <f>IF(Draft2017[[#This Row],[KEEPER]]="K",1,0)</f>
        <v>0</v>
      </c>
    </row>
    <row r="211" spans="1:12" x14ac:dyDescent="0.3">
      <c r="A211">
        <v>9</v>
      </c>
      <c r="B211" t="s">
        <v>10820</v>
      </c>
      <c r="C211">
        <v>212</v>
      </c>
      <c r="D211" t="s">
        <v>10838</v>
      </c>
      <c r="E211" t="s">
        <v>4310</v>
      </c>
      <c r="F211" t="s">
        <v>351</v>
      </c>
      <c r="G211" t="s">
        <v>448</v>
      </c>
      <c r="H211">
        <v>8</v>
      </c>
      <c r="I211" t="s">
        <v>295</v>
      </c>
      <c r="J211" t="s">
        <v>295</v>
      </c>
      <c r="K211" t="s">
        <v>11019</v>
      </c>
      <c r="L211">
        <f>IF(Draft2017[[#This Row],[KEEPER]]="K",1,0)</f>
        <v>0</v>
      </c>
    </row>
    <row r="212" spans="1:12" x14ac:dyDescent="0.3">
      <c r="A212">
        <v>9</v>
      </c>
      <c r="B212" t="s">
        <v>10820</v>
      </c>
      <c r="C212">
        <v>218</v>
      </c>
      <c r="D212" t="s">
        <v>10839</v>
      </c>
      <c r="E212" t="s">
        <v>5516</v>
      </c>
      <c r="F212" t="s">
        <v>10639</v>
      </c>
      <c r="G212" t="s">
        <v>347</v>
      </c>
      <c r="H212">
        <v>3</v>
      </c>
      <c r="I212" t="s">
        <v>295</v>
      </c>
      <c r="J212" t="s">
        <v>295</v>
      </c>
      <c r="K212" t="s">
        <v>11019</v>
      </c>
      <c r="L212">
        <f>IF(Draft2017[[#This Row],[KEEPER]]="K",1,0)</f>
        <v>0</v>
      </c>
    </row>
    <row r="213" spans="1:12" x14ac:dyDescent="0.3">
      <c r="A213">
        <v>9</v>
      </c>
      <c r="B213" t="s">
        <v>10820</v>
      </c>
      <c r="C213">
        <v>220</v>
      </c>
      <c r="D213" t="s">
        <v>10840</v>
      </c>
      <c r="E213" t="s">
        <v>5719</v>
      </c>
      <c r="F213" t="s">
        <v>10642</v>
      </c>
      <c r="G213" t="s">
        <v>347</v>
      </c>
      <c r="H213">
        <v>1</v>
      </c>
      <c r="I213" t="s">
        <v>295</v>
      </c>
      <c r="J213" t="s">
        <v>295</v>
      </c>
      <c r="K213" t="s">
        <v>11019</v>
      </c>
      <c r="L213">
        <f>IF(Draft2017[[#This Row],[KEEPER]]="K",1,0)</f>
        <v>0</v>
      </c>
    </row>
    <row r="214" spans="1:12" x14ac:dyDescent="0.3">
      <c r="A214">
        <v>9</v>
      </c>
      <c r="B214" t="s">
        <v>10820</v>
      </c>
      <c r="C214">
        <v>227</v>
      </c>
      <c r="D214" t="s">
        <v>10841</v>
      </c>
      <c r="E214" t="s">
        <v>4084</v>
      </c>
      <c r="F214" t="s">
        <v>10635</v>
      </c>
      <c r="G214" t="s">
        <v>320</v>
      </c>
      <c r="H214">
        <v>9</v>
      </c>
      <c r="I214" t="s">
        <v>295</v>
      </c>
      <c r="J214" t="s">
        <v>295</v>
      </c>
      <c r="K214" t="s">
        <v>11019</v>
      </c>
      <c r="L214">
        <f>IF(Draft2017[[#This Row],[KEEPER]]="K",1,0)</f>
        <v>0</v>
      </c>
    </row>
    <row r="215" spans="1:12" x14ac:dyDescent="0.3">
      <c r="A215">
        <v>9</v>
      </c>
      <c r="B215" t="s">
        <v>10820</v>
      </c>
      <c r="C215">
        <v>228</v>
      </c>
      <c r="D215" t="s">
        <v>10842</v>
      </c>
      <c r="E215" t="s">
        <v>9258</v>
      </c>
      <c r="F215" t="s">
        <v>10686</v>
      </c>
      <c r="G215" t="s">
        <v>320</v>
      </c>
      <c r="H215">
        <v>1</v>
      </c>
      <c r="I215" t="s">
        <v>295</v>
      </c>
      <c r="J215" t="s">
        <v>295</v>
      </c>
      <c r="K215" t="s">
        <v>11019</v>
      </c>
      <c r="L215">
        <f>IF(Draft2017[[#This Row],[KEEPER]]="K",1,0)</f>
        <v>0</v>
      </c>
    </row>
    <row r="216" spans="1:12" x14ac:dyDescent="0.3">
      <c r="A216">
        <v>9</v>
      </c>
      <c r="B216" t="s">
        <v>10820</v>
      </c>
      <c r="C216">
        <v>232</v>
      </c>
      <c r="D216" t="s">
        <v>10843</v>
      </c>
      <c r="E216" t="s">
        <v>9223</v>
      </c>
      <c r="F216" t="s">
        <v>10642</v>
      </c>
      <c r="G216" t="s">
        <v>347</v>
      </c>
      <c r="H216">
        <v>2</v>
      </c>
      <c r="I216" t="s">
        <v>295</v>
      </c>
      <c r="J216" t="s">
        <v>295</v>
      </c>
      <c r="K216" t="s">
        <v>11019</v>
      </c>
      <c r="L216">
        <f>IF(Draft2017[[#This Row],[KEEPER]]="K",1,0)</f>
        <v>0</v>
      </c>
    </row>
    <row r="217" spans="1:12" x14ac:dyDescent="0.3">
      <c r="A217">
        <v>9</v>
      </c>
      <c r="B217" t="s">
        <v>10820</v>
      </c>
      <c r="C217">
        <v>233</v>
      </c>
      <c r="D217" t="s">
        <v>10844</v>
      </c>
      <c r="E217" t="s">
        <v>1787</v>
      </c>
      <c r="F217" t="s">
        <v>10696</v>
      </c>
      <c r="G217" t="s">
        <v>434</v>
      </c>
      <c r="H217">
        <v>1</v>
      </c>
      <c r="I217" t="s">
        <v>295</v>
      </c>
      <c r="J217" t="s">
        <v>295</v>
      </c>
      <c r="K217" t="s">
        <v>11019</v>
      </c>
      <c r="L217">
        <f>IF(Draft2017[[#This Row],[KEEPER]]="K",1,0)</f>
        <v>0</v>
      </c>
    </row>
    <row r="218" spans="1:12" x14ac:dyDescent="0.3">
      <c r="A218">
        <v>10</v>
      </c>
      <c r="B218" t="s">
        <v>10845</v>
      </c>
      <c r="C218">
        <v>4</v>
      </c>
      <c r="D218" t="s">
        <v>10846</v>
      </c>
      <c r="E218" t="s">
        <v>9578</v>
      </c>
      <c r="F218" t="s">
        <v>10682</v>
      </c>
      <c r="G218" t="s">
        <v>347</v>
      </c>
      <c r="H218">
        <v>14</v>
      </c>
      <c r="I218" t="s">
        <v>434</v>
      </c>
      <c r="J218" t="s">
        <v>11019</v>
      </c>
      <c r="K218" t="s">
        <v>11019</v>
      </c>
      <c r="L218">
        <f>IF(Draft2017[[#This Row],[KEEPER]]="K",1,0)</f>
        <v>1</v>
      </c>
    </row>
    <row r="219" spans="1:12" x14ac:dyDescent="0.3">
      <c r="A219">
        <v>10</v>
      </c>
      <c r="B219" t="s">
        <v>10845</v>
      </c>
      <c r="C219">
        <v>14</v>
      </c>
      <c r="D219" t="s">
        <v>10847</v>
      </c>
      <c r="E219" t="s">
        <v>2446</v>
      </c>
      <c r="F219" t="s">
        <v>364</v>
      </c>
      <c r="G219" t="s">
        <v>448</v>
      </c>
      <c r="H219">
        <v>4</v>
      </c>
      <c r="I219" t="s">
        <v>434</v>
      </c>
      <c r="J219" t="s">
        <v>11019</v>
      </c>
      <c r="K219" t="s">
        <v>11019</v>
      </c>
      <c r="L219">
        <f>IF(Draft2017[[#This Row],[KEEPER]]="K",1,0)</f>
        <v>1</v>
      </c>
    </row>
    <row r="220" spans="1:12" x14ac:dyDescent="0.3">
      <c r="A220">
        <v>10</v>
      </c>
      <c r="B220" t="s">
        <v>10845</v>
      </c>
      <c r="C220">
        <v>24</v>
      </c>
      <c r="D220" t="s">
        <v>10848</v>
      </c>
      <c r="E220" t="s">
        <v>9987</v>
      </c>
      <c r="F220" t="s">
        <v>10639</v>
      </c>
      <c r="G220" t="s">
        <v>448</v>
      </c>
      <c r="H220">
        <v>3</v>
      </c>
      <c r="I220" t="s">
        <v>434</v>
      </c>
      <c r="J220" t="s">
        <v>11019</v>
      </c>
      <c r="K220" t="s">
        <v>11019</v>
      </c>
      <c r="L220">
        <f>IF(Draft2017[[#This Row],[KEEPER]]="K",1,0)</f>
        <v>1</v>
      </c>
    </row>
    <row r="221" spans="1:12" x14ac:dyDescent="0.3">
      <c r="A221">
        <v>10</v>
      </c>
      <c r="B221" t="s">
        <v>10845</v>
      </c>
      <c r="C221">
        <v>34</v>
      </c>
      <c r="D221" t="s">
        <v>10849</v>
      </c>
      <c r="E221" t="s">
        <v>7244</v>
      </c>
      <c r="F221" t="s">
        <v>10650</v>
      </c>
      <c r="G221" t="s">
        <v>448</v>
      </c>
      <c r="H221">
        <v>2</v>
      </c>
      <c r="I221" t="s">
        <v>434</v>
      </c>
      <c r="J221" t="s">
        <v>11019</v>
      </c>
      <c r="K221" t="s">
        <v>11019</v>
      </c>
      <c r="L221">
        <f>IF(Draft2017[[#This Row],[KEEPER]]="K",1,0)</f>
        <v>1</v>
      </c>
    </row>
    <row r="222" spans="1:12" x14ac:dyDescent="0.3">
      <c r="A222">
        <v>10</v>
      </c>
      <c r="B222" t="s">
        <v>10845</v>
      </c>
      <c r="C222">
        <v>44</v>
      </c>
      <c r="D222" t="s">
        <v>10850</v>
      </c>
      <c r="E222" t="s">
        <v>4300</v>
      </c>
      <c r="F222" t="s">
        <v>10650</v>
      </c>
      <c r="G222" t="s">
        <v>448</v>
      </c>
      <c r="H222">
        <v>12</v>
      </c>
      <c r="I222" t="s">
        <v>434</v>
      </c>
      <c r="J222" t="s">
        <v>11019</v>
      </c>
      <c r="K222" t="s">
        <v>11019</v>
      </c>
      <c r="L222">
        <f>IF(Draft2017[[#This Row],[KEEPER]]="K",1,0)</f>
        <v>1</v>
      </c>
    </row>
    <row r="223" spans="1:12" x14ac:dyDescent="0.3">
      <c r="A223">
        <v>10</v>
      </c>
      <c r="B223" t="s">
        <v>10845</v>
      </c>
      <c r="C223">
        <v>54</v>
      </c>
      <c r="D223" t="s">
        <v>10851</v>
      </c>
      <c r="E223" t="s">
        <v>7475</v>
      </c>
      <c r="F223" t="s">
        <v>1190</v>
      </c>
      <c r="G223" t="s">
        <v>347</v>
      </c>
      <c r="H223">
        <v>3</v>
      </c>
      <c r="I223" t="s">
        <v>434</v>
      </c>
      <c r="J223" t="s">
        <v>11019</v>
      </c>
      <c r="K223" t="s">
        <v>11019</v>
      </c>
      <c r="L223">
        <f>IF(Draft2017[[#This Row],[KEEPER]]="K",1,0)</f>
        <v>1</v>
      </c>
    </row>
    <row r="224" spans="1:12" x14ac:dyDescent="0.3">
      <c r="A224">
        <v>10</v>
      </c>
      <c r="B224" t="s">
        <v>10845</v>
      </c>
      <c r="C224">
        <v>64</v>
      </c>
      <c r="D224" t="s">
        <v>10852</v>
      </c>
      <c r="E224" t="s">
        <v>6862</v>
      </c>
      <c r="F224" t="s">
        <v>10622</v>
      </c>
      <c r="G224" t="s">
        <v>320</v>
      </c>
      <c r="H224">
        <v>2</v>
      </c>
      <c r="I224" t="s">
        <v>434</v>
      </c>
      <c r="J224" t="s">
        <v>11019</v>
      </c>
      <c r="K224" t="s">
        <v>11019</v>
      </c>
      <c r="L224">
        <f>IF(Draft2017[[#This Row],[KEEPER]]="K",1,0)</f>
        <v>1</v>
      </c>
    </row>
    <row r="225" spans="1:12" x14ac:dyDescent="0.3">
      <c r="A225">
        <v>10</v>
      </c>
      <c r="B225" t="s">
        <v>10845</v>
      </c>
      <c r="C225">
        <v>74</v>
      </c>
      <c r="D225" t="s">
        <v>10853</v>
      </c>
      <c r="E225" t="s">
        <v>9773</v>
      </c>
      <c r="F225" t="s">
        <v>10601</v>
      </c>
      <c r="G225" t="s">
        <v>310</v>
      </c>
      <c r="H225">
        <v>5</v>
      </c>
      <c r="I225" t="s">
        <v>434</v>
      </c>
      <c r="J225" t="s">
        <v>11019</v>
      </c>
      <c r="K225" t="s">
        <v>11019</v>
      </c>
      <c r="L225">
        <f>IF(Draft2017[[#This Row],[KEEPER]]="K",1,0)</f>
        <v>1</v>
      </c>
    </row>
    <row r="226" spans="1:12" x14ac:dyDescent="0.3">
      <c r="A226">
        <v>10</v>
      </c>
      <c r="B226" t="s">
        <v>10845</v>
      </c>
      <c r="C226">
        <v>84</v>
      </c>
      <c r="D226" t="s">
        <v>10854</v>
      </c>
      <c r="E226" t="s">
        <v>1690</v>
      </c>
      <c r="F226" t="s">
        <v>10625</v>
      </c>
      <c r="G226" t="s">
        <v>310</v>
      </c>
      <c r="H226">
        <v>10</v>
      </c>
      <c r="I226" t="s">
        <v>434</v>
      </c>
      <c r="J226" t="s">
        <v>11019</v>
      </c>
      <c r="K226" t="s">
        <v>11019</v>
      </c>
      <c r="L226">
        <f>IF(Draft2017[[#This Row],[KEEPER]]="K",1,0)</f>
        <v>1</v>
      </c>
    </row>
    <row r="227" spans="1:12" x14ac:dyDescent="0.3">
      <c r="A227">
        <v>10</v>
      </c>
      <c r="B227" t="s">
        <v>10845</v>
      </c>
      <c r="C227">
        <v>94</v>
      </c>
      <c r="D227" t="s">
        <v>10855</v>
      </c>
      <c r="E227" t="s">
        <v>8787</v>
      </c>
      <c r="F227" t="s">
        <v>313</v>
      </c>
      <c r="G227" t="s">
        <v>347</v>
      </c>
      <c r="H227">
        <v>6</v>
      </c>
      <c r="I227" t="s">
        <v>434</v>
      </c>
      <c r="J227" t="s">
        <v>11021</v>
      </c>
      <c r="K227" t="s">
        <v>11021</v>
      </c>
      <c r="L227">
        <f>IF(Draft2017[[#This Row],[KEEPER]]="K",1,0)</f>
        <v>1</v>
      </c>
    </row>
    <row r="228" spans="1:12" x14ac:dyDescent="0.3">
      <c r="A228">
        <v>10</v>
      </c>
      <c r="B228" t="s">
        <v>10845</v>
      </c>
      <c r="C228">
        <v>103</v>
      </c>
      <c r="D228" t="s">
        <v>10856</v>
      </c>
      <c r="E228" t="s">
        <v>10457</v>
      </c>
      <c r="F228" t="s">
        <v>566</v>
      </c>
      <c r="G228" t="s">
        <v>310</v>
      </c>
      <c r="H228">
        <v>4</v>
      </c>
      <c r="I228" t="s">
        <v>434</v>
      </c>
      <c r="J228" t="s">
        <v>11021</v>
      </c>
      <c r="K228" t="s">
        <v>11021</v>
      </c>
      <c r="L228">
        <f>IF(Draft2017[[#This Row],[KEEPER]]="K",1,0)</f>
        <v>1</v>
      </c>
    </row>
    <row r="229" spans="1:12" x14ac:dyDescent="0.3">
      <c r="A229">
        <v>10</v>
      </c>
      <c r="B229" t="s">
        <v>10845</v>
      </c>
      <c r="C229">
        <v>112</v>
      </c>
      <c r="D229" t="s">
        <v>10857</v>
      </c>
      <c r="E229" t="s">
        <v>9662</v>
      </c>
      <c r="F229" t="s">
        <v>10650</v>
      </c>
      <c r="G229" t="s">
        <v>448</v>
      </c>
      <c r="H229">
        <v>1</v>
      </c>
      <c r="I229" t="s">
        <v>434</v>
      </c>
      <c r="J229" t="s">
        <v>11020</v>
      </c>
      <c r="K229" t="s">
        <v>11020</v>
      </c>
      <c r="L229">
        <f>IF(Draft2017[[#This Row],[KEEPER]]="K",1,0)</f>
        <v>1</v>
      </c>
    </row>
    <row r="230" spans="1:12" x14ac:dyDescent="0.3">
      <c r="A230">
        <v>10</v>
      </c>
      <c r="B230" t="s">
        <v>10845</v>
      </c>
      <c r="C230">
        <v>152</v>
      </c>
      <c r="D230" t="s">
        <v>10858</v>
      </c>
      <c r="E230" t="s">
        <v>6662</v>
      </c>
      <c r="F230" t="s">
        <v>10622</v>
      </c>
      <c r="G230" t="s">
        <v>448</v>
      </c>
      <c r="H230">
        <v>6</v>
      </c>
      <c r="I230" t="s">
        <v>295</v>
      </c>
      <c r="J230" t="s">
        <v>295</v>
      </c>
      <c r="K230" t="s">
        <v>11021</v>
      </c>
      <c r="L230">
        <f>IF(Draft2017[[#This Row],[KEEPER]]="K",1,0)</f>
        <v>0</v>
      </c>
    </row>
    <row r="231" spans="1:12" x14ac:dyDescent="0.3">
      <c r="A231">
        <v>10</v>
      </c>
      <c r="B231" t="s">
        <v>10845</v>
      </c>
      <c r="C231">
        <v>162</v>
      </c>
      <c r="D231" t="s">
        <v>10859</v>
      </c>
      <c r="E231" t="s">
        <v>10107</v>
      </c>
      <c r="F231" t="s">
        <v>10650</v>
      </c>
      <c r="G231" t="s">
        <v>347</v>
      </c>
      <c r="H231">
        <v>4</v>
      </c>
      <c r="I231" t="s">
        <v>295</v>
      </c>
      <c r="J231" t="s">
        <v>295</v>
      </c>
      <c r="K231" t="s">
        <v>11021</v>
      </c>
      <c r="L231">
        <f>IF(Draft2017[[#This Row],[KEEPER]]="K",1,0)</f>
        <v>0</v>
      </c>
    </row>
    <row r="232" spans="1:12" x14ac:dyDescent="0.3">
      <c r="A232">
        <v>10</v>
      </c>
      <c r="B232" t="s">
        <v>10845</v>
      </c>
      <c r="C232">
        <v>172</v>
      </c>
      <c r="D232" t="s">
        <v>10860</v>
      </c>
      <c r="E232" t="s">
        <v>5495</v>
      </c>
      <c r="F232" t="s">
        <v>10615</v>
      </c>
      <c r="G232" t="s">
        <v>448</v>
      </c>
      <c r="H232">
        <v>5</v>
      </c>
      <c r="I232" t="s">
        <v>295</v>
      </c>
      <c r="J232" t="s">
        <v>295</v>
      </c>
      <c r="K232" t="s">
        <v>11021</v>
      </c>
      <c r="L232">
        <f>IF(Draft2017[[#This Row],[KEEPER]]="K",1,0)</f>
        <v>0</v>
      </c>
    </row>
    <row r="233" spans="1:12" x14ac:dyDescent="0.3">
      <c r="A233">
        <v>10</v>
      </c>
      <c r="B233" t="s">
        <v>10845</v>
      </c>
      <c r="C233">
        <v>180</v>
      </c>
      <c r="D233" t="s">
        <v>10861</v>
      </c>
      <c r="E233" t="s">
        <v>7682</v>
      </c>
      <c r="F233" t="s">
        <v>566</v>
      </c>
      <c r="G233" t="s">
        <v>347</v>
      </c>
      <c r="H233">
        <v>3</v>
      </c>
      <c r="I233" t="s">
        <v>295</v>
      </c>
      <c r="J233" t="s">
        <v>295</v>
      </c>
      <c r="K233" t="s">
        <v>11021</v>
      </c>
      <c r="L233">
        <f>IF(Draft2017[[#This Row],[KEEPER]]="K",1,0)</f>
        <v>0</v>
      </c>
    </row>
    <row r="234" spans="1:12" x14ac:dyDescent="0.3">
      <c r="A234">
        <v>10</v>
      </c>
      <c r="B234" t="s">
        <v>10845</v>
      </c>
      <c r="C234">
        <v>182</v>
      </c>
      <c r="D234" t="s">
        <v>10862</v>
      </c>
      <c r="E234" t="s">
        <v>5475</v>
      </c>
      <c r="F234" t="s">
        <v>10642</v>
      </c>
      <c r="G234" t="s">
        <v>347</v>
      </c>
      <c r="H234">
        <v>3</v>
      </c>
      <c r="I234" t="s">
        <v>295</v>
      </c>
      <c r="J234" t="s">
        <v>295</v>
      </c>
      <c r="K234" t="s">
        <v>11021</v>
      </c>
      <c r="L234">
        <f>IF(Draft2017[[#This Row],[KEEPER]]="K",1,0)</f>
        <v>0</v>
      </c>
    </row>
    <row r="235" spans="1:12" x14ac:dyDescent="0.3">
      <c r="A235">
        <v>10</v>
      </c>
      <c r="B235" t="s">
        <v>10845</v>
      </c>
      <c r="C235">
        <v>195</v>
      </c>
      <c r="D235" t="s">
        <v>10863</v>
      </c>
      <c r="E235" t="s">
        <v>6767</v>
      </c>
      <c r="F235" t="s">
        <v>10654</v>
      </c>
      <c r="G235" t="s">
        <v>347</v>
      </c>
      <c r="H235">
        <v>55</v>
      </c>
      <c r="I235" t="s">
        <v>295</v>
      </c>
      <c r="J235" t="s">
        <v>295</v>
      </c>
      <c r="K235" t="s">
        <v>11019</v>
      </c>
      <c r="L235">
        <f>IF(Draft2017[[#This Row],[KEEPER]]="K",1,0)</f>
        <v>0</v>
      </c>
    </row>
    <row r="236" spans="1:12" x14ac:dyDescent="0.3">
      <c r="A236">
        <v>10</v>
      </c>
      <c r="B236" t="s">
        <v>10845</v>
      </c>
      <c r="C236">
        <v>196</v>
      </c>
      <c r="D236" t="s">
        <v>10864</v>
      </c>
      <c r="E236" t="s">
        <v>4378</v>
      </c>
      <c r="F236" t="s">
        <v>10615</v>
      </c>
      <c r="G236" t="s">
        <v>320</v>
      </c>
      <c r="H236">
        <v>22</v>
      </c>
      <c r="I236" t="s">
        <v>295</v>
      </c>
      <c r="J236" t="s">
        <v>295</v>
      </c>
      <c r="K236" t="s">
        <v>11019</v>
      </c>
      <c r="L236">
        <f>IF(Draft2017[[#This Row],[KEEPER]]="K",1,0)</f>
        <v>0</v>
      </c>
    </row>
    <row r="237" spans="1:12" x14ac:dyDescent="0.3">
      <c r="A237">
        <v>10</v>
      </c>
      <c r="B237" t="s">
        <v>10845</v>
      </c>
      <c r="C237">
        <v>199</v>
      </c>
      <c r="D237" t="s">
        <v>10865</v>
      </c>
      <c r="E237" t="s">
        <v>3074</v>
      </c>
      <c r="F237" t="s">
        <v>305</v>
      </c>
      <c r="G237" t="s">
        <v>347</v>
      </c>
      <c r="H237">
        <v>52</v>
      </c>
      <c r="I237" t="s">
        <v>295</v>
      </c>
      <c r="J237" t="s">
        <v>295</v>
      </c>
      <c r="K237" t="s">
        <v>11019</v>
      </c>
      <c r="L237">
        <f>IF(Draft2017[[#This Row],[KEEPER]]="K",1,0)</f>
        <v>0</v>
      </c>
    </row>
    <row r="238" spans="1:12" x14ac:dyDescent="0.3">
      <c r="A238">
        <v>10</v>
      </c>
      <c r="B238" t="s">
        <v>10845</v>
      </c>
      <c r="C238">
        <v>201</v>
      </c>
      <c r="D238" t="s">
        <v>10866</v>
      </c>
      <c r="E238" t="s">
        <v>10532</v>
      </c>
      <c r="F238" t="s">
        <v>10693</v>
      </c>
      <c r="G238" t="s">
        <v>448</v>
      </c>
      <c r="H238">
        <v>30</v>
      </c>
      <c r="I238" t="s">
        <v>295</v>
      </c>
      <c r="J238" t="s">
        <v>295</v>
      </c>
      <c r="K238" t="s">
        <v>11019</v>
      </c>
      <c r="L238">
        <f>IF(Draft2017[[#This Row],[KEEPER]]="K",1,0)</f>
        <v>0</v>
      </c>
    </row>
    <row r="239" spans="1:12" x14ac:dyDescent="0.3">
      <c r="A239">
        <v>10</v>
      </c>
      <c r="B239" t="s">
        <v>10845</v>
      </c>
      <c r="C239">
        <v>208</v>
      </c>
      <c r="D239" t="s">
        <v>10867</v>
      </c>
      <c r="E239" t="s">
        <v>2209</v>
      </c>
      <c r="F239" t="s">
        <v>10601</v>
      </c>
      <c r="G239" t="s">
        <v>347</v>
      </c>
      <c r="H239">
        <v>19</v>
      </c>
      <c r="I239" t="s">
        <v>295</v>
      </c>
      <c r="J239" t="s">
        <v>295</v>
      </c>
      <c r="K239" t="s">
        <v>11019</v>
      </c>
      <c r="L239">
        <f>IF(Draft2017[[#This Row],[KEEPER]]="K",1,0)</f>
        <v>0</v>
      </c>
    </row>
    <row r="240" spans="1:12" x14ac:dyDescent="0.3">
      <c r="A240">
        <v>10</v>
      </c>
      <c r="B240" t="s">
        <v>10845</v>
      </c>
      <c r="C240">
        <v>210</v>
      </c>
      <c r="D240" t="s">
        <v>10868</v>
      </c>
      <c r="E240" t="s">
        <v>6765</v>
      </c>
      <c r="F240" t="s">
        <v>10619</v>
      </c>
      <c r="G240" t="s">
        <v>434</v>
      </c>
      <c r="H240">
        <v>1</v>
      </c>
      <c r="I240" t="s">
        <v>295</v>
      </c>
      <c r="J240" t="s">
        <v>295</v>
      </c>
      <c r="K240" t="s">
        <v>11019</v>
      </c>
      <c r="L240">
        <f>IF(Draft2017[[#This Row],[KEEPER]]="K",1,0)</f>
        <v>0</v>
      </c>
    </row>
    <row r="241" spans="1:12" x14ac:dyDescent="0.3">
      <c r="A241">
        <v>10</v>
      </c>
      <c r="B241" t="s">
        <v>10845</v>
      </c>
      <c r="C241">
        <v>226</v>
      </c>
      <c r="D241" t="s">
        <v>10869</v>
      </c>
      <c r="E241" t="s">
        <v>5160</v>
      </c>
      <c r="F241" t="s">
        <v>486</v>
      </c>
      <c r="G241" t="s">
        <v>448</v>
      </c>
      <c r="H241">
        <v>5</v>
      </c>
      <c r="I241" t="s">
        <v>295</v>
      </c>
      <c r="J241" t="s">
        <v>295</v>
      </c>
      <c r="K241" t="s">
        <v>11019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sheetPr codeName="Sheet17"/>
  <dimension ref="D2:K242"/>
  <sheetViews>
    <sheetView topLeftCell="A156" workbookViewId="0">
      <selection activeCell="E59" sqref="E59"/>
    </sheetView>
  </sheetViews>
  <sheetFormatPr defaultRowHeight="14.4" x14ac:dyDescent="0.3"/>
  <cols>
    <col min="4" max="4" width="15.664062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6640625" customWidth="1"/>
  </cols>
  <sheetData>
    <row r="2" spans="4:11" x14ac:dyDescent="0.3">
      <c r="D2" t="s">
        <v>10557</v>
      </c>
      <c r="E2" t="s">
        <v>10558</v>
      </c>
      <c r="F2" t="s">
        <v>10559</v>
      </c>
      <c r="G2" t="s">
        <v>10560</v>
      </c>
      <c r="H2" t="s">
        <v>10561</v>
      </c>
      <c r="I2" t="s">
        <v>10562</v>
      </c>
      <c r="J2" t="s">
        <v>10563</v>
      </c>
      <c r="K2" t="s">
        <v>10564</v>
      </c>
    </row>
    <row r="3" spans="4:11" x14ac:dyDescent="0.3">
      <c r="D3" t="s">
        <v>735</v>
      </c>
      <c r="E3" t="s">
        <v>3292</v>
      </c>
      <c r="F3">
        <v>57</v>
      </c>
      <c r="G3" t="s">
        <v>347</v>
      </c>
      <c r="H3" t="s">
        <v>741</v>
      </c>
      <c r="I3" t="b">
        <v>0</v>
      </c>
      <c r="J3" t="s">
        <v>10563</v>
      </c>
      <c r="K3" t="str">
        <f>IF(Draft2016[[#This Row],[Keeper]],"Rookie","Auction")</f>
        <v>Auction</v>
      </c>
    </row>
    <row r="4" spans="4:11" x14ac:dyDescent="0.3">
      <c r="D4" t="s">
        <v>735</v>
      </c>
      <c r="E4" t="s">
        <v>2790</v>
      </c>
      <c r="F4">
        <v>51</v>
      </c>
      <c r="G4" t="s">
        <v>448</v>
      </c>
      <c r="H4" t="s">
        <v>305</v>
      </c>
      <c r="I4" t="b">
        <v>0</v>
      </c>
      <c r="J4" t="s">
        <v>10563</v>
      </c>
      <c r="K4" t="str">
        <f>IF(Draft2016[[#This Row],[Keeper]],"Rookie","Auction")</f>
        <v>Auction</v>
      </c>
    </row>
    <row r="5" spans="4:11" x14ac:dyDescent="0.3">
      <c r="D5" t="s">
        <v>735</v>
      </c>
      <c r="E5" t="s">
        <v>5167</v>
      </c>
      <c r="F5">
        <v>51</v>
      </c>
      <c r="G5" t="s">
        <v>448</v>
      </c>
      <c r="H5" t="s">
        <v>703</v>
      </c>
      <c r="I5" t="b">
        <v>0</v>
      </c>
      <c r="J5" t="s">
        <v>10563</v>
      </c>
      <c r="K5" t="str">
        <f>IF(Draft2016[[#This Row],[Keeper]],"Rookie","Auction")</f>
        <v>Auction</v>
      </c>
    </row>
    <row r="6" spans="4:11" x14ac:dyDescent="0.3">
      <c r="D6" t="s">
        <v>735</v>
      </c>
      <c r="E6" t="s">
        <v>1543</v>
      </c>
      <c r="F6">
        <v>20</v>
      </c>
      <c r="G6" t="s">
        <v>448</v>
      </c>
      <c r="H6" t="s">
        <v>548</v>
      </c>
      <c r="I6" t="b">
        <v>0</v>
      </c>
      <c r="J6" t="s">
        <v>10565</v>
      </c>
      <c r="K6" t="str">
        <f>IF(Draft2016[[#This Row],[Keeper]],"Rookie","Auction")</f>
        <v>Auction</v>
      </c>
    </row>
    <row r="7" spans="4:11" x14ac:dyDescent="0.3">
      <c r="D7" t="s">
        <v>735</v>
      </c>
      <c r="E7" t="s">
        <v>4948</v>
      </c>
      <c r="F7">
        <v>16</v>
      </c>
      <c r="G7" t="s">
        <v>448</v>
      </c>
      <c r="H7" t="s">
        <v>532</v>
      </c>
      <c r="I7" t="b">
        <v>0</v>
      </c>
      <c r="J7" t="s">
        <v>10563</v>
      </c>
      <c r="K7" t="str">
        <f>IF(Draft2016[[#This Row],[Keeper]],"Rookie","Auction")</f>
        <v>Auction</v>
      </c>
    </row>
    <row r="8" spans="4:11" x14ac:dyDescent="0.3">
      <c r="D8" t="s">
        <v>735</v>
      </c>
      <c r="E8" t="s">
        <v>10497</v>
      </c>
      <c r="F8">
        <v>12</v>
      </c>
      <c r="G8" t="s">
        <v>347</v>
      </c>
      <c r="H8" t="s">
        <v>870</v>
      </c>
      <c r="I8" t="b">
        <v>0</v>
      </c>
      <c r="J8" t="s">
        <v>10565</v>
      </c>
      <c r="K8" t="str">
        <f>IF(Draft2016[[#This Row],[Keeper]],"Rookie","Auction")</f>
        <v>Auction</v>
      </c>
    </row>
    <row r="9" spans="4:11" x14ac:dyDescent="0.3">
      <c r="D9" t="s">
        <v>735</v>
      </c>
      <c r="E9" t="s">
        <v>9578</v>
      </c>
      <c r="F9">
        <v>11</v>
      </c>
      <c r="G9" t="s">
        <v>347</v>
      </c>
      <c r="H9" t="s">
        <v>339</v>
      </c>
      <c r="I9" t="b">
        <v>0</v>
      </c>
      <c r="J9" t="s">
        <v>10563</v>
      </c>
      <c r="K9" t="str">
        <f>IF(Draft2016[[#This Row],[Keeper]],"Rookie","Auction")</f>
        <v>Auction</v>
      </c>
    </row>
    <row r="10" spans="4:11" x14ac:dyDescent="0.3">
      <c r="D10" t="s">
        <v>735</v>
      </c>
      <c r="E10" t="s">
        <v>2839</v>
      </c>
      <c r="F10">
        <v>10</v>
      </c>
      <c r="G10" t="s">
        <v>310</v>
      </c>
      <c r="H10" t="s">
        <v>370</v>
      </c>
      <c r="I10" t="b">
        <v>0</v>
      </c>
      <c r="J10" t="s">
        <v>10563</v>
      </c>
      <c r="K10" t="str">
        <f>IF(Draft2016[[#This Row],[Keeper]],"Rookie","Auction")</f>
        <v>Auction</v>
      </c>
    </row>
    <row r="11" spans="4:11" x14ac:dyDescent="0.3">
      <c r="D11" t="s">
        <v>735</v>
      </c>
      <c r="E11" t="s">
        <v>4223</v>
      </c>
      <c r="F11">
        <v>7</v>
      </c>
      <c r="G11" t="s">
        <v>347</v>
      </c>
      <c r="H11" t="s">
        <v>10566</v>
      </c>
      <c r="I11" t="b">
        <v>1</v>
      </c>
      <c r="J11" t="s">
        <v>10565</v>
      </c>
      <c r="K11" t="str">
        <f>IF(Draft2016[[#This Row],[Keeper]],"Rookie","Auction")</f>
        <v>Rookie</v>
      </c>
    </row>
    <row r="12" spans="4:11" x14ac:dyDescent="0.3">
      <c r="D12" t="s">
        <v>735</v>
      </c>
      <c r="E12" t="s">
        <v>3499</v>
      </c>
      <c r="F12">
        <v>7</v>
      </c>
      <c r="G12" t="s">
        <v>347</v>
      </c>
      <c r="H12" t="s">
        <v>386</v>
      </c>
      <c r="I12" t="b">
        <v>0</v>
      </c>
      <c r="J12" t="s">
        <v>10565</v>
      </c>
      <c r="K12" t="str">
        <f>IF(Draft2016[[#This Row],[Keeper]],"Rookie","Auction")</f>
        <v>Auction</v>
      </c>
    </row>
    <row r="13" spans="4:11" x14ac:dyDescent="0.3">
      <c r="D13" t="s">
        <v>735</v>
      </c>
      <c r="E13" t="s">
        <v>5516</v>
      </c>
      <c r="F13">
        <v>7</v>
      </c>
      <c r="G13" t="s">
        <v>347</v>
      </c>
      <c r="H13" t="s">
        <v>339</v>
      </c>
      <c r="I13" t="b">
        <v>0</v>
      </c>
      <c r="J13" t="s">
        <v>10565</v>
      </c>
      <c r="K13" t="str">
        <f>IF(Draft2016[[#This Row],[Keeper]],"Rookie","Auction")</f>
        <v>Auction</v>
      </c>
    </row>
    <row r="14" spans="4:11" x14ac:dyDescent="0.3">
      <c r="D14" t="s">
        <v>735</v>
      </c>
      <c r="E14" t="s">
        <v>7976</v>
      </c>
      <c r="F14">
        <v>6</v>
      </c>
      <c r="G14" t="s">
        <v>448</v>
      </c>
      <c r="H14" t="s">
        <v>909</v>
      </c>
      <c r="I14" t="b">
        <v>0</v>
      </c>
      <c r="J14" t="s">
        <v>10565</v>
      </c>
      <c r="K14" t="str">
        <f>IF(Draft2016[[#This Row],[Keeper]],"Rookie","Auction")</f>
        <v>Auction</v>
      </c>
    </row>
    <row r="15" spans="4:11" x14ac:dyDescent="0.3">
      <c r="D15" t="s">
        <v>735</v>
      </c>
      <c r="E15" t="s">
        <v>9258</v>
      </c>
      <c r="F15">
        <v>6</v>
      </c>
      <c r="G15" t="s">
        <v>320</v>
      </c>
      <c r="H15" t="s">
        <v>904</v>
      </c>
      <c r="I15" t="b">
        <v>0</v>
      </c>
      <c r="J15" t="s">
        <v>10565</v>
      </c>
      <c r="K15" t="str">
        <f>IF(Draft2016[[#This Row],[Keeper]],"Rookie","Auction")</f>
        <v>Auction</v>
      </c>
    </row>
    <row r="16" spans="4:11" x14ac:dyDescent="0.3">
      <c r="D16" t="s">
        <v>735</v>
      </c>
      <c r="E16" t="s">
        <v>7123</v>
      </c>
      <c r="F16">
        <v>5</v>
      </c>
      <c r="G16" t="s">
        <v>10567</v>
      </c>
      <c r="H16" t="s">
        <v>486</v>
      </c>
      <c r="I16" t="b">
        <v>0</v>
      </c>
      <c r="J16" t="s">
        <v>10565</v>
      </c>
      <c r="K16" t="str">
        <f>IF(Draft2016[[#This Row],[Keeper]],"Rookie","Auction")</f>
        <v>Auction</v>
      </c>
    </row>
    <row r="17" spans="4:11" x14ac:dyDescent="0.3">
      <c r="D17" t="s">
        <v>735</v>
      </c>
      <c r="E17" t="s">
        <v>7937</v>
      </c>
      <c r="F17">
        <v>4</v>
      </c>
      <c r="G17" t="s">
        <v>347</v>
      </c>
      <c r="H17" t="s">
        <v>408</v>
      </c>
      <c r="I17" t="b">
        <v>1</v>
      </c>
      <c r="J17" t="s">
        <v>10565</v>
      </c>
      <c r="K17" t="str">
        <f>IF(Draft2016[[#This Row],[Keeper]],"Rookie","Auction")</f>
        <v>Rookie</v>
      </c>
    </row>
    <row r="18" spans="4:11" x14ac:dyDescent="0.3">
      <c r="D18" t="s">
        <v>735</v>
      </c>
      <c r="E18" t="s">
        <v>10460</v>
      </c>
      <c r="F18">
        <v>4</v>
      </c>
      <c r="G18" t="s">
        <v>310</v>
      </c>
      <c r="H18" t="s">
        <v>10568</v>
      </c>
      <c r="I18" t="b">
        <v>0</v>
      </c>
      <c r="J18" t="s">
        <v>10565</v>
      </c>
      <c r="K18" t="str">
        <f>IF(Draft2016[[#This Row],[Keeper]],"Rookie","Auction")</f>
        <v>Auction</v>
      </c>
    </row>
    <row r="19" spans="4:11" x14ac:dyDescent="0.3">
      <c r="D19" t="s">
        <v>735</v>
      </c>
      <c r="E19" t="s">
        <v>1876</v>
      </c>
      <c r="F19">
        <v>4</v>
      </c>
      <c r="G19" t="s">
        <v>310</v>
      </c>
      <c r="H19" t="s">
        <v>1190</v>
      </c>
      <c r="I19" t="b">
        <v>0</v>
      </c>
      <c r="J19" t="s">
        <v>10565</v>
      </c>
      <c r="K19" t="str">
        <f>IF(Draft2016[[#This Row],[Keeper]],"Rookie","Auction")</f>
        <v>Auction</v>
      </c>
    </row>
    <row r="20" spans="4:11" x14ac:dyDescent="0.3">
      <c r="D20" t="s">
        <v>735</v>
      </c>
      <c r="E20" t="s">
        <v>3698</v>
      </c>
      <c r="F20">
        <v>4</v>
      </c>
      <c r="G20" t="s">
        <v>347</v>
      </c>
      <c r="H20" t="s">
        <v>414</v>
      </c>
      <c r="I20" t="b">
        <v>0</v>
      </c>
      <c r="J20" t="s">
        <v>10565</v>
      </c>
      <c r="K20" t="str">
        <f>IF(Draft2016[[#This Row],[Keeper]],"Rookie","Auction")</f>
        <v>Auction</v>
      </c>
    </row>
    <row r="21" spans="4:11" x14ac:dyDescent="0.3">
      <c r="D21" t="s">
        <v>735</v>
      </c>
      <c r="E21" t="s">
        <v>6997</v>
      </c>
      <c r="F21">
        <v>4</v>
      </c>
      <c r="G21" t="s">
        <v>347</v>
      </c>
      <c r="H21" t="s">
        <v>486</v>
      </c>
      <c r="I21" t="b">
        <v>0</v>
      </c>
      <c r="J21" t="s">
        <v>10565</v>
      </c>
      <c r="K21" t="str">
        <f>IF(Draft2016[[#This Row],[Keeper]],"Rookie","Auction")</f>
        <v>Auction</v>
      </c>
    </row>
    <row r="22" spans="4:11" x14ac:dyDescent="0.3">
      <c r="D22" t="s">
        <v>735</v>
      </c>
      <c r="E22" t="s">
        <v>1695</v>
      </c>
      <c r="F22">
        <v>3</v>
      </c>
      <c r="G22" t="s">
        <v>320</v>
      </c>
      <c r="H22" t="s">
        <v>10568</v>
      </c>
      <c r="I22" t="b">
        <v>1</v>
      </c>
      <c r="J22" t="s">
        <v>10565</v>
      </c>
      <c r="K22" t="str">
        <f>IF(Draft2016[[#This Row],[Keeper]],"Rookie","Auction")</f>
        <v>Rookie</v>
      </c>
    </row>
    <row r="23" spans="4:11" x14ac:dyDescent="0.3">
      <c r="D23" t="s">
        <v>735</v>
      </c>
      <c r="E23" t="s">
        <v>4911</v>
      </c>
      <c r="F23">
        <v>3</v>
      </c>
      <c r="G23" t="s">
        <v>347</v>
      </c>
      <c r="H23" t="s">
        <v>10568</v>
      </c>
      <c r="I23" t="b">
        <v>0</v>
      </c>
      <c r="J23" t="s">
        <v>10565</v>
      </c>
      <c r="K23" t="str">
        <f>IF(Draft2016[[#This Row],[Keeper]],"Rookie","Auction")</f>
        <v>Auction</v>
      </c>
    </row>
    <row r="24" spans="4:11" x14ac:dyDescent="0.3">
      <c r="D24" t="s">
        <v>735</v>
      </c>
      <c r="E24" t="s">
        <v>3513</v>
      </c>
      <c r="F24">
        <v>2</v>
      </c>
      <c r="G24" t="s">
        <v>320</v>
      </c>
      <c r="H24" t="s">
        <v>370</v>
      </c>
      <c r="I24" t="b">
        <v>0</v>
      </c>
      <c r="J24" t="s">
        <v>10563</v>
      </c>
      <c r="K24" t="str">
        <f>IF(Draft2016[[#This Row],[Keeper]],"Rookie","Auction")</f>
        <v>Auction</v>
      </c>
    </row>
    <row r="25" spans="4:11" x14ac:dyDescent="0.3">
      <c r="D25" t="s">
        <v>735</v>
      </c>
      <c r="E25" t="s">
        <v>9806</v>
      </c>
      <c r="F25">
        <v>2</v>
      </c>
      <c r="G25" t="s">
        <v>448</v>
      </c>
      <c r="H25" t="s">
        <v>334</v>
      </c>
      <c r="I25" t="b">
        <v>0</v>
      </c>
      <c r="J25" t="s">
        <v>10565</v>
      </c>
      <c r="K25" t="str">
        <f>IF(Draft2016[[#This Row],[Keeper]],"Rookie","Auction")</f>
        <v>Auction</v>
      </c>
    </row>
    <row r="26" spans="4:11" x14ac:dyDescent="0.3">
      <c r="D26" t="s">
        <v>735</v>
      </c>
      <c r="E26" t="s">
        <v>7475</v>
      </c>
      <c r="F26">
        <v>2</v>
      </c>
      <c r="G26" t="s">
        <v>347</v>
      </c>
      <c r="H26" t="s">
        <v>10566</v>
      </c>
      <c r="I26" t="b">
        <v>0</v>
      </c>
      <c r="J26" t="s">
        <v>10565</v>
      </c>
      <c r="K26" t="str">
        <f>IF(Draft2016[[#This Row],[Keeper]],"Rookie","Auction")</f>
        <v>Auction</v>
      </c>
    </row>
    <row r="27" spans="4:11" x14ac:dyDescent="0.3">
      <c r="D27" t="s">
        <v>3084</v>
      </c>
      <c r="E27" t="s">
        <v>4363</v>
      </c>
      <c r="F27">
        <v>52</v>
      </c>
      <c r="G27" t="s">
        <v>448</v>
      </c>
      <c r="H27" t="s">
        <v>476</v>
      </c>
      <c r="I27" t="b">
        <v>0</v>
      </c>
      <c r="J27" t="s">
        <v>10563</v>
      </c>
      <c r="K27" t="str">
        <f>IF(Draft2016[[#This Row],[Keeper]],"Rookie","Auction")</f>
        <v>Auction</v>
      </c>
    </row>
    <row r="28" spans="4:11" x14ac:dyDescent="0.3">
      <c r="D28" t="s">
        <v>3084</v>
      </c>
      <c r="E28" t="s">
        <v>9111</v>
      </c>
      <c r="F28">
        <v>44</v>
      </c>
      <c r="G28" t="s">
        <v>347</v>
      </c>
      <c r="H28" t="s">
        <v>370</v>
      </c>
      <c r="I28" t="b">
        <v>0</v>
      </c>
      <c r="J28" t="s">
        <v>10563</v>
      </c>
      <c r="K28" t="str">
        <f>IF(Draft2016[[#This Row],[Keeper]],"Rookie","Auction")</f>
        <v>Auction</v>
      </c>
    </row>
    <row r="29" spans="4:11" x14ac:dyDescent="0.3">
      <c r="D29" t="s">
        <v>3084</v>
      </c>
      <c r="E29" t="s">
        <v>4378</v>
      </c>
      <c r="F29">
        <v>28</v>
      </c>
      <c r="G29" t="s">
        <v>320</v>
      </c>
      <c r="H29" t="s">
        <v>10566</v>
      </c>
      <c r="I29" t="b">
        <v>0</v>
      </c>
      <c r="J29" t="s">
        <v>10563</v>
      </c>
      <c r="K29" t="str">
        <f>IF(Draft2016[[#This Row],[Keeper]],"Rookie","Auction")</f>
        <v>Auction</v>
      </c>
    </row>
    <row r="30" spans="4:11" x14ac:dyDescent="0.3">
      <c r="D30" t="s">
        <v>3084</v>
      </c>
      <c r="E30" t="s">
        <v>7871</v>
      </c>
      <c r="F30">
        <v>25</v>
      </c>
      <c r="G30" t="s">
        <v>448</v>
      </c>
      <c r="H30" t="s">
        <v>10568</v>
      </c>
      <c r="I30" t="b">
        <v>0</v>
      </c>
      <c r="J30" t="s">
        <v>10565</v>
      </c>
      <c r="K30" t="str">
        <f>IF(Draft2016[[#This Row],[Keeper]],"Rookie","Auction")</f>
        <v>Auction</v>
      </c>
    </row>
    <row r="31" spans="4:11" x14ac:dyDescent="0.3">
      <c r="D31" t="s">
        <v>3084</v>
      </c>
      <c r="E31" t="s">
        <v>8338</v>
      </c>
      <c r="F31">
        <v>22</v>
      </c>
      <c r="G31" t="s">
        <v>347</v>
      </c>
      <c r="H31" t="s">
        <v>302</v>
      </c>
      <c r="I31" t="b">
        <v>0</v>
      </c>
      <c r="J31" t="s">
        <v>10563</v>
      </c>
      <c r="K31" t="str">
        <f>IF(Draft2016[[#This Row],[Keeper]],"Rookie","Auction")</f>
        <v>Auction</v>
      </c>
    </row>
    <row r="32" spans="4:11" x14ac:dyDescent="0.3">
      <c r="D32" t="s">
        <v>3084</v>
      </c>
      <c r="E32" t="s">
        <v>4310</v>
      </c>
      <c r="F32">
        <v>17</v>
      </c>
      <c r="G32" t="s">
        <v>448</v>
      </c>
      <c r="H32" t="s">
        <v>351</v>
      </c>
      <c r="I32" t="b">
        <v>0</v>
      </c>
      <c r="J32" t="s">
        <v>10563</v>
      </c>
      <c r="K32" t="str">
        <f>IF(Draft2016[[#This Row],[Keeper]],"Rookie","Auction")</f>
        <v>Auction</v>
      </c>
    </row>
    <row r="33" spans="4:11" x14ac:dyDescent="0.3">
      <c r="D33" t="s">
        <v>3084</v>
      </c>
      <c r="E33" t="s">
        <v>4445</v>
      </c>
      <c r="F33">
        <v>14</v>
      </c>
      <c r="G33" t="s">
        <v>448</v>
      </c>
      <c r="H33" t="s">
        <v>904</v>
      </c>
      <c r="I33" t="b">
        <v>0</v>
      </c>
      <c r="J33" t="s">
        <v>10565</v>
      </c>
      <c r="K33" t="str">
        <f>IF(Draft2016[[#This Row],[Keeper]],"Rookie","Auction")</f>
        <v>Auction</v>
      </c>
    </row>
    <row r="34" spans="4:11" x14ac:dyDescent="0.3">
      <c r="D34" t="s">
        <v>3084</v>
      </c>
      <c r="E34" t="s">
        <v>9223</v>
      </c>
      <c r="F34">
        <v>12</v>
      </c>
      <c r="G34" t="s">
        <v>347</v>
      </c>
      <c r="H34" t="s">
        <v>870</v>
      </c>
      <c r="I34" t="b">
        <v>0</v>
      </c>
      <c r="J34" t="s">
        <v>10565</v>
      </c>
      <c r="K34" t="str">
        <f>IF(Draft2016[[#This Row],[Keeper]],"Rookie","Auction")</f>
        <v>Auction</v>
      </c>
    </row>
    <row r="35" spans="4:11" x14ac:dyDescent="0.3">
      <c r="D35" t="s">
        <v>3084</v>
      </c>
      <c r="E35" t="s">
        <v>3833</v>
      </c>
      <c r="F35">
        <v>11</v>
      </c>
      <c r="G35" t="s">
        <v>347</v>
      </c>
      <c r="H35" t="s">
        <v>717</v>
      </c>
      <c r="I35" t="b">
        <v>0</v>
      </c>
      <c r="J35" t="s">
        <v>10565</v>
      </c>
      <c r="K35" t="str">
        <f>IF(Draft2016[[#This Row],[Keeper]],"Rookie","Auction")</f>
        <v>Auction</v>
      </c>
    </row>
    <row r="36" spans="4:11" x14ac:dyDescent="0.3">
      <c r="D36" t="s">
        <v>3084</v>
      </c>
      <c r="E36" t="s">
        <v>1690</v>
      </c>
      <c r="F36">
        <v>10</v>
      </c>
      <c r="G36" t="s">
        <v>310</v>
      </c>
      <c r="H36" t="s">
        <v>909</v>
      </c>
      <c r="I36" t="b">
        <v>0</v>
      </c>
      <c r="J36" t="s">
        <v>10563</v>
      </c>
      <c r="K36" t="str">
        <f>IF(Draft2016[[#This Row],[Keeper]],"Rookie","Auction")</f>
        <v>Auction</v>
      </c>
    </row>
    <row r="37" spans="4:11" x14ac:dyDescent="0.3">
      <c r="D37" t="s">
        <v>3084</v>
      </c>
      <c r="E37" t="s">
        <v>1851</v>
      </c>
      <c r="F37">
        <v>10</v>
      </c>
      <c r="G37" t="s">
        <v>448</v>
      </c>
      <c r="H37" t="s">
        <v>518</v>
      </c>
      <c r="I37" t="b">
        <v>0</v>
      </c>
      <c r="J37" t="s">
        <v>10565</v>
      </c>
      <c r="K37" t="str">
        <f>IF(Draft2016[[#This Row],[Keeper]],"Rookie","Auction")</f>
        <v>Auction</v>
      </c>
    </row>
    <row r="38" spans="4:11" x14ac:dyDescent="0.3">
      <c r="D38" t="s">
        <v>3084</v>
      </c>
      <c r="E38" t="s">
        <v>3980</v>
      </c>
      <c r="F38">
        <v>10</v>
      </c>
      <c r="G38" t="s">
        <v>347</v>
      </c>
      <c r="H38" t="s">
        <v>305</v>
      </c>
      <c r="I38" t="b">
        <v>0</v>
      </c>
      <c r="J38" t="s">
        <v>10565</v>
      </c>
      <c r="K38" t="str">
        <f>IF(Draft2016[[#This Row],[Keeper]],"Rookie","Auction")</f>
        <v>Auction</v>
      </c>
    </row>
    <row r="39" spans="4:11" x14ac:dyDescent="0.3">
      <c r="D39" t="s">
        <v>3084</v>
      </c>
      <c r="E39" t="s">
        <v>5179</v>
      </c>
      <c r="F39">
        <v>9</v>
      </c>
      <c r="G39" t="s">
        <v>347</v>
      </c>
      <c r="H39" t="s">
        <v>640</v>
      </c>
      <c r="I39" t="b">
        <v>0</v>
      </c>
      <c r="J39" t="s">
        <v>10565</v>
      </c>
      <c r="K39" t="str">
        <f>IF(Draft2016[[#This Row],[Keeper]],"Rookie","Auction")</f>
        <v>Auction</v>
      </c>
    </row>
    <row r="40" spans="4:11" x14ac:dyDescent="0.3">
      <c r="D40" t="s">
        <v>3084</v>
      </c>
      <c r="E40" t="s">
        <v>5649</v>
      </c>
      <c r="F40">
        <v>9</v>
      </c>
      <c r="G40" t="s">
        <v>310</v>
      </c>
      <c r="H40" t="s">
        <v>717</v>
      </c>
      <c r="I40" t="b">
        <v>0</v>
      </c>
      <c r="J40" t="s">
        <v>10565</v>
      </c>
      <c r="K40" t="str">
        <f>IF(Draft2016[[#This Row],[Keeper]],"Rookie","Auction")</f>
        <v>Auction</v>
      </c>
    </row>
    <row r="41" spans="4:11" x14ac:dyDescent="0.3">
      <c r="D41" t="s">
        <v>3084</v>
      </c>
      <c r="E41" t="s">
        <v>2842</v>
      </c>
      <c r="F41">
        <v>7</v>
      </c>
      <c r="G41" t="s">
        <v>320</v>
      </c>
      <c r="H41" t="s">
        <v>10568</v>
      </c>
      <c r="I41" t="b">
        <v>0</v>
      </c>
      <c r="J41" t="s">
        <v>10565</v>
      </c>
      <c r="K41" t="str">
        <f>IF(Draft2016[[#This Row],[Keeper]],"Rookie","Auction")</f>
        <v>Auction</v>
      </c>
    </row>
    <row r="42" spans="4:11" x14ac:dyDescent="0.3">
      <c r="D42" t="s">
        <v>3084</v>
      </c>
      <c r="E42" t="s">
        <v>956</v>
      </c>
      <c r="F42">
        <v>5</v>
      </c>
      <c r="G42" t="s">
        <v>320</v>
      </c>
      <c r="H42" t="s">
        <v>870</v>
      </c>
      <c r="I42" t="b">
        <v>0</v>
      </c>
      <c r="J42" t="s">
        <v>10563</v>
      </c>
      <c r="K42" t="str">
        <f>IF(Draft2016[[#This Row],[Keeper]],"Rookie","Auction")</f>
        <v>Auction</v>
      </c>
    </row>
    <row r="43" spans="4:11" x14ac:dyDescent="0.3">
      <c r="D43" t="s">
        <v>3084</v>
      </c>
      <c r="E43" t="s">
        <v>7551</v>
      </c>
      <c r="F43">
        <v>4</v>
      </c>
      <c r="G43" t="s">
        <v>448</v>
      </c>
      <c r="H43" t="s">
        <v>313</v>
      </c>
      <c r="I43" t="b">
        <v>1</v>
      </c>
      <c r="J43" t="s">
        <v>10565</v>
      </c>
      <c r="K43" t="str">
        <f>IF(Draft2016[[#This Row],[Keeper]],"Rookie","Auction")</f>
        <v>Rookie</v>
      </c>
    </row>
    <row r="44" spans="4:11" x14ac:dyDescent="0.3">
      <c r="D44" t="s">
        <v>3084</v>
      </c>
      <c r="E44" t="s">
        <v>10569</v>
      </c>
      <c r="F44">
        <v>4</v>
      </c>
      <c r="G44" t="s">
        <v>347</v>
      </c>
      <c r="H44" t="s">
        <v>334</v>
      </c>
      <c r="I44" t="b">
        <v>0</v>
      </c>
      <c r="J44" t="s">
        <v>10565</v>
      </c>
      <c r="K44" t="str">
        <f>IF(Draft2016[[#This Row],[Keeper]],"Rookie","Auction")</f>
        <v>Auction</v>
      </c>
    </row>
    <row r="45" spans="4:11" x14ac:dyDescent="0.3">
      <c r="D45" t="s">
        <v>3084</v>
      </c>
      <c r="E45" t="s">
        <v>6452</v>
      </c>
      <c r="F45">
        <v>2</v>
      </c>
      <c r="G45" t="s">
        <v>310</v>
      </c>
      <c r="H45" t="s">
        <v>703</v>
      </c>
      <c r="I45" t="b">
        <v>0</v>
      </c>
      <c r="J45" t="s">
        <v>10565</v>
      </c>
      <c r="K45" t="str">
        <f>IF(Draft2016[[#This Row],[Keeper]],"Rookie","Auction")</f>
        <v>Auction</v>
      </c>
    </row>
    <row r="46" spans="4:11" x14ac:dyDescent="0.3">
      <c r="D46" t="s">
        <v>3084</v>
      </c>
      <c r="E46" t="s">
        <v>5116</v>
      </c>
      <c r="F46">
        <v>1</v>
      </c>
      <c r="G46" t="s">
        <v>320</v>
      </c>
      <c r="H46" t="s">
        <v>909</v>
      </c>
      <c r="I46" t="b">
        <v>0</v>
      </c>
      <c r="J46" t="s">
        <v>10565</v>
      </c>
      <c r="K46" t="str">
        <f>IF(Draft2016[[#This Row],[Keeper]],"Rookie","Auction")</f>
        <v>Auction</v>
      </c>
    </row>
    <row r="47" spans="4:11" x14ac:dyDescent="0.3">
      <c r="D47" t="s">
        <v>3084</v>
      </c>
      <c r="E47" t="s">
        <v>10570</v>
      </c>
      <c r="F47">
        <v>1</v>
      </c>
      <c r="G47" t="s">
        <v>310</v>
      </c>
      <c r="H47" t="s">
        <v>665</v>
      </c>
      <c r="I47" t="b">
        <v>0</v>
      </c>
      <c r="J47" t="s">
        <v>10565</v>
      </c>
      <c r="K47" t="str">
        <f>IF(Draft2016[[#This Row],[Keeper]],"Rookie","Auction")</f>
        <v>Auction</v>
      </c>
    </row>
    <row r="48" spans="4:11" x14ac:dyDescent="0.3">
      <c r="D48" t="s">
        <v>3084</v>
      </c>
      <c r="E48" t="s">
        <v>1865</v>
      </c>
      <c r="F48">
        <v>1</v>
      </c>
      <c r="G48" t="s">
        <v>10567</v>
      </c>
      <c r="H48" t="s">
        <v>305</v>
      </c>
      <c r="I48" t="b">
        <v>0</v>
      </c>
      <c r="J48" t="s">
        <v>10565</v>
      </c>
      <c r="K48" t="str">
        <f>IF(Draft2016[[#This Row],[Keeper]],"Rookie","Auction")</f>
        <v>Auction</v>
      </c>
    </row>
    <row r="49" spans="4:11" x14ac:dyDescent="0.3">
      <c r="D49" t="s">
        <v>3084</v>
      </c>
      <c r="E49" t="s">
        <v>7725</v>
      </c>
      <c r="F49">
        <v>1</v>
      </c>
      <c r="G49" t="s">
        <v>347</v>
      </c>
      <c r="H49" t="s">
        <v>364</v>
      </c>
      <c r="I49" t="b">
        <v>0</v>
      </c>
      <c r="J49" t="s">
        <v>10565</v>
      </c>
      <c r="K49" t="str">
        <f>IF(Draft2016[[#This Row],[Keeper]],"Rookie","Auction")</f>
        <v>Auction</v>
      </c>
    </row>
    <row r="50" spans="4:11" x14ac:dyDescent="0.3">
      <c r="D50" t="s">
        <v>3084</v>
      </c>
      <c r="E50" t="s">
        <v>6116</v>
      </c>
      <c r="F50">
        <v>1</v>
      </c>
      <c r="G50" t="s">
        <v>448</v>
      </c>
      <c r="H50" t="s">
        <v>870</v>
      </c>
      <c r="I50" t="b">
        <v>0</v>
      </c>
      <c r="J50" t="s">
        <v>10565</v>
      </c>
      <c r="K50" t="str">
        <f>IF(Draft2016[[#This Row],[Keeper]],"Rookie","Auction")</f>
        <v>Auction</v>
      </c>
    </row>
    <row r="51" spans="4:11" x14ac:dyDescent="0.3">
      <c r="D51" t="s">
        <v>10571</v>
      </c>
      <c r="E51" t="s">
        <v>6411</v>
      </c>
      <c r="F51">
        <v>89</v>
      </c>
      <c r="G51" t="s">
        <v>347</v>
      </c>
      <c r="H51" t="s">
        <v>909</v>
      </c>
      <c r="I51" t="b">
        <v>0</v>
      </c>
      <c r="J51" t="s">
        <v>10563</v>
      </c>
      <c r="K51" t="str">
        <f>IF(Draft2016[[#This Row],[Keeper]],"Rookie","Auction")</f>
        <v>Auction</v>
      </c>
    </row>
    <row r="52" spans="4:11" x14ac:dyDescent="0.3">
      <c r="D52" t="s">
        <v>10571</v>
      </c>
      <c r="E52" t="s">
        <v>980</v>
      </c>
      <c r="F52">
        <v>65</v>
      </c>
      <c r="G52" t="s">
        <v>347</v>
      </c>
      <c r="H52" t="s">
        <v>408</v>
      </c>
      <c r="I52" t="b">
        <v>0</v>
      </c>
      <c r="J52" t="s">
        <v>10563</v>
      </c>
      <c r="K52" t="str">
        <f>IF(Draft2016[[#This Row],[Keeper]],"Rookie","Auction")</f>
        <v>Auction</v>
      </c>
    </row>
    <row r="53" spans="4:11" x14ac:dyDescent="0.3">
      <c r="D53" t="s">
        <v>10571</v>
      </c>
      <c r="E53" t="s">
        <v>7642</v>
      </c>
      <c r="F53">
        <v>40</v>
      </c>
      <c r="G53" t="s">
        <v>347</v>
      </c>
      <c r="H53" t="s">
        <v>1368</v>
      </c>
      <c r="I53" t="b">
        <v>0</v>
      </c>
      <c r="J53" t="s">
        <v>10563</v>
      </c>
      <c r="K53" t="str">
        <f>IF(Draft2016[[#This Row],[Keeper]],"Rookie","Auction")</f>
        <v>Auction</v>
      </c>
    </row>
    <row r="54" spans="4:11" x14ac:dyDescent="0.3">
      <c r="D54" t="s">
        <v>10571</v>
      </c>
      <c r="E54" t="s">
        <v>10532</v>
      </c>
      <c r="F54">
        <v>29</v>
      </c>
      <c r="G54" t="s">
        <v>448</v>
      </c>
      <c r="H54" t="s">
        <v>1190</v>
      </c>
      <c r="I54" t="b">
        <v>0</v>
      </c>
      <c r="J54" t="s">
        <v>10563</v>
      </c>
      <c r="K54" t="str">
        <f>IF(Draft2016[[#This Row],[Keeper]],"Rookie","Auction")</f>
        <v>Auction</v>
      </c>
    </row>
    <row r="55" spans="4:11" x14ac:dyDescent="0.3">
      <c r="D55" t="s">
        <v>10571</v>
      </c>
      <c r="E55" t="s">
        <v>9030</v>
      </c>
      <c r="F55">
        <v>29</v>
      </c>
      <c r="G55" t="s">
        <v>448</v>
      </c>
      <c r="H55" t="s">
        <v>326</v>
      </c>
      <c r="I55" t="b">
        <v>0</v>
      </c>
      <c r="J55" t="s">
        <v>10563</v>
      </c>
      <c r="K55" t="str">
        <f>IF(Draft2016[[#This Row],[Keeper]],"Rookie","Auction")</f>
        <v>Auction</v>
      </c>
    </row>
    <row r="56" spans="4:11" x14ac:dyDescent="0.3">
      <c r="D56" t="s">
        <v>10571</v>
      </c>
      <c r="E56" t="s">
        <v>7508</v>
      </c>
      <c r="F56">
        <v>10</v>
      </c>
      <c r="G56" t="s">
        <v>448</v>
      </c>
      <c r="H56" t="s">
        <v>10566</v>
      </c>
      <c r="I56" t="b">
        <v>0</v>
      </c>
      <c r="J56" t="s">
        <v>10565</v>
      </c>
      <c r="K56" t="str">
        <f>IF(Draft2016[[#This Row],[Keeper]],"Rookie","Auction")</f>
        <v>Auction</v>
      </c>
    </row>
    <row r="57" spans="4:11" x14ac:dyDescent="0.3">
      <c r="D57" t="s">
        <v>10571</v>
      </c>
      <c r="E57" t="s">
        <v>9708</v>
      </c>
      <c r="F57">
        <v>9</v>
      </c>
      <c r="G57" t="s">
        <v>310</v>
      </c>
      <c r="H57" t="s">
        <v>486</v>
      </c>
      <c r="I57" t="b">
        <v>0</v>
      </c>
      <c r="J57" t="s">
        <v>10565</v>
      </c>
      <c r="K57" t="str">
        <f>IF(Draft2016[[#This Row],[Keeper]],"Rookie","Auction")</f>
        <v>Auction</v>
      </c>
    </row>
    <row r="58" spans="4:11" x14ac:dyDescent="0.3">
      <c r="D58" t="s">
        <v>10571</v>
      </c>
      <c r="E58" t="s">
        <v>9562</v>
      </c>
      <c r="F58">
        <v>8</v>
      </c>
      <c r="G58" t="s">
        <v>310</v>
      </c>
      <c r="H58" t="s">
        <v>339</v>
      </c>
      <c r="I58" t="b">
        <v>0</v>
      </c>
      <c r="J58" t="s">
        <v>10563</v>
      </c>
      <c r="K58" t="str">
        <f>IF(Draft2016[[#This Row],[Keeper]],"Rookie","Auction")</f>
        <v>Auction</v>
      </c>
    </row>
    <row r="59" spans="4:11" x14ac:dyDescent="0.3">
      <c r="D59" t="s">
        <v>10571</v>
      </c>
      <c r="E59" t="s">
        <v>8668</v>
      </c>
      <c r="F59">
        <v>5</v>
      </c>
      <c r="G59" t="s">
        <v>347</v>
      </c>
      <c r="H59" t="s">
        <v>690</v>
      </c>
      <c r="I59" t="b">
        <v>1</v>
      </c>
      <c r="J59" t="s">
        <v>10565</v>
      </c>
      <c r="K59" t="str">
        <f>IF(Draft2016[[#This Row],[Keeper]],"Rookie","Auction")</f>
        <v>Rookie</v>
      </c>
    </row>
    <row r="60" spans="4:11" x14ac:dyDescent="0.3">
      <c r="D60" t="s">
        <v>10571</v>
      </c>
      <c r="E60" t="s">
        <v>7957</v>
      </c>
      <c r="F60">
        <v>2</v>
      </c>
      <c r="G60" t="s">
        <v>347</v>
      </c>
      <c r="H60" t="s">
        <v>10573</v>
      </c>
      <c r="I60" t="b">
        <v>0</v>
      </c>
      <c r="J60" t="s">
        <v>10565</v>
      </c>
      <c r="K60" t="str">
        <f>IF(Draft2016[[#This Row],[Keeper]],"Rookie","Auction")</f>
        <v>Auction</v>
      </c>
    </row>
    <row r="61" spans="4:11" x14ac:dyDescent="0.3">
      <c r="D61" t="s">
        <v>10571</v>
      </c>
      <c r="E61" t="s">
        <v>5715</v>
      </c>
      <c r="F61">
        <v>1</v>
      </c>
      <c r="G61" t="s">
        <v>320</v>
      </c>
      <c r="H61" t="s">
        <v>486</v>
      </c>
      <c r="I61" t="b">
        <v>0</v>
      </c>
      <c r="J61" t="s">
        <v>10563</v>
      </c>
      <c r="K61" t="str">
        <f>IF(Draft2016[[#This Row],[Keeper]],"Rookie","Auction")</f>
        <v>Auction</v>
      </c>
    </row>
    <row r="62" spans="4:11" x14ac:dyDescent="0.3">
      <c r="D62" t="s">
        <v>10571</v>
      </c>
      <c r="E62" t="s">
        <v>8825</v>
      </c>
      <c r="F62">
        <v>1</v>
      </c>
      <c r="G62" t="s">
        <v>347</v>
      </c>
      <c r="H62" t="s">
        <v>386</v>
      </c>
      <c r="I62" t="b">
        <v>0</v>
      </c>
      <c r="J62" t="s">
        <v>10565</v>
      </c>
      <c r="K62" t="str">
        <f>IF(Draft2016[[#This Row],[Keeper]],"Rookie","Auction")</f>
        <v>Auction</v>
      </c>
    </row>
    <row r="63" spans="4:11" x14ac:dyDescent="0.3">
      <c r="D63" t="s">
        <v>10571</v>
      </c>
      <c r="E63" t="s">
        <v>8202</v>
      </c>
      <c r="F63">
        <v>1</v>
      </c>
      <c r="G63" t="s">
        <v>448</v>
      </c>
      <c r="H63" t="s">
        <v>741</v>
      </c>
      <c r="I63" t="b">
        <v>0</v>
      </c>
      <c r="J63" t="s">
        <v>10565</v>
      </c>
      <c r="K63" t="str">
        <f>IF(Draft2016[[#This Row],[Keeper]],"Rookie","Auction")</f>
        <v>Auction</v>
      </c>
    </row>
    <row r="64" spans="4:11" x14ac:dyDescent="0.3">
      <c r="D64" t="s">
        <v>10571</v>
      </c>
      <c r="E64" t="s">
        <v>9354</v>
      </c>
      <c r="F64">
        <v>1</v>
      </c>
      <c r="G64" t="s">
        <v>448</v>
      </c>
      <c r="H64" t="s">
        <v>351</v>
      </c>
      <c r="I64" t="b">
        <v>0</v>
      </c>
      <c r="J64" t="s">
        <v>10565</v>
      </c>
      <c r="K64" t="str">
        <f>IF(Draft2016[[#This Row],[Keeper]],"Rookie","Auction")</f>
        <v>Auction</v>
      </c>
    </row>
    <row r="65" spans="4:11" x14ac:dyDescent="0.3">
      <c r="D65" t="s">
        <v>10571</v>
      </c>
      <c r="E65" t="s">
        <v>2198</v>
      </c>
      <c r="F65">
        <v>1</v>
      </c>
      <c r="G65" t="s">
        <v>347</v>
      </c>
      <c r="H65" t="s">
        <v>386</v>
      </c>
      <c r="I65" t="b">
        <v>0</v>
      </c>
      <c r="J65" t="s">
        <v>10565</v>
      </c>
      <c r="K65" t="str">
        <f>IF(Draft2016[[#This Row],[Keeper]],"Rookie","Auction")</f>
        <v>Auction</v>
      </c>
    </row>
    <row r="66" spans="4:11" x14ac:dyDescent="0.3">
      <c r="D66" t="s">
        <v>10571</v>
      </c>
      <c r="E66" t="s">
        <v>9739</v>
      </c>
      <c r="F66">
        <v>1</v>
      </c>
      <c r="G66" t="s">
        <v>320</v>
      </c>
      <c r="H66" t="s">
        <v>909</v>
      </c>
      <c r="I66" t="b">
        <v>0</v>
      </c>
      <c r="J66" t="s">
        <v>10565</v>
      </c>
      <c r="K66" t="str">
        <f>IF(Draft2016[[#This Row],[Keeper]],"Rookie","Auction")</f>
        <v>Auction</v>
      </c>
    </row>
    <row r="67" spans="4:11" x14ac:dyDescent="0.3">
      <c r="D67" t="s">
        <v>10571</v>
      </c>
      <c r="E67" t="s">
        <v>7523</v>
      </c>
      <c r="F67">
        <v>1</v>
      </c>
      <c r="G67" t="s">
        <v>347</v>
      </c>
      <c r="H67" t="s">
        <v>690</v>
      </c>
      <c r="I67" t="b">
        <v>0</v>
      </c>
      <c r="J67" t="s">
        <v>10565</v>
      </c>
      <c r="K67" t="str">
        <f>IF(Draft2016[[#This Row],[Keeper]],"Rookie","Auction")</f>
        <v>Auction</v>
      </c>
    </row>
    <row r="68" spans="4:11" x14ac:dyDescent="0.3">
      <c r="D68" t="s">
        <v>10571</v>
      </c>
      <c r="E68" t="s">
        <v>7496</v>
      </c>
      <c r="F68">
        <v>1</v>
      </c>
      <c r="G68" t="s">
        <v>347</v>
      </c>
      <c r="H68" t="s">
        <v>364</v>
      </c>
      <c r="I68" t="b">
        <v>0</v>
      </c>
      <c r="J68" t="s">
        <v>10565</v>
      </c>
      <c r="K68" t="str">
        <f>IF(Draft2016[[#This Row],[Keeper]],"Rookie","Auction")</f>
        <v>Auction</v>
      </c>
    </row>
    <row r="69" spans="4:11" x14ac:dyDescent="0.3">
      <c r="D69" t="s">
        <v>10571</v>
      </c>
      <c r="E69" t="s">
        <v>2446</v>
      </c>
      <c r="F69">
        <v>1</v>
      </c>
      <c r="G69" t="s">
        <v>347</v>
      </c>
      <c r="H69" t="s">
        <v>364</v>
      </c>
      <c r="I69" t="b">
        <v>0</v>
      </c>
      <c r="J69" t="s">
        <v>10565</v>
      </c>
      <c r="K69" t="str">
        <f>IF(Draft2016[[#This Row],[Keeper]],"Rookie","Auction")</f>
        <v>Auction</v>
      </c>
    </row>
    <row r="70" spans="4:11" x14ac:dyDescent="0.3">
      <c r="D70" t="s">
        <v>10571</v>
      </c>
      <c r="E70" t="s">
        <v>855</v>
      </c>
      <c r="F70">
        <v>1</v>
      </c>
      <c r="G70" t="s">
        <v>448</v>
      </c>
      <c r="H70" t="s">
        <v>717</v>
      </c>
      <c r="I70" t="b">
        <v>0</v>
      </c>
      <c r="J70" t="s">
        <v>10565</v>
      </c>
      <c r="K70" t="str">
        <f>IF(Draft2016[[#This Row],[Keeper]],"Rookie","Auction")</f>
        <v>Auction</v>
      </c>
    </row>
    <row r="71" spans="4:11" x14ac:dyDescent="0.3">
      <c r="D71" t="s">
        <v>10571</v>
      </c>
      <c r="E71" t="s">
        <v>5238</v>
      </c>
      <c r="F71">
        <v>1</v>
      </c>
      <c r="G71" t="s">
        <v>448</v>
      </c>
      <c r="H71" t="s">
        <v>703</v>
      </c>
      <c r="I71" t="b">
        <v>0</v>
      </c>
      <c r="J71" t="s">
        <v>10565</v>
      </c>
      <c r="K71" t="str">
        <f>IF(Draft2016[[#This Row],[Keeper]],"Rookie","Auction")</f>
        <v>Auction</v>
      </c>
    </row>
    <row r="72" spans="4:11" x14ac:dyDescent="0.3">
      <c r="D72" t="s">
        <v>10571</v>
      </c>
      <c r="E72" t="s">
        <v>2578</v>
      </c>
      <c r="F72">
        <v>1</v>
      </c>
      <c r="G72" t="s">
        <v>310</v>
      </c>
      <c r="H72" t="s">
        <v>640</v>
      </c>
      <c r="I72" t="b">
        <v>0</v>
      </c>
      <c r="J72" t="s">
        <v>10565</v>
      </c>
      <c r="K72" t="str">
        <f>IF(Draft2016[[#This Row],[Keeper]],"Rookie","Auction")</f>
        <v>Auction</v>
      </c>
    </row>
    <row r="73" spans="4:11" x14ac:dyDescent="0.3">
      <c r="D73" t="s">
        <v>10571</v>
      </c>
      <c r="E73" t="s">
        <v>1590</v>
      </c>
      <c r="F73">
        <v>1</v>
      </c>
      <c r="G73" t="s">
        <v>347</v>
      </c>
      <c r="H73" t="s">
        <v>10566</v>
      </c>
      <c r="I73" t="b">
        <v>0</v>
      </c>
      <c r="J73" t="s">
        <v>10565</v>
      </c>
      <c r="K73" t="str">
        <f>IF(Draft2016[[#This Row],[Keeper]],"Rookie","Auction")</f>
        <v>Auction</v>
      </c>
    </row>
    <row r="74" spans="4:11" x14ac:dyDescent="0.3">
      <c r="D74" t="s">
        <v>10571</v>
      </c>
      <c r="E74" t="s">
        <v>3637</v>
      </c>
      <c r="F74">
        <v>1</v>
      </c>
      <c r="G74" t="s">
        <v>10567</v>
      </c>
      <c r="H74" t="s">
        <v>909</v>
      </c>
      <c r="I74" t="b">
        <v>0</v>
      </c>
      <c r="J74" t="s">
        <v>10565</v>
      </c>
      <c r="K74" t="str">
        <f>IF(Draft2016[[#This Row],[Keeper]],"Rookie","Auction")</f>
        <v>Auction</v>
      </c>
    </row>
    <row r="75" spans="4:11" x14ac:dyDescent="0.3">
      <c r="D75" t="s">
        <v>10574</v>
      </c>
      <c r="E75" t="s">
        <v>1216</v>
      </c>
      <c r="F75">
        <v>81</v>
      </c>
      <c r="G75" t="s">
        <v>448</v>
      </c>
      <c r="H75" t="s">
        <v>339</v>
      </c>
      <c r="I75" t="b">
        <v>0</v>
      </c>
      <c r="J75" t="s">
        <v>10563</v>
      </c>
      <c r="K75" t="str">
        <f>IF(Draft2016[[#This Row],[Keeper]],"Rookie","Auction")</f>
        <v>Auction</v>
      </c>
    </row>
    <row r="76" spans="4:11" x14ac:dyDescent="0.3">
      <c r="D76" t="s">
        <v>10574</v>
      </c>
      <c r="E76" t="s">
        <v>9504</v>
      </c>
      <c r="F76">
        <v>66</v>
      </c>
      <c r="G76" t="s">
        <v>347</v>
      </c>
      <c r="H76" t="s">
        <v>1190</v>
      </c>
      <c r="I76" t="b">
        <v>0</v>
      </c>
      <c r="J76" t="s">
        <v>10563</v>
      </c>
      <c r="K76" t="str">
        <f>IF(Draft2016[[#This Row],[Keeper]],"Rookie","Auction")</f>
        <v>Auction</v>
      </c>
    </row>
    <row r="77" spans="4:11" x14ac:dyDescent="0.3">
      <c r="D77" t="s">
        <v>10574</v>
      </c>
      <c r="E77" t="s">
        <v>10525</v>
      </c>
      <c r="F77">
        <v>42</v>
      </c>
      <c r="G77" t="s">
        <v>310</v>
      </c>
      <c r="H77" t="s">
        <v>414</v>
      </c>
      <c r="I77" t="b">
        <v>0</v>
      </c>
      <c r="J77" t="s">
        <v>10563</v>
      </c>
      <c r="K77" t="str">
        <f>IF(Draft2016[[#This Row],[Keeper]],"Rookie","Auction")</f>
        <v>Auction</v>
      </c>
    </row>
    <row r="78" spans="4:11" x14ac:dyDescent="0.3">
      <c r="D78" t="s">
        <v>10574</v>
      </c>
      <c r="E78" t="s">
        <v>3028</v>
      </c>
      <c r="F78">
        <v>40</v>
      </c>
      <c r="G78" t="s">
        <v>448</v>
      </c>
      <c r="H78" t="s">
        <v>370</v>
      </c>
      <c r="I78" t="b">
        <v>0</v>
      </c>
      <c r="J78" t="s">
        <v>10563</v>
      </c>
      <c r="K78" t="str">
        <f>IF(Draft2016[[#This Row],[Keeper]],"Rookie","Auction")</f>
        <v>Auction</v>
      </c>
    </row>
    <row r="79" spans="4:11" x14ac:dyDescent="0.3">
      <c r="D79" t="s">
        <v>10574</v>
      </c>
      <c r="E79" t="s">
        <v>6339</v>
      </c>
      <c r="F79">
        <v>20</v>
      </c>
      <c r="G79" t="s">
        <v>347</v>
      </c>
      <c r="H79" t="s">
        <v>904</v>
      </c>
      <c r="I79" t="b">
        <v>0</v>
      </c>
      <c r="J79" t="s">
        <v>10565</v>
      </c>
      <c r="K79" t="str">
        <f>IF(Draft2016[[#This Row],[Keeper]],"Rookie","Auction")</f>
        <v>Auction</v>
      </c>
    </row>
    <row r="80" spans="4:11" x14ac:dyDescent="0.3">
      <c r="D80" t="s">
        <v>10574</v>
      </c>
      <c r="E80" t="s">
        <v>2209</v>
      </c>
      <c r="F80">
        <v>12</v>
      </c>
      <c r="G80" t="s">
        <v>347</v>
      </c>
      <c r="H80" t="s">
        <v>351</v>
      </c>
      <c r="I80" t="b">
        <v>0</v>
      </c>
      <c r="J80" t="s">
        <v>10563</v>
      </c>
      <c r="K80" t="str">
        <f>IF(Draft2016[[#This Row],[Keeper]],"Rookie","Auction")</f>
        <v>Auction</v>
      </c>
    </row>
    <row r="81" spans="4:11" x14ac:dyDescent="0.3">
      <c r="D81" t="s">
        <v>10574</v>
      </c>
      <c r="E81" t="s">
        <v>7087</v>
      </c>
      <c r="F81">
        <v>8</v>
      </c>
      <c r="G81" t="s">
        <v>347</v>
      </c>
      <c r="H81" t="s">
        <v>414</v>
      </c>
      <c r="I81" t="b">
        <v>0</v>
      </c>
      <c r="J81" t="s">
        <v>10565</v>
      </c>
      <c r="K81" t="str">
        <f>IF(Draft2016[[#This Row],[Keeper]],"Rookie","Auction")</f>
        <v>Auction</v>
      </c>
    </row>
    <row r="82" spans="4:11" x14ac:dyDescent="0.3">
      <c r="D82" t="s">
        <v>10574</v>
      </c>
      <c r="E82" t="s">
        <v>9210</v>
      </c>
      <c r="F82">
        <v>5</v>
      </c>
      <c r="G82" t="s">
        <v>448</v>
      </c>
      <c r="H82" t="s">
        <v>302</v>
      </c>
      <c r="I82" t="b">
        <v>0</v>
      </c>
      <c r="J82" t="s">
        <v>10563</v>
      </c>
      <c r="K82" t="str">
        <f>IF(Draft2016[[#This Row],[Keeper]],"Rookie","Auction")</f>
        <v>Auction</v>
      </c>
    </row>
    <row r="83" spans="4:11" x14ac:dyDescent="0.3">
      <c r="D83" t="s">
        <v>10574</v>
      </c>
      <c r="E83" t="s">
        <v>10411</v>
      </c>
      <c r="F83">
        <v>4</v>
      </c>
      <c r="G83" t="s">
        <v>448</v>
      </c>
      <c r="H83" t="s">
        <v>334</v>
      </c>
      <c r="I83" t="b">
        <v>1</v>
      </c>
      <c r="J83" t="s">
        <v>10565</v>
      </c>
      <c r="K83" t="str">
        <f>IF(Draft2016[[#This Row],[Keeper]],"Rookie","Auction")</f>
        <v>Rookie</v>
      </c>
    </row>
    <row r="84" spans="4:11" x14ac:dyDescent="0.3">
      <c r="D84" t="s">
        <v>10574</v>
      </c>
      <c r="E84" t="s">
        <v>6014</v>
      </c>
      <c r="F84">
        <v>3</v>
      </c>
      <c r="G84" t="s">
        <v>448</v>
      </c>
      <c r="H84" t="s">
        <v>890</v>
      </c>
      <c r="I84" t="b">
        <v>1</v>
      </c>
      <c r="J84" t="s">
        <v>10565</v>
      </c>
      <c r="K84" t="str">
        <f>IF(Draft2016[[#This Row],[Keeper]],"Rookie","Auction")</f>
        <v>Rookie</v>
      </c>
    </row>
    <row r="85" spans="4:11" x14ac:dyDescent="0.3">
      <c r="D85" t="s">
        <v>10574</v>
      </c>
      <c r="E85" t="s">
        <v>2048</v>
      </c>
      <c r="F85">
        <v>3</v>
      </c>
      <c r="G85" t="s">
        <v>347</v>
      </c>
      <c r="H85" t="s">
        <v>339</v>
      </c>
      <c r="I85" t="b">
        <v>0</v>
      </c>
      <c r="J85" t="s">
        <v>10565</v>
      </c>
      <c r="K85" t="str">
        <f>IF(Draft2016[[#This Row],[Keeper]],"Rookie","Auction")</f>
        <v>Auction</v>
      </c>
    </row>
    <row r="86" spans="4:11" x14ac:dyDescent="0.3">
      <c r="D86" t="s">
        <v>10574</v>
      </c>
      <c r="E86" t="s">
        <v>6765</v>
      </c>
      <c r="F86">
        <v>2</v>
      </c>
      <c r="G86" t="s">
        <v>10567</v>
      </c>
      <c r="H86" t="s">
        <v>640</v>
      </c>
      <c r="I86" t="b">
        <v>0</v>
      </c>
      <c r="J86" t="s">
        <v>10565</v>
      </c>
      <c r="K86" t="str">
        <f>IF(Draft2016[[#This Row],[Keeper]],"Rookie","Auction")</f>
        <v>Auction</v>
      </c>
    </row>
    <row r="87" spans="4:11" x14ac:dyDescent="0.3">
      <c r="D87" t="s">
        <v>10574</v>
      </c>
      <c r="E87" t="s">
        <v>10254</v>
      </c>
      <c r="F87">
        <v>2</v>
      </c>
      <c r="G87" t="s">
        <v>347</v>
      </c>
      <c r="H87" t="s">
        <v>370</v>
      </c>
      <c r="I87" t="b">
        <v>0</v>
      </c>
      <c r="J87" t="s">
        <v>10565</v>
      </c>
      <c r="K87" t="str">
        <f>IF(Draft2016[[#This Row],[Keeper]],"Rookie","Auction")</f>
        <v>Auction</v>
      </c>
    </row>
    <row r="88" spans="4:11" x14ac:dyDescent="0.3">
      <c r="D88" t="s">
        <v>10574</v>
      </c>
      <c r="E88" t="s">
        <v>8619</v>
      </c>
      <c r="F88">
        <v>2</v>
      </c>
      <c r="G88" t="s">
        <v>347</v>
      </c>
      <c r="H88" t="s">
        <v>334</v>
      </c>
      <c r="I88" t="b">
        <v>0</v>
      </c>
      <c r="J88" t="s">
        <v>10565</v>
      </c>
      <c r="K88" t="str">
        <f>IF(Draft2016[[#This Row],[Keeper]],"Rookie","Auction")</f>
        <v>Auction</v>
      </c>
    </row>
    <row r="89" spans="4:11" x14ac:dyDescent="0.3">
      <c r="D89" t="s">
        <v>10574</v>
      </c>
      <c r="E89" t="s">
        <v>2555</v>
      </c>
      <c r="F89">
        <v>1</v>
      </c>
      <c r="G89" t="s">
        <v>320</v>
      </c>
      <c r="H89" t="s">
        <v>665</v>
      </c>
      <c r="I89" t="b">
        <v>0</v>
      </c>
      <c r="J89" t="s">
        <v>10563</v>
      </c>
      <c r="K89" t="str">
        <f>IF(Draft2016[[#This Row],[Keeper]],"Rookie","Auction")</f>
        <v>Auction</v>
      </c>
    </row>
    <row r="90" spans="4:11" x14ac:dyDescent="0.3">
      <c r="D90" t="s">
        <v>10574</v>
      </c>
      <c r="E90" t="s">
        <v>5140</v>
      </c>
      <c r="F90">
        <v>1</v>
      </c>
      <c r="G90" t="s">
        <v>10567</v>
      </c>
      <c r="H90" t="s">
        <v>339</v>
      </c>
      <c r="I90" t="b">
        <v>0</v>
      </c>
      <c r="J90" t="s">
        <v>10565</v>
      </c>
      <c r="K90" t="str">
        <f>IF(Draft2016[[#This Row],[Keeper]],"Rookie","Auction")</f>
        <v>Auction</v>
      </c>
    </row>
    <row r="91" spans="4:11" x14ac:dyDescent="0.3">
      <c r="D91" t="s">
        <v>10574</v>
      </c>
      <c r="E91" t="s">
        <v>6970</v>
      </c>
      <c r="F91">
        <v>1</v>
      </c>
      <c r="G91" t="s">
        <v>448</v>
      </c>
      <c r="H91" t="s">
        <v>370</v>
      </c>
      <c r="I91" t="b">
        <v>0</v>
      </c>
      <c r="J91" t="s">
        <v>10565</v>
      </c>
      <c r="K91" t="str">
        <f>IF(Draft2016[[#This Row],[Keeper]],"Rookie","Auction")</f>
        <v>Auction</v>
      </c>
    </row>
    <row r="92" spans="4:11" x14ac:dyDescent="0.3">
      <c r="D92" t="s">
        <v>10574</v>
      </c>
      <c r="E92" t="s">
        <v>3039</v>
      </c>
      <c r="F92">
        <v>1</v>
      </c>
      <c r="G92" t="s">
        <v>347</v>
      </c>
      <c r="H92" t="s">
        <v>909</v>
      </c>
      <c r="I92" t="b">
        <v>0</v>
      </c>
      <c r="J92" t="s">
        <v>10565</v>
      </c>
      <c r="K92" t="str">
        <f>IF(Draft2016[[#This Row],[Keeper]],"Rookie","Auction")</f>
        <v>Auction</v>
      </c>
    </row>
    <row r="93" spans="4:11" x14ac:dyDescent="0.3">
      <c r="D93" t="s">
        <v>10574</v>
      </c>
      <c r="E93" t="s">
        <v>6843</v>
      </c>
      <c r="F93">
        <v>1</v>
      </c>
      <c r="G93" t="s">
        <v>310</v>
      </c>
      <c r="H93" t="s">
        <v>313</v>
      </c>
      <c r="I93" t="b">
        <v>0</v>
      </c>
      <c r="J93" t="s">
        <v>10565</v>
      </c>
      <c r="K93" t="str">
        <f>IF(Draft2016[[#This Row],[Keeper]],"Rookie","Auction")</f>
        <v>Auction</v>
      </c>
    </row>
    <row r="94" spans="4:11" x14ac:dyDescent="0.3">
      <c r="D94" t="s">
        <v>10574</v>
      </c>
      <c r="E94" t="s">
        <v>6023</v>
      </c>
      <c r="F94">
        <v>1</v>
      </c>
      <c r="G94" t="s">
        <v>448</v>
      </c>
      <c r="H94" t="s">
        <v>339</v>
      </c>
      <c r="I94" t="b">
        <v>0</v>
      </c>
      <c r="J94" t="s">
        <v>10565</v>
      </c>
      <c r="K94" t="str">
        <f>IF(Draft2016[[#This Row],[Keeper]],"Rookie","Auction")</f>
        <v>Auction</v>
      </c>
    </row>
    <row r="95" spans="4:11" x14ac:dyDescent="0.3">
      <c r="D95" t="s">
        <v>10574</v>
      </c>
      <c r="E95" t="s">
        <v>9091</v>
      </c>
      <c r="F95">
        <v>1</v>
      </c>
      <c r="G95" t="s">
        <v>320</v>
      </c>
      <c r="H95" t="s">
        <v>302</v>
      </c>
      <c r="I95" t="b">
        <v>0</v>
      </c>
      <c r="J95" t="s">
        <v>10565</v>
      </c>
      <c r="K95" t="str">
        <f>IF(Draft2016[[#This Row],[Keeper]],"Rookie","Auction")</f>
        <v>Auction</v>
      </c>
    </row>
    <row r="96" spans="4:11" x14ac:dyDescent="0.3">
      <c r="D96" t="s">
        <v>10574</v>
      </c>
      <c r="E96" t="s">
        <v>7131</v>
      </c>
      <c r="F96">
        <v>1</v>
      </c>
      <c r="G96" t="s">
        <v>448</v>
      </c>
      <c r="H96" t="s">
        <v>351</v>
      </c>
      <c r="I96" t="b">
        <v>0</v>
      </c>
      <c r="J96" t="s">
        <v>10565</v>
      </c>
      <c r="K96" t="str">
        <f>IF(Draft2016[[#This Row],[Keeper]],"Rookie","Auction")</f>
        <v>Auction</v>
      </c>
    </row>
    <row r="97" spans="4:11" x14ac:dyDescent="0.3">
      <c r="D97" t="s">
        <v>10574</v>
      </c>
      <c r="E97" t="s">
        <v>4664</v>
      </c>
      <c r="F97">
        <v>1</v>
      </c>
      <c r="G97" t="s">
        <v>448</v>
      </c>
      <c r="H97" t="s">
        <v>414</v>
      </c>
      <c r="I97" t="b">
        <v>0</v>
      </c>
      <c r="J97" t="s">
        <v>10565</v>
      </c>
      <c r="K97" t="str">
        <f>IF(Draft2016[[#This Row],[Keeper]],"Rookie","Auction")</f>
        <v>Auction</v>
      </c>
    </row>
    <row r="98" spans="4:11" x14ac:dyDescent="0.3">
      <c r="D98" t="s">
        <v>10574</v>
      </c>
      <c r="E98" t="s">
        <v>4061</v>
      </c>
      <c r="F98">
        <v>1</v>
      </c>
      <c r="G98" t="s">
        <v>310</v>
      </c>
      <c r="H98" t="s">
        <v>518</v>
      </c>
      <c r="I98" t="b">
        <v>0</v>
      </c>
      <c r="J98" t="s">
        <v>10565</v>
      </c>
      <c r="K98" t="str">
        <f>IF(Draft2016[[#This Row],[Keeper]],"Rookie","Auction")</f>
        <v>Auction</v>
      </c>
    </row>
    <row r="99" spans="4:11" x14ac:dyDescent="0.3">
      <c r="D99" t="s">
        <v>953</v>
      </c>
      <c r="E99" t="s">
        <v>2347</v>
      </c>
      <c r="F99">
        <v>72</v>
      </c>
      <c r="G99" t="s">
        <v>448</v>
      </c>
      <c r="H99" t="s">
        <v>690</v>
      </c>
      <c r="I99" t="b">
        <v>0</v>
      </c>
      <c r="J99" t="s">
        <v>10563</v>
      </c>
      <c r="K99" t="str">
        <f>IF(Draft2016[[#This Row],[Keeper]],"Rookie","Auction")</f>
        <v>Auction</v>
      </c>
    </row>
    <row r="100" spans="4:11" x14ac:dyDescent="0.3">
      <c r="D100" t="s">
        <v>953</v>
      </c>
      <c r="E100" t="s">
        <v>3074</v>
      </c>
      <c r="F100">
        <v>57</v>
      </c>
      <c r="G100" t="s">
        <v>347</v>
      </c>
      <c r="H100" t="s">
        <v>703</v>
      </c>
      <c r="I100" t="b">
        <v>0</v>
      </c>
      <c r="J100" t="s">
        <v>10563</v>
      </c>
      <c r="K100" t="str">
        <f>IF(Draft2016[[#This Row],[Keeper]],"Rookie","Auction")</f>
        <v>Auction</v>
      </c>
    </row>
    <row r="101" spans="4:11" x14ac:dyDescent="0.3">
      <c r="D101" t="s">
        <v>953</v>
      </c>
      <c r="E101" t="s">
        <v>4337</v>
      </c>
      <c r="F101">
        <v>30</v>
      </c>
      <c r="G101" t="s">
        <v>448</v>
      </c>
      <c r="H101" t="s">
        <v>1368</v>
      </c>
      <c r="I101" t="b">
        <v>0</v>
      </c>
      <c r="J101" t="s">
        <v>10563</v>
      </c>
      <c r="K101" t="str">
        <f>IF(Draft2016[[#This Row],[Keeper]],"Rookie","Auction")</f>
        <v>Auction</v>
      </c>
    </row>
    <row r="102" spans="4:11" x14ac:dyDescent="0.3">
      <c r="D102" t="s">
        <v>953</v>
      </c>
      <c r="E102" t="s">
        <v>9178</v>
      </c>
      <c r="F102">
        <v>30</v>
      </c>
      <c r="G102" t="s">
        <v>347</v>
      </c>
      <c r="H102" t="s">
        <v>302</v>
      </c>
      <c r="I102" t="b">
        <v>0</v>
      </c>
      <c r="J102" t="s">
        <v>10565</v>
      </c>
      <c r="K102" t="str">
        <f>IF(Draft2016[[#This Row],[Keeper]],"Rookie","Auction")</f>
        <v>Auction</v>
      </c>
    </row>
    <row r="103" spans="4:11" x14ac:dyDescent="0.3">
      <c r="D103" t="s">
        <v>953</v>
      </c>
      <c r="E103" t="s">
        <v>7165</v>
      </c>
      <c r="F103">
        <v>18</v>
      </c>
      <c r="G103" t="s">
        <v>448</v>
      </c>
      <c r="H103" t="s">
        <v>890</v>
      </c>
      <c r="I103" t="b">
        <v>0</v>
      </c>
      <c r="J103" t="s">
        <v>10565</v>
      </c>
      <c r="K103" t="str">
        <f>IF(Draft2016[[#This Row],[Keeper]],"Rookie","Auction")</f>
        <v>Auction</v>
      </c>
    </row>
    <row r="104" spans="4:11" x14ac:dyDescent="0.3">
      <c r="D104" t="s">
        <v>953</v>
      </c>
      <c r="E104" t="s">
        <v>7085</v>
      </c>
      <c r="F104">
        <v>17</v>
      </c>
      <c r="G104" t="s">
        <v>347</v>
      </c>
      <c r="H104" t="s">
        <v>518</v>
      </c>
      <c r="I104" t="b">
        <v>0</v>
      </c>
      <c r="J104" t="s">
        <v>10563</v>
      </c>
      <c r="K104" t="str">
        <f>IF(Draft2016[[#This Row],[Keeper]],"Rookie","Auction")</f>
        <v>Auction</v>
      </c>
    </row>
    <row r="105" spans="4:11" x14ac:dyDescent="0.3">
      <c r="D105" t="s">
        <v>953</v>
      </c>
      <c r="E105" t="s">
        <v>5160</v>
      </c>
      <c r="F105">
        <v>15</v>
      </c>
      <c r="G105" t="s">
        <v>448</v>
      </c>
      <c r="H105" t="s">
        <v>408</v>
      </c>
      <c r="I105" t="b">
        <v>0</v>
      </c>
      <c r="J105" t="s">
        <v>10563</v>
      </c>
      <c r="K105" t="str">
        <f>IF(Draft2016[[#This Row],[Keeper]],"Rookie","Auction")</f>
        <v>Auction</v>
      </c>
    </row>
    <row r="106" spans="4:11" x14ac:dyDescent="0.3">
      <c r="D106" t="s">
        <v>953</v>
      </c>
      <c r="E106" t="s">
        <v>4300</v>
      </c>
      <c r="F106">
        <v>12</v>
      </c>
      <c r="G106" t="s">
        <v>448</v>
      </c>
      <c r="H106" t="s">
        <v>717</v>
      </c>
      <c r="I106" t="b">
        <v>0</v>
      </c>
      <c r="J106" t="s">
        <v>10565</v>
      </c>
      <c r="K106" t="str">
        <f>IF(Draft2016[[#This Row],[Keeper]],"Rookie","Auction")</f>
        <v>Auction</v>
      </c>
    </row>
    <row r="107" spans="4:11" x14ac:dyDescent="0.3">
      <c r="D107" t="s">
        <v>953</v>
      </c>
      <c r="E107" t="s">
        <v>10377</v>
      </c>
      <c r="F107">
        <v>8</v>
      </c>
      <c r="G107" t="s">
        <v>347</v>
      </c>
      <c r="H107" t="s">
        <v>665</v>
      </c>
      <c r="I107" t="b">
        <v>1</v>
      </c>
      <c r="J107" t="s">
        <v>10565</v>
      </c>
      <c r="K107" t="str">
        <f>IF(Draft2016[[#This Row],[Keeper]],"Rookie","Auction")</f>
        <v>Rookie</v>
      </c>
    </row>
    <row r="108" spans="4:11" x14ac:dyDescent="0.3">
      <c r="D108" t="s">
        <v>953</v>
      </c>
      <c r="E108" t="s">
        <v>1626</v>
      </c>
      <c r="F108">
        <v>5</v>
      </c>
      <c r="G108" t="s">
        <v>448</v>
      </c>
      <c r="H108" t="s">
        <v>1368</v>
      </c>
      <c r="I108" t="b">
        <v>1</v>
      </c>
      <c r="J108" t="s">
        <v>10565</v>
      </c>
      <c r="K108" t="str">
        <f>IF(Draft2016[[#This Row],[Keeper]],"Rookie","Auction")</f>
        <v>Rookie</v>
      </c>
    </row>
    <row r="109" spans="4:11" x14ac:dyDescent="0.3">
      <c r="D109" t="s">
        <v>953</v>
      </c>
      <c r="E109" t="s">
        <v>10576</v>
      </c>
      <c r="F109">
        <v>5</v>
      </c>
      <c r="G109" t="s">
        <v>448</v>
      </c>
      <c r="H109" t="s">
        <v>326</v>
      </c>
      <c r="I109" t="b">
        <v>0</v>
      </c>
      <c r="J109" t="s">
        <v>10565</v>
      </c>
      <c r="K109" t="str">
        <f>IF(Draft2016[[#This Row],[Keeper]],"Rookie","Auction")</f>
        <v>Auction</v>
      </c>
    </row>
    <row r="110" spans="4:11" x14ac:dyDescent="0.3">
      <c r="D110" t="s">
        <v>953</v>
      </c>
      <c r="E110" t="s">
        <v>4944</v>
      </c>
      <c r="F110">
        <v>4</v>
      </c>
      <c r="G110" t="s">
        <v>347</v>
      </c>
      <c r="H110" t="s">
        <v>890</v>
      </c>
      <c r="I110" t="b">
        <v>0</v>
      </c>
      <c r="J110" t="s">
        <v>10565</v>
      </c>
      <c r="K110" t="str">
        <f>IF(Draft2016[[#This Row],[Keeper]],"Rookie","Auction")</f>
        <v>Auction</v>
      </c>
    </row>
    <row r="111" spans="4:11" x14ac:dyDescent="0.3">
      <c r="D111" t="s">
        <v>953</v>
      </c>
      <c r="E111" t="s">
        <v>1069</v>
      </c>
      <c r="F111">
        <v>3</v>
      </c>
      <c r="G111" t="s">
        <v>320</v>
      </c>
      <c r="H111" t="s">
        <v>386</v>
      </c>
      <c r="I111" t="b">
        <v>0</v>
      </c>
      <c r="J111" t="s">
        <v>10563</v>
      </c>
      <c r="K111" t="str">
        <f>IF(Draft2016[[#This Row],[Keeper]],"Rookie","Auction")</f>
        <v>Auction</v>
      </c>
    </row>
    <row r="112" spans="4:11" x14ac:dyDescent="0.3">
      <c r="D112" t="s">
        <v>953</v>
      </c>
      <c r="E112" t="s">
        <v>7650</v>
      </c>
      <c r="F112">
        <v>3</v>
      </c>
      <c r="G112" t="s">
        <v>347</v>
      </c>
      <c r="H112" t="s">
        <v>690</v>
      </c>
      <c r="I112" t="b">
        <v>1</v>
      </c>
      <c r="J112" t="s">
        <v>10565</v>
      </c>
      <c r="K112" t="str">
        <f>IF(Draft2016[[#This Row],[Keeper]],"Rookie","Auction")</f>
        <v>Rookie</v>
      </c>
    </row>
    <row r="113" spans="4:11" x14ac:dyDescent="0.3">
      <c r="D113" t="s">
        <v>953</v>
      </c>
      <c r="E113" t="s">
        <v>3631</v>
      </c>
      <c r="F113">
        <v>3</v>
      </c>
      <c r="G113" t="s">
        <v>310</v>
      </c>
      <c r="H113" t="s">
        <v>326</v>
      </c>
      <c r="I113" t="b">
        <v>0</v>
      </c>
      <c r="J113" t="s">
        <v>10565</v>
      </c>
      <c r="K113" t="str">
        <f>IF(Draft2016[[#This Row],[Keeper]],"Rookie","Auction")</f>
        <v>Auction</v>
      </c>
    </row>
    <row r="114" spans="4:11" x14ac:dyDescent="0.3">
      <c r="D114" t="s">
        <v>953</v>
      </c>
      <c r="E114" t="s">
        <v>8677</v>
      </c>
      <c r="F114">
        <v>3</v>
      </c>
      <c r="G114" t="s">
        <v>310</v>
      </c>
      <c r="H114" t="s">
        <v>741</v>
      </c>
      <c r="I114" t="b">
        <v>0</v>
      </c>
      <c r="J114" t="s">
        <v>10565</v>
      </c>
      <c r="K114" t="str">
        <f>IF(Draft2016[[#This Row],[Keeper]],"Rookie","Auction")</f>
        <v>Auction</v>
      </c>
    </row>
    <row r="115" spans="4:11" x14ac:dyDescent="0.3">
      <c r="D115" t="s">
        <v>953</v>
      </c>
      <c r="E115" t="s">
        <v>1450</v>
      </c>
      <c r="F115">
        <v>2</v>
      </c>
      <c r="G115" t="s">
        <v>310</v>
      </c>
      <c r="H115" t="s">
        <v>10566</v>
      </c>
      <c r="I115" t="b">
        <v>0</v>
      </c>
      <c r="J115" t="s">
        <v>10563</v>
      </c>
      <c r="K115" t="str">
        <f>IF(Draft2016[[#This Row],[Keeper]],"Rookie","Auction")</f>
        <v>Auction</v>
      </c>
    </row>
    <row r="116" spans="4:11" x14ac:dyDescent="0.3">
      <c r="D116" t="s">
        <v>953</v>
      </c>
      <c r="E116" t="s">
        <v>9043</v>
      </c>
      <c r="F116">
        <v>2</v>
      </c>
      <c r="G116" t="s">
        <v>448</v>
      </c>
      <c r="H116" t="s">
        <v>414</v>
      </c>
      <c r="I116" t="b">
        <v>0</v>
      </c>
      <c r="J116" t="s">
        <v>10565</v>
      </c>
      <c r="K116" t="str">
        <f>IF(Draft2016[[#This Row],[Keeper]],"Rookie","Auction")</f>
        <v>Auction</v>
      </c>
    </row>
    <row r="117" spans="4:11" x14ac:dyDescent="0.3">
      <c r="D117" t="s">
        <v>953</v>
      </c>
      <c r="E117" t="s">
        <v>3031</v>
      </c>
      <c r="F117">
        <v>2</v>
      </c>
      <c r="G117" t="s">
        <v>320</v>
      </c>
      <c r="H117" t="s">
        <v>890</v>
      </c>
      <c r="I117" t="b">
        <v>0</v>
      </c>
      <c r="J117" t="s">
        <v>10565</v>
      </c>
      <c r="K117" t="str">
        <f>IF(Draft2016[[#This Row],[Keeper]],"Rookie","Auction")</f>
        <v>Auction</v>
      </c>
    </row>
    <row r="118" spans="4:11" x14ac:dyDescent="0.3">
      <c r="D118" t="s">
        <v>953</v>
      </c>
      <c r="E118" t="s">
        <v>3233</v>
      </c>
      <c r="F118">
        <v>2</v>
      </c>
      <c r="G118" t="s">
        <v>347</v>
      </c>
      <c r="H118" t="s">
        <v>334</v>
      </c>
      <c r="I118" t="b">
        <v>0</v>
      </c>
      <c r="J118" t="s">
        <v>10565</v>
      </c>
      <c r="K118" t="str">
        <f>IF(Draft2016[[#This Row],[Keeper]],"Rookie","Auction")</f>
        <v>Auction</v>
      </c>
    </row>
    <row r="119" spans="4:11" x14ac:dyDescent="0.3">
      <c r="D119" t="s">
        <v>953</v>
      </c>
      <c r="E119" t="s">
        <v>3277</v>
      </c>
      <c r="F119">
        <v>1</v>
      </c>
      <c r="G119" t="s">
        <v>448</v>
      </c>
      <c r="H119" t="s">
        <v>640</v>
      </c>
      <c r="I119" t="b">
        <v>0</v>
      </c>
      <c r="J119" t="s">
        <v>10565</v>
      </c>
      <c r="K119" t="str">
        <f>IF(Draft2016[[#This Row],[Keeper]],"Rookie","Auction")</f>
        <v>Auction</v>
      </c>
    </row>
    <row r="120" spans="4:11" x14ac:dyDescent="0.3">
      <c r="D120" t="s">
        <v>953</v>
      </c>
      <c r="E120" t="s">
        <v>8343</v>
      </c>
      <c r="F120">
        <v>1</v>
      </c>
      <c r="G120" t="s">
        <v>347</v>
      </c>
      <c r="H120" t="s">
        <v>548</v>
      </c>
      <c r="I120" t="b">
        <v>0</v>
      </c>
      <c r="J120" t="s">
        <v>10565</v>
      </c>
      <c r="K120" t="str">
        <f>IF(Draft2016[[#This Row],[Keeper]],"Rookie","Auction")</f>
        <v>Auction</v>
      </c>
    </row>
    <row r="121" spans="4:11" x14ac:dyDescent="0.3">
      <c r="D121" t="s">
        <v>953</v>
      </c>
      <c r="E121" t="s">
        <v>10577</v>
      </c>
      <c r="F121">
        <v>1</v>
      </c>
      <c r="G121" t="s">
        <v>448</v>
      </c>
      <c r="H121" t="s">
        <v>10566</v>
      </c>
      <c r="I121" t="b">
        <v>0</v>
      </c>
      <c r="J121" t="s">
        <v>10565</v>
      </c>
      <c r="K121" t="str">
        <f>IF(Draft2016[[#This Row],[Keeper]],"Rookie","Auction")</f>
        <v>Auction</v>
      </c>
    </row>
    <row r="122" spans="4:11" x14ac:dyDescent="0.3">
      <c r="D122" t="s">
        <v>953</v>
      </c>
      <c r="E122" t="s">
        <v>8107</v>
      </c>
      <c r="F122">
        <v>1</v>
      </c>
      <c r="G122" t="s">
        <v>10567</v>
      </c>
      <c r="H122" t="s">
        <v>10573</v>
      </c>
      <c r="I122" t="b">
        <v>0</v>
      </c>
      <c r="J122" t="s">
        <v>10565</v>
      </c>
      <c r="K122" t="str">
        <f>IF(Draft2016[[#This Row],[Keeper]],"Rookie","Auction")</f>
        <v>Auction</v>
      </c>
    </row>
    <row r="123" spans="4:11" x14ac:dyDescent="0.3">
      <c r="D123" t="s">
        <v>1178</v>
      </c>
      <c r="E123" t="s">
        <v>3998</v>
      </c>
      <c r="F123">
        <v>95</v>
      </c>
      <c r="G123" t="s">
        <v>347</v>
      </c>
      <c r="H123" t="s">
        <v>313</v>
      </c>
      <c r="I123" t="b">
        <v>0</v>
      </c>
      <c r="J123" t="s">
        <v>10563</v>
      </c>
      <c r="K123" t="str">
        <f>IF(Draft2016[[#This Row],[Keeper]],"Rookie","Auction")</f>
        <v>Auction</v>
      </c>
    </row>
    <row r="124" spans="4:11" x14ac:dyDescent="0.3">
      <c r="D124" t="s">
        <v>1178</v>
      </c>
      <c r="E124" t="s">
        <v>4048</v>
      </c>
      <c r="F124">
        <v>61</v>
      </c>
      <c r="G124" t="s">
        <v>347</v>
      </c>
      <c r="H124" t="s">
        <v>326</v>
      </c>
      <c r="I124" t="b">
        <v>0</v>
      </c>
      <c r="J124" t="s">
        <v>10563</v>
      </c>
      <c r="K124" t="str">
        <f>IF(Draft2016[[#This Row],[Keeper]],"Rookie","Auction")</f>
        <v>Auction</v>
      </c>
    </row>
    <row r="125" spans="4:11" x14ac:dyDescent="0.3">
      <c r="D125" t="s">
        <v>1178</v>
      </c>
      <c r="E125" t="s">
        <v>1752</v>
      </c>
      <c r="F125">
        <v>42</v>
      </c>
      <c r="G125" t="s">
        <v>310</v>
      </c>
      <c r="H125" t="s">
        <v>364</v>
      </c>
      <c r="I125" t="b">
        <v>0</v>
      </c>
      <c r="J125" t="s">
        <v>10563</v>
      </c>
      <c r="K125" t="str">
        <f>IF(Draft2016[[#This Row],[Keeper]],"Rookie","Auction")</f>
        <v>Auction</v>
      </c>
    </row>
    <row r="126" spans="4:11" x14ac:dyDescent="0.3">
      <c r="D126" t="s">
        <v>1178</v>
      </c>
      <c r="E126" t="s">
        <v>1641</v>
      </c>
      <c r="F126">
        <v>40</v>
      </c>
      <c r="G126" t="s">
        <v>347</v>
      </c>
      <c r="H126" t="s">
        <v>364</v>
      </c>
      <c r="I126" t="b">
        <v>0</v>
      </c>
      <c r="J126" t="s">
        <v>10563</v>
      </c>
      <c r="K126" t="str">
        <f>IF(Draft2016[[#This Row],[Keeper]],"Rookie","Auction")</f>
        <v>Auction</v>
      </c>
    </row>
    <row r="127" spans="4:11" x14ac:dyDescent="0.3">
      <c r="D127" t="s">
        <v>1178</v>
      </c>
      <c r="E127" t="s">
        <v>10579</v>
      </c>
      <c r="F127">
        <v>20</v>
      </c>
      <c r="G127" t="s">
        <v>448</v>
      </c>
      <c r="H127" t="s">
        <v>904</v>
      </c>
      <c r="I127" t="b">
        <v>0</v>
      </c>
      <c r="J127" t="s">
        <v>10563</v>
      </c>
      <c r="K127" t="str">
        <f>IF(Draft2016[[#This Row],[Keeper]],"Rookie","Auction")</f>
        <v>Auction</v>
      </c>
    </row>
    <row r="128" spans="4:11" x14ac:dyDescent="0.3">
      <c r="D128" t="s">
        <v>1178</v>
      </c>
      <c r="E128" t="s">
        <v>9677</v>
      </c>
      <c r="F128">
        <v>7</v>
      </c>
      <c r="G128" t="s">
        <v>448</v>
      </c>
      <c r="H128" t="s">
        <v>476</v>
      </c>
      <c r="I128" t="b">
        <v>0</v>
      </c>
      <c r="J128" t="s">
        <v>10565</v>
      </c>
      <c r="K128" t="str">
        <f>IF(Draft2016[[#This Row],[Keeper]],"Rookie","Auction")</f>
        <v>Auction</v>
      </c>
    </row>
    <row r="129" spans="4:11" x14ac:dyDescent="0.3">
      <c r="D129" t="s">
        <v>1178</v>
      </c>
      <c r="E129" t="s">
        <v>10580</v>
      </c>
      <c r="F129">
        <v>6</v>
      </c>
      <c r="G129" t="s">
        <v>448</v>
      </c>
      <c r="H129" t="s">
        <v>414</v>
      </c>
      <c r="I129" t="b">
        <v>1</v>
      </c>
      <c r="J129" t="s">
        <v>10565</v>
      </c>
      <c r="K129" t="str">
        <f>IF(Draft2016[[#This Row],[Keeper]],"Rookie","Auction")</f>
        <v>Rookie</v>
      </c>
    </row>
    <row r="130" spans="4:11" x14ac:dyDescent="0.3">
      <c r="D130" t="s">
        <v>1178</v>
      </c>
      <c r="E130" t="s">
        <v>2128</v>
      </c>
      <c r="F130">
        <v>6</v>
      </c>
      <c r="G130" t="s">
        <v>320</v>
      </c>
      <c r="H130" t="s">
        <v>717</v>
      </c>
      <c r="I130" t="b">
        <v>0</v>
      </c>
      <c r="J130" t="s">
        <v>10565</v>
      </c>
      <c r="K130" t="str">
        <f>IF(Draft2016[[#This Row],[Keeper]],"Rookie","Auction")</f>
        <v>Auction</v>
      </c>
    </row>
    <row r="131" spans="4:11" x14ac:dyDescent="0.3">
      <c r="D131" t="s">
        <v>1178</v>
      </c>
      <c r="E131" t="s">
        <v>1787</v>
      </c>
      <c r="F131">
        <v>5</v>
      </c>
      <c r="G131" t="s">
        <v>10567</v>
      </c>
      <c r="H131" t="s">
        <v>741</v>
      </c>
      <c r="I131" t="b">
        <v>0</v>
      </c>
      <c r="J131" t="s">
        <v>10565</v>
      </c>
      <c r="K131" t="str">
        <f>IF(Draft2016[[#This Row],[Keeper]],"Rookie","Auction")</f>
        <v>Auction</v>
      </c>
    </row>
    <row r="132" spans="4:11" x14ac:dyDescent="0.3">
      <c r="D132" t="s">
        <v>1178</v>
      </c>
      <c r="E132" t="s">
        <v>10457</v>
      </c>
      <c r="F132">
        <v>4</v>
      </c>
      <c r="G132" t="s">
        <v>310</v>
      </c>
      <c r="H132" t="s">
        <v>10573</v>
      </c>
      <c r="I132" t="b">
        <v>1</v>
      </c>
      <c r="J132" t="s">
        <v>10565</v>
      </c>
      <c r="K132" t="str">
        <f>IF(Draft2016[[#This Row],[Keeper]],"Rookie","Auction")</f>
        <v>Rookie</v>
      </c>
    </row>
    <row r="133" spans="4:11" x14ac:dyDescent="0.3">
      <c r="D133" t="s">
        <v>1178</v>
      </c>
      <c r="E133" t="s">
        <v>7787</v>
      </c>
      <c r="F133">
        <v>1</v>
      </c>
      <c r="G133" t="s">
        <v>320</v>
      </c>
      <c r="H133" t="s">
        <v>414</v>
      </c>
      <c r="I133" t="b">
        <v>0</v>
      </c>
      <c r="J133" t="s">
        <v>10563</v>
      </c>
      <c r="K133" t="str">
        <f>IF(Draft2016[[#This Row],[Keeper]],"Rookie","Auction")</f>
        <v>Auction</v>
      </c>
    </row>
    <row r="134" spans="4:11" x14ac:dyDescent="0.3">
      <c r="D134" t="s">
        <v>1178</v>
      </c>
      <c r="E134" t="s">
        <v>9987</v>
      </c>
      <c r="F134">
        <v>1</v>
      </c>
      <c r="G134" t="s">
        <v>448</v>
      </c>
      <c r="H134" t="s">
        <v>10568</v>
      </c>
      <c r="I134" t="b">
        <v>0</v>
      </c>
      <c r="J134" t="s">
        <v>10563</v>
      </c>
      <c r="K134" t="str">
        <f>IF(Draft2016[[#This Row],[Keeper]],"Rookie","Auction")</f>
        <v>Auction</v>
      </c>
    </row>
    <row r="135" spans="4:11" x14ac:dyDescent="0.3">
      <c r="D135" t="s">
        <v>1178</v>
      </c>
      <c r="E135" t="s">
        <v>1651</v>
      </c>
      <c r="F135">
        <v>1</v>
      </c>
      <c r="G135" t="s">
        <v>310</v>
      </c>
      <c r="H135" t="s">
        <v>476</v>
      </c>
      <c r="I135" t="b">
        <v>0</v>
      </c>
      <c r="J135" t="s">
        <v>10565</v>
      </c>
      <c r="K135" t="str">
        <f>IF(Draft2016[[#This Row],[Keeper]],"Rookie","Auction")</f>
        <v>Auction</v>
      </c>
    </row>
    <row r="136" spans="4:11" x14ac:dyDescent="0.3">
      <c r="D136" t="s">
        <v>1178</v>
      </c>
      <c r="E136" t="s">
        <v>3034</v>
      </c>
      <c r="F136">
        <v>1</v>
      </c>
      <c r="G136" t="s">
        <v>448</v>
      </c>
      <c r="H136" t="s">
        <v>10566</v>
      </c>
      <c r="I136" t="b">
        <v>0</v>
      </c>
      <c r="J136" t="s">
        <v>10565</v>
      </c>
      <c r="K136" t="str">
        <f>IF(Draft2016[[#This Row],[Keeper]],"Rookie","Auction")</f>
        <v>Auction</v>
      </c>
    </row>
    <row r="137" spans="4:11" x14ac:dyDescent="0.3">
      <c r="D137" t="s">
        <v>1178</v>
      </c>
      <c r="E137" t="s">
        <v>7312</v>
      </c>
      <c r="F137">
        <v>1</v>
      </c>
      <c r="G137" t="s">
        <v>448</v>
      </c>
      <c r="H137" t="s">
        <v>313</v>
      </c>
      <c r="I137" t="b">
        <v>0</v>
      </c>
      <c r="J137" t="s">
        <v>10565</v>
      </c>
      <c r="K137" t="str">
        <f>IF(Draft2016[[#This Row],[Keeper]],"Rookie","Auction")</f>
        <v>Auction</v>
      </c>
    </row>
    <row r="138" spans="4:11" x14ac:dyDescent="0.3">
      <c r="D138" t="s">
        <v>1178</v>
      </c>
      <c r="E138" t="s">
        <v>3189</v>
      </c>
      <c r="F138">
        <v>1</v>
      </c>
      <c r="G138" t="s">
        <v>448</v>
      </c>
      <c r="H138" t="s">
        <v>518</v>
      </c>
      <c r="I138" t="b">
        <v>0</v>
      </c>
      <c r="J138" t="s">
        <v>10565</v>
      </c>
      <c r="K138" t="str">
        <f>IF(Draft2016[[#This Row],[Keeper]],"Rookie","Auction")</f>
        <v>Auction</v>
      </c>
    </row>
    <row r="139" spans="4:11" x14ac:dyDescent="0.3">
      <c r="D139" t="s">
        <v>1178</v>
      </c>
      <c r="E139" t="s">
        <v>4715</v>
      </c>
      <c r="F139">
        <v>1</v>
      </c>
      <c r="G139" t="s">
        <v>347</v>
      </c>
      <c r="H139" t="s">
        <v>548</v>
      </c>
      <c r="I139" t="b">
        <v>0</v>
      </c>
      <c r="J139" t="s">
        <v>10565</v>
      </c>
      <c r="K139" t="str">
        <f>IF(Draft2016[[#This Row],[Keeper]],"Rookie","Auction")</f>
        <v>Auction</v>
      </c>
    </row>
    <row r="140" spans="4:11" x14ac:dyDescent="0.3">
      <c r="D140" t="s">
        <v>1178</v>
      </c>
      <c r="E140" t="s">
        <v>10581</v>
      </c>
      <c r="F140">
        <v>1</v>
      </c>
      <c r="G140" t="s">
        <v>347</v>
      </c>
      <c r="H140" t="s">
        <v>339</v>
      </c>
      <c r="I140" t="b">
        <v>0</v>
      </c>
      <c r="J140" t="s">
        <v>10565</v>
      </c>
      <c r="K140" t="str">
        <f>IF(Draft2016[[#This Row],[Keeper]],"Rookie","Auction")</f>
        <v>Auction</v>
      </c>
    </row>
    <row r="141" spans="4:11" x14ac:dyDescent="0.3">
      <c r="D141" t="s">
        <v>1178</v>
      </c>
      <c r="E141" t="s">
        <v>4084</v>
      </c>
      <c r="F141">
        <v>1</v>
      </c>
      <c r="G141" t="s">
        <v>320</v>
      </c>
      <c r="H141" t="s">
        <v>476</v>
      </c>
      <c r="I141" t="b">
        <v>0</v>
      </c>
      <c r="J141" t="s">
        <v>10565</v>
      </c>
      <c r="K141" t="str">
        <f>IF(Draft2016[[#This Row],[Keeper]],"Rookie","Auction")</f>
        <v>Auction</v>
      </c>
    </row>
    <row r="142" spans="4:11" x14ac:dyDescent="0.3">
      <c r="D142" t="s">
        <v>1178</v>
      </c>
      <c r="E142" t="s">
        <v>4936</v>
      </c>
      <c r="F142">
        <v>1</v>
      </c>
      <c r="G142" t="s">
        <v>10567</v>
      </c>
      <c r="H142" t="s">
        <v>302</v>
      </c>
      <c r="I142" t="b">
        <v>0</v>
      </c>
      <c r="J142" t="s">
        <v>10565</v>
      </c>
      <c r="K142" t="str">
        <f>IF(Draft2016[[#This Row],[Keeper]],"Rookie","Auction")</f>
        <v>Auction</v>
      </c>
    </row>
    <row r="143" spans="4:11" x14ac:dyDescent="0.3">
      <c r="D143" t="s">
        <v>1178</v>
      </c>
      <c r="E143" t="s">
        <v>4604</v>
      </c>
      <c r="F143">
        <v>1</v>
      </c>
      <c r="G143" t="s">
        <v>347</v>
      </c>
      <c r="H143" t="s">
        <v>408</v>
      </c>
      <c r="I143" t="b">
        <v>0</v>
      </c>
      <c r="J143" t="s">
        <v>10565</v>
      </c>
      <c r="K143" t="str">
        <f>IF(Draft2016[[#This Row],[Keeper]],"Rookie","Auction")</f>
        <v>Auction</v>
      </c>
    </row>
    <row r="144" spans="4:11" x14ac:dyDescent="0.3">
      <c r="D144" t="s">
        <v>1178</v>
      </c>
      <c r="E144" t="s">
        <v>6437</v>
      </c>
      <c r="F144">
        <v>1</v>
      </c>
      <c r="G144" t="s">
        <v>347</v>
      </c>
      <c r="H144" t="s">
        <v>414</v>
      </c>
      <c r="I144" t="b">
        <v>0</v>
      </c>
      <c r="J144" t="s">
        <v>10565</v>
      </c>
      <c r="K144" t="str">
        <f>IF(Draft2016[[#This Row],[Keeper]],"Rookie","Auction")</f>
        <v>Auction</v>
      </c>
    </row>
    <row r="145" spans="4:11" x14ac:dyDescent="0.3">
      <c r="D145" t="s">
        <v>1178</v>
      </c>
      <c r="E145" t="s">
        <v>1871</v>
      </c>
      <c r="F145">
        <v>1</v>
      </c>
      <c r="G145" t="s">
        <v>347</v>
      </c>
      <c r="H145" t="s">
        <v>717</v>
      </c>
      <c r="I145" t="b">
        <v>0</v>
      </c>
      <c r="J145" t="s">
        <v>10565</v>
      </c>
      <c r="K145" t="str">
        <f>IF(Draft2016[[#This Row],[Keeper]],"Rookie","Auction")</f>
        <v>Auction</v>
      </c>
    </row>
    <row r="146" spans="4:11" x14ac:dyDescent="0.3">
      <c r="D146" t="s">
        <v>1178</v>
      </c>
      <c r="E146" t="s">
        <v>10582</v>
      </c>
      <c r="F146">
        <v>1</v>
      </c>
      <c r="G146" t="s">
        <v>448</v>
      </c>
      <c r="H146" t="s">
        <v>370</v>
      </c>
      <c r="I146" t="b">
        <v>0</v>
      </c>
      <c r="J146" t="s">
        <v>10565</v>
      </c>
      <c r="K146" t="str">
        <f>IF(Draft2016[[#This Row],[Keeper]],"Rookie","Auction")</f>
        <v>Auction</v>
      </c>
    </row>
    <row r="147" spans="4:11" x14ac:dyDescent="0.3">
      <c r="D147" t="s">
        <v>444</v>
      </c>
      <c r="E147" t="s">
        <v>4858</v>
      </c>
      <c r="F147">
        <v>96</v>
      </c>
      <c r="G147" t="s">
        <v>347</v>
      </c>
      <c r="H147" t="s">
        <v>476</v>
      </c>
      <c r="I147" t="b">
        <v>0</v>
      </c>
      <c r="J147" t="s">
        <v>10563</v>
      </c>
      <c r="K147" t="str">
        <f>IF(Draft2016[[#This Row],[Keeper]],"Rookie","Auction")</f>
        <v>Auction</v>
      </c>
    </row>
    <row r="148" spans="4:11" x14ac:dyDescent="0.3">
      <c r="D148" t="s">
        <v>444</v>
      </c>
      <c r="E148" t="s">
        <v>7732</v>
      </c>
      <c r="F148">
        <v>71</v>
      </c>
      <c r="G148" t="s">
        <v>320</v>
      </c>
      <c r="H148" t="s">
        <v>486</v>
      </c>
      <c r="I148" t="b">
        <v>0</v>
      </c>
      <c r="J148" t="s">
        <v>10563</v>
      </c>
      <c r="K148" t="str">
        <f>IF(Draft2016[[#This Row],[Keeper]],"Rookie","Auction")</f>
        <v>Auction</v>
      </c>
    </row>
    <row r="149" spans="4:11" x14ac:dyDescent="0.3">
      <c r="D149" t="s">
        <v>444</v>
      </c>
      <c r="E149" t="s">
        <v>10201</v>
      </c>
      <c r="F149">
        <v>55</v>
      </c>
      <c r="G149" t="s">
        <v>448</v>
      </c>
      <c r="H149" t="s">
        <v>364</v>
      </c>
      <c r="I149" t="b">
        <v>0</v>
      </c>
      <c r="J149" t="s">
        <v>10563</v>
      </c>
      <c r="K149" t="str">
        <f>IF(Draft2016[[#This Row],[Keeper]],"Rookie","Auction")</f>
        <v>Auction</v>
      </c>
    </row>
    <row r="150" spans="4:11" x14ac:dyDescent="0.3">
      <c r="D150" t="s">
        <v>444</v>
      </c>
      <c r="E150" t="s">
        <v>7240</v>
      </c>
      <c r="F150">
        <v>10</v>
      </c>
      <c r="G150" t="s">
        <v>448</v>
      </c>
      <c r="H150" t="s">
        <v>408</v>
      </c>
      <c r="I150" t="b">
        <v>0</v>
      </c>
      <c r="J150" t="s">
        <v>10563</v>
      </c>
      <c r="K150" t="str">
        <f>IF(Draft2016[[#This Row],[Keeper]],"Rookie","Auction")</f>
        <v>Auction</v>
      </c>
    </row>
    <row r="151" spans="4:11" x14ac:dyDescent="0.3">
      <c r="D151" t="s">
        <v>444</v>
      </c>
      <c r="E151" t="s">
        <v>9717</v>
      </c>
      <c r="F151">
        <v>8</v>
      </c>
      <c r="G151" t="s">
        <v>448</v>
      </c>
      <c r="H151" t="s">
        <v>741</v>
      </c>
      <c r="I151" t="b">
        <v>0</v>
      </c>
      <c r="J151" t="s">
        <v>10565</v>
      </c>
      <c r="K151" t="str">
        <f>IF(Draft2016[[#This Row],[Keeper]],"Rookie","Auction")</f>
        <v>Auction</v>
      </c>
    </row>
    <row r="152" spans="4:11" x14ac:dyDescent="0.3">
      <c r="D152" t="s">
        <v>444</v>
      </c>
      <c r="E152" t="s">
        <v>8270</v>
      </c>
      <c r="F152">
        <v>7</v>
      </c>
      <c r="G152" t="s">
        <v>347</v>
      </c>
      <c r="H152" t="s">
        <v>326</v>
      </c>
      <c r="I152" t="b">
        <v>0</v>
      </c>
      <c r="J152" t="s">
        <v>10563</v>
      </c>
      <c r="K152" t="str">
        <f>IF(Draft2016[[#This Row],[Keeper]],"Rookie","Auction")</f>
        <v>Auction</v>
      </c>
    </row>
    <row r="153" spans="4:11" x14ac:dyDescent="0.3">
      <c r="D153" t="s">
        <v>444</v>
      </c>
      <c r="E153" t="s">
        <v>10583</v>
      </c>
      <c r="F153">
        <v>7</v>
      </c>
      <c r="G153" t="s">
        <v>448</v>
      </c>
      <c r="H153" t="s">
        <v>665</v>
      </c>
      <c r="I153" t="b">
        <v>0</v>
      </c>
      <c r="J153" t="s">
        <v>10565</v>
      </c>
      <c r="K153" t="str">
        <f>IF(Draft2016[[#This Row],[Keeper]],"Rookie","Auction")</f>
        <v>Auction</v>
      </c>
    </row>
    <row r="154" spans="4:11" x14ac:dyDescent="0.3">
      <c r="D154" t="s">
        <v>444</v>
      </c>
      <c r="E154" t="s">
        <v>8787</v>
      </c>
      <c r="F154">
        <v>6</v>
      </c>
      <c r="G154" t="s">
        <v>347</v>
      </c>
      <c r="H154" t="s">
        <v>313</v>
      </c>
      <c r="I154" t="b">
        <v>1</v>
      </c>
      <c r="J154" t="s">
        <v>10565</v>
      </c>
      <c r="K154" t="str">
        <f>IF(Draft2016[[#This Row],[Keeper]],"Rookie","Auction")</f>
        <v>Rookie</v>
      </c>
    </row>
    <row r="155" spans="4:11" x14ac:dyDescent="0.3">
      <c r="D155" t="s">
        <v>444</v>
      </c>
      <c r="E155" t="s">
        <v>3970</v>
      </c>
      <c r="F155">
        <v>6</v>
      </c>
      <c r="G155" t="s">
        <v>448</v>
      </c>
      <c r="H155" t="s">
        <v>665</v>
      </c>
      <c r="I155" t="b">
        <v>0</v>
      </c>
      <c r="J155" t="s">
        <v>10565</v>
      </c>
      <c r="K155" t="str">
        <f>IF(Draft2016[[#This Row],[Keeper]],"Rookie","Auction")</f>
        <v>Auction</v>
      </c>
    </row>
    <row r="156" spans="4:11" x14ac:dyDescent="0.3">
      <c r="D156" t="s">
        <v>444</v>
      </c>
      <c r="E156" t="s">
        <v>9773</v>
      </c>
      <c r="F156">
        <v>5</v>
      </c>
      <c r="G156" t="s">
        <v>310</v>
      </c>
      <c r="H156" t="s">
        <v>548</v>
      </c>
      <c r="I156" t="b">
        <v>0</v>
      </c>
      <c r="J156" t="s">
        <v>10563</v>
      </c>
      <c r="K156" t="str">
        <f>IF(Draft2016[[#This Row],[Keeper]],"Rookie","Auction")</f>
        <v>Auction</v>
      </c>
    </row>
    <row r="157" spans="4:11" x14ac:dyDescent="0.3">
      <c r="D157" t="s">
        <v>444</v>
      </c>
      <c r="E157" t="s">
        <v>3644</v>
      </c>
      <c r="F157">
        <v>5</v>
      </c>
      <c r="G157" t="s">
        <v>448</v>
      </c>
      <c r="H157" t="s">
        <v>518</v>
      </c>
      <c r="I157" t="b">
        <v>0</v>
      </c>
      <c r="J157" t="s">
        <v>10565</v>
      </c>
      <c r="K157" t="str">
        <f>IF(Draft2016[[#This Row],[Keeper]],"Rookie","Auction")</f>
        <v>Auction</v>
      </c>
    </row>
    <row r="158" spans="4:11" x14ac:dyDescent="0.3">
      <c r="D158" t="s">
        <v>444</v>
      </c>
      <c r="E158" t="s">
        <v>5089</v>
      </c>
      <c r="F158">
        <v>4</v>
      </c>
      <c r="G158" t="s">
        <v>310</v>
      </c>
      <c r="H158" t="s">
        <v>1368</v>
      </c>
      <c r="I158" t="b">
        <v>1</v>
      </c>
      <c r="J158" t="s">
        <v>10565</v>
      </c>
      <c r="K158" t="str">
        <f>IF(Draft2016[[#This Row],[Keeper]],"Rookie","Auction")</f>
        <v>Rookie</v>
      </c>
    </row>
    <row r="159" spans="4:11" x14ac:dyDescent="0.3">
      <c r="D159" t="s">
        <v>444</v>
      </c>
      <c r="E159" t="s">
        <v>2650</v>
      </c>
      <c r="F159">
        <v>4</v>
      </c>
      <c r="G159" t="s">
        <v>10567</v>
      </c>
      <c r="H159" t="s">
        <v>414</v>
      </c>
      <c r="I159" t="b">
        <v>0</v>
      </c>
      <c r="J159" t="s">
        <v>10565</v>
      </c>
      <c r="K159" t="str">
        <f>IF(Draft2016[[#This Row],[Keeper]],"Rookie","Auction")</f>
        <v>Auction</v>
      </c>
    </row>
    <row r="160" spans="4:11" x14ac:dyDescent="0.3">
      <c r="D160" t="s">
        <v>444</v>
      </c>
      <c r="E160" t="s">
        <v>4922</v>
      </c>
      <c r="F160">
        <v>3</v>
      </c>
      <c r="G160" t="s">
        <v>347</v>
      </c>
      <c r="H160" t="s">
        <v>10573</v>
      </c>
      <c r="I160" t="b">
        <v>1</v>
      </c>
      <c r="J160" t="s">
        <v>10565</v>
      </c>
      <c r="K160" t="str">
        <f>IF(Draft2016[[#This Row],[Keeper]],"Rookie","Auction")</f>
        <v>Rookie</v>
      </c>
    </row>
    <row r="161" spans="4:11" x14ac:dyDescent="0.3">
      <c r="D161" t="s">
        <v>444</v>
      </c>
      <c r="E161" t="s">
        <v>2823</v>
      </c>
      <c r="F161">
        <v>3</v>
      </c>
      <c r="G161" t="s">
        <v>347</v>
      </c>
      <c r="H161" t="s">
        <v>548</v>
      </c>
      <c r="I161" t="b">
        <v>0</v>
      </c>
      <c r="J161" t="s">
        <v>10565</v>
      </c>
      <c r="K161" t="str">
        <f>IF(Draft2016[[#This Row],[Keeper]],"Rookie","Auction")</f>
        <v>Auction</v>
      </c>
    </row>
    <row r="162" spans="4:11" x14ac:dyDescent="0.3">
      <c r="D162" t="s">
        <v>444</v>
      </c>
      <c r="E162" t="s">
        <v>5719</v>
      </c>
      <c r="F162">
        <v>2</v>
      </c>
      <c r="G162" t="s">
        <v>347</v>
      </c>
      <c r="H162" t="s">
        <v>532</v>
      </c>
      <c r="I162" t="b">
        <v>0</v>
      </c>
      <c r="J162" t="s">
        <v>10565</v>
      </c>
      <c r="K162" t="str">
        <f>IF(Draft2016[[#This Row],[Keeper]],"Rookie","Auction")</f>
        <v>Auction</v>
      </c>
    </row>
    <row r="163" spans="4:11" x14ac:dyDescent="0.3">
      <c r="D163" t="s">
        <v>444</v>
      </c>
      <c r="E163" t="s">
        <v>7777</v>
      </c>
      <c r="F163">
        <v>1</v>
      </c>
      <c r="G163" t="s">
        <v>320</v>
      </c>
      <c r="H163" t="s">
        <v>548</v>
      </c>
      <c r="I163" t="b">
        <v>0</v>
      </c>
      <c r="J163" t="s">
        <v>10563</v>
      </c>
      <c r="K163" t="str">
        <f>IF(Draft2016[[#This Row],[Keeper]],"Rookie","Auction")</f>
        <v>Auction</v>
      </c>
    </row>
    <row r="164" spans="4:11" x14ac:dyDescent="0.3">
      <c r="D164" t="s">
        <v>444</v>
      </c>
      <c r="E164" t="s">
        <v>10173</v>
      </c>
      <c r="F164">
        <v>1</v>
      </c>
      <c r="G164" t="s">
        <v>310</v>
      </c>
      <c r="H164" t="s">
        <v>351</v>
      </c>
      <c r="I164" t="b">
        <v>0</v>
      </c>
      <c r="J164" t="s">
        <v>10565</v>
      </c>
      <c r="K164" t="str">
        <f>IF(Draft2016[[#This Row],[Keeper]],"Rookie","Auction")</f>
        <v>Auction</v>
      </c>
    </row>
    <row r="165" spans="4:11" x14ac:dyDescent="0.3">
      <c r="D165" t="s">
        <v>444</v>
      </c>
      <c r="E165" t="s">
        <v>6556</v>
      </c>
      <c r="F165">
        <v>1</v>
      </c>
      <c r="G165" t="s">
        <v>448</v>
      </c>
      <c r="H165" t="s">
        <v>386</v>
      </c>
      <c r="I165" t="b">
        <v>0</v>
      </c>
      <c r="J165" t="s">
        <v>10565</v>
      </c>
      <c r="K165" t="str">
        <f>IF(Draft2016[[#This Row],[Keeper]],"Rookie","Auction")</f>
        <v>Auction</v>
      </c>
    </row>
    <row r="166" spans="4:11" x14ac:dyDescent="0.3">
      <c r="D166" t="s">
        <v>444</v>
      </c>
      <c r="E166" t="s">
        <v>1445</v>
      </c>
      <c r="F166">
        <v>1</v>
      </c>
      <c r="G166" t="s">
        <v>448</v>
      </c>
      <c r="H166" t="s">
        <v>313</v>
      </c>
      <c r="I166" t="b">
        <v>0</v>
      </c>
      <c r="J166" t="s">
        <v>10565</v>
      </c>
      <c r="K166" t="str">
        <f>IF(Draft2016[[#This Row],[Keeper]],"Rookie","Auction")</f>
        <v>Auction</v>
      </c>
    </row>
    <row r="167" spans="4:11" x14ac:dyDescent="0.3">
      <c r="D167" t="s">
        <v>444</v>
      </c>
      <c r="E167" t="s">
        <v>7287</v>
      </c>
      <c r="F167">
        <v>1</v>
      </c>
      <c r="G167" t="s">
        <v>448</v>
      </c>
      <c r="H167" t="s">
        <v>364</v>
      </c>
      <c r="I167" t="b">
        <v>0</v>
      </c>
      <c r="J167" t="s">
        <v>10565</v>
      </c>
      <c r="K167" t="str">
        <f>IF(Draft2016[[#This Row],[Keeper]],"Rookie","Auction")</f>
        <v>Auction</v>
      </c>
    </row>
    <row r="168" spans="4:11" x14ac:dyDescent="0.3">
      <c r="D168" t="s">
        <v>444</v>
      </c>
      <c r="E168" t="s">
        <v>6561</v>
      </c>
      <c r="F168">
        <v>1</v>
      </c>
      <c r="G168" t="s">
        <v>320</v>
      </c>
      <c r="H168" t="s">
        <v>1190</v>
      </c>
      <c r="I168" t="b">
        <v>0</v>
      </c>
      <c r="J168" t="s">
        <v>10565</v>
      </c>
      <c r="K168" t="str">
        <f>IF(Draft2016[[#This Row],[Keeper]],"Rookie","Auction")</f>
        <v>Auction</v>
      </c>
    </row>
    <row r="169" spans="4:11" x14ac:dyDescent="0.3">
      <c r="D169" t="s">
        <v>444</v>
      </c>
      <c r="E169" t="s">
        <v>3504</v>
      </c>
      <c r="F169">
        <v>1</v>
      </c>
      <c r="G169" t="s">
        <v>347</v>
      </c>
      <c r="H169" t="s">
        <v>476</v>
      </c>
      <c r="I169" t="b">
        <v>0</v>
      </c>
      <c r="J169" t="s">
        <v>10565</v>
      </c>
      <c r="K169" t="str">
        <f>IF(Draft2016[[#This Row],[Keeper]],"Rookie","Auction")</f>
        <v>Auction</v>
      </c>
    </row>
    <row r="170" spans="4:11" x14ac:dyDescent="0.3">
      <c r="D170" t="s">
        <v>444</v>
      </c>
      <c r="E170" t="s">
        <v>10324</v>
      </c>
      <c r="F170">
        <v>1</v>
      </c>
      <c r="G170" t="s">
        <v>320</v>
      </c>
      <c r="H170" t="s">
        <v>326</v>
      </c>
      <c r="I170" t="b">
        <v>0</v>
      </c>
      <c r="J170" t="s">
        <v>10565</v>
      </c>
      <c r="K170" t="str">
        <f>IF(Draft2016[[#This Row],[Keeper]],"Rookie","Auction")</f>
        <v>Auction</v>
      </c>
    </row>
    <row r="171" spans="4:11" x14ac:dyDescent="0.3">
      <c r="D171" t="s">
        <v>669</v>
      </c>
      <c r="E171" t="s">
        <v>5578</v>
      </c>
      <c r="F171">
        <v>92</v>
      </c>
      <c r="G171" t="s">
        <v>448</v>
      </c>
      <c r="H171" t="s">
        <v>10573</v>
      </c>
      <c r="I171" t="b">
        <v>0</v>
      </c>
      <c r="J171" t="s">
        <v>10563</v>
      </c>
      <c r="K171" t="str">
        <f>IF(Draft2016[[#This Row],[Keeper]],"Rookie","Auction")</f>
        <v>Auction</v>
      </c>
    </row>
    <row r="172" spans="4:11" x14ac:dyDescent="0.3">
      <c r="D172" t="s">
        <v>669</v>
      </c>
      <c r="E172" t="s">
        <v>6767</v>
      </c>
      <c r="F172">
        <v>78</v>
      </c>
      <c r="G172" t="s">
        <v>347</v>
      </c>
      <c r="H172" t="s">
        <v>690</v>
      </c>
      <c r="I172" t="b">
        <v>0</v>
      </c>
      <c r="J172" t="s">
        <v>10563</v>
      </c>
      <c r="K172" t="str">
        <f>IF(Draft2016[[#This Row],[Keeper]],"Rookie","Auction")</f>
        <v>Auction</v>
      </c>
    </row>
    <row r="173" spans="4:11" x14ac:dyDescent="0.3">
      <c r="D173" t="s">
        <v>669</v>
      </c>
      <c r="E173" t="s">
        <v>2729</v>
      </c>
      <c r="F173">
        <v>40</v>
      </c>
      <c r="G173" t="s">
        <v>347</v>
      </c>
      <c r="H173" t="s">
        <v>10568</v>
      </c>
      <c r="I173" t="b">
        <v>0</v>
      </c>
      <c r="J173" t="s">
        <v>10563</v>
      </c>
      <c r="K173" t="str">
        <f>IF(Draft2016[[#This Row],[Keeper]],"Rookie","Auction")</f>
        <v>Auction</v>
      </c>
    </row>
    <row r="174" spans="4:11" x14ac:dyDescent="0.3">
      <c r="D174" t="s">
        <v>669</v>
      </c>
      <c r="E174" t="s">
        <v>9816</v>
      </c>
      <c r="F174">
        <v>37</v>
      </c>
      <c r="G174" t="s">
        <v>310</v>
      </c>
      <c r="H174" t="s">
        <v>302</v>
      </c>
      <c r="I174" t="b">
        <v>0</v>
      </c>
      <c r="J174" t="s">
        <v>10563</v>
      </c>
      <c r="K174" t="str">
        <f>IF(Draft2016[[#This Row],[Keeper]],"Rookie","Auction")</f>
        <v>Auction</v>
      </c>
    </row>
    <row r="175" spans="4:11" x14ac:dyDescent="0.3">
      <c r="D175" t="s">
        <v>669</v>
      </c>
      <c r="E175" t="s">
        <v>9593</v>
      </c>
      <c r="F175">
        <v>20</v>
      </c>
      <c r="G175" t="s">
        <v>347</v>
      </c>
      <c r="H175" t="s">
        <v>665</v>
      </c>
      <c r="I175" t="b">
        <v>0</v>
      </c>
      <c r="J175" t="s">
        <v>10563</v>
      </c>
      <c r="K175" t="str">
        <f>IF(Draft2016[[#This Row],[Keeper]],"Rookie","Auction")</f>
        <v>Auction</v>
      </c>
    </row>
    <row r="176" spans="4:11" x14ac:dyDescent="0.3">
      <c r="D176" t="s">
        <v>669</v>
      </c>
      <c r="E176" t="s">
        <v>7500</v>
      </c>
      <c r="F176">
        <v>9</v>
      </c>
      <c r="G176" t="s">
        <v>448</v>
      </c>
      <c r="H176" t="s">
        <v>548</v>
      </c>
      <c r="I176" t="b">
        <v>1</v>
      </c>
      <c r="J176" t="s">
        <v>10563</v>
      </c>
      <c r="K176" t="str">
        <f>IF(Draft2016[[#This Row],[Keeper]],"Rookie","Auction")</f>
        <v>Rookie</v>
      </c>
    </row>
    <row r="177" spans="4:11" x14ac:dyDescent="0.3">
      <c r="D177" t="s">
        <v>669</v>
      </c>
      <c r="E177" t="s">
        <v>6447</v>
      </c>
      <c r="F177">
        <v>5</v>
      </c>
      <c r="G177" t="s">
        <v>10567</v>
      </c>
      <c r="H177" t="s">
        <v>364</v>
      </c>
      <c r="I177" t="b">
        <v>0</v>
      </c>
      <c r="J177" t="s">
        <v>10565</v>
      </c>
      <c r="K177" t="str">
        <f>IF(Draft2016[[#This Row],[Keeper]],"Rookie","Auction")</f>
        <v>Auction</v>
      </c>
    </row>
    <row r="178" spans="4:11" x14ac:dyDescent="0.3">
      <c r="D178" t="s">
        <v>669</v>
      </c>
      <c r="E178" t="s">
        <v>3251</v>
      </c>
      <c r="F178">
        <v>3</v>
      </c>
      <c r="G178" t="s">
        <v>347</v>
      </c>
      <c r="H178" t="s">
        <v>486</v>
      </c>
      <c r="I178" t="b">
        <v>1</v>
      </c>
      <c r="J178" t="s">
        <v>10565</v>
      </c>
      <c r="K178" t="str">
        <f>IF(Draft2016[[#This Row],[Keeper]],"Rookie","Auction")</f>
        <v>Rookie</v>
      </c>
    </row>
    <row r="179" spans="4:11" x14ac:dyDescent="0.3">
      <c r="D179" t="s">
        <v>669</v>
      </c>
      <c r="E179" t="s">
        <v>7170</v>
      </c>
      <c r="F179">
        <v>1</v>
      </c>
      <c r="G179" t="s">
        <v>320</v>
      </c>
      <c r="H179" t="s">
        <v>741</v>
      </c>
      <c r="I179" t="b">
        <v>0</v>
      </c>
      <c r="J179" t="s">
        <v>10563</v>
      </c>
      <c r="K179" t="str">
        <f>IF(Draft2016[[#This Row],[Keeper]],"Rookie","Auction")</f>
        <v>Auction</v>
      </c>
    </row>
    <row r="180" spans="4:11" x14ac:dyDescent="0.3">
      <c r="D180" t="s">
        <v>669</v>
      </c>
      <c r="E180" t="s">
        <v>1657</v>
      </c>
      <c r="F180">
        <v>1</v>
      </c>
      <c r="G180" t="s">
        <v>310</v>
      </c>
      <c r="H180" t="s">
        <v>690</v>
      </c>
      <c r="I180" t="b">
        <v>0</v>
      </c>
      <c r="J180" t="s">
        <v>10565</v>
      </c>
      <c r="K180" t="str">
        <f>IF(Draft2016[[#This Row],[Keeper]],"Rookie","Auction")</f>
        <v>Auction</v>
      </c>
    </row>
    <row r="181" spans="4:11" x14ac:dyDescent="0.3">
      <c r="D181" t="s">
        <v>669</v>
      </c>
      <c r="E181" t="s">
        <v>8253</v>
      </c>
      <c r="F181">
        <v>1</v>
      </c>
      <c r="G181" t="s">
        <v>448</v>
      </c>
      <c r="H181" t="s">
        <v>486</v>
      </c>
      <c r="I181" t="b">
        <v>0</v>
      </c>
      <c r="J181" t="s">
        <v>10565</v>
      </c>
      <c r="K181" t="str">
        <f>IF(Draft2016[[#This Row],[Keeper]],"Rookie","Auction")</f>
        <v>Auction</v>
      </c>
    </row>
    <row r="182" spans="4:11" x14ac:dyDescent="0.3">
      <c r="D182" t="s">
        <v>669</v>
      </c>
      <c r="E182" t="s">
        <v>10293</v>
      </c>
      <c r="F182">
        <v>1</v>
      </c>
      <c r="G182" t="s">
        <v>448</v>
      </c>
      <c r="H182" t="s">
        <v>305</v>
      </c>
      <c r="I182" t="b">
        <v>0</v>
      </c>
      <c r="J182" t="s">
        <v>10565</v>
      </c>
      <c r="K182" t="str">
        <f>IF(Draft2016[[#This Row],[Keeper]],"Rookie","Auction")</f>
        <v>Auction</v>
      </c>
    </row>
    <row r="183" spans="4:11" x14ac:dyDescent="0.3">
      <c r="D183" t="s">
        <v>669</v>
      </c>
      <c r="E183" t="s">
        <v>5363</v>
      </c>
      <c r="F183">
        <v>1</v>
      </c>
      <c r="G183" t="s">
        <v>320</v>
      </c>
      <c r="H183" t="s">
        <v>640</v>
      </c>
      <c r="I183" t="b">
        <v>0</v>
      </c>
      <c r="J183" t="s">
        <v>10565</v>
      </c>
      <c r="K183" t="str">
        <f>IF(Draft2016[[#This Row],[Keeper]],"Rookie","Auction")</f>
        <v>Auction</v>
      </c>
    </row>
    <row r="184" spans="4:11" x14ac:dyDescent="0.3">
      <c r="D184" t="s">
        <v>669</v>
      </c>
      <c r="E184" t="s">
        <v>5931</v>
      </c>
      <c r="F184">
        <v>1</v>
      </c>
      <c r="G184" t="s">
        <v>347</v>
      </c>
      <c r="H184" t="s">
        <v>334</v>
      </c>
      <c r="I184" t="b">
        <v>0</v>
      </c>
      <c r="J184" t="s">
        <v>10565</v>
      </c>
      <c r="K184" t="str">
        <f>IF(Draft2016[[#This Row],[Keeper]],"Rookie","Auction")</f>
        <v>Auction</v>
      </c>
    </row>
    <row r="185" spans="4:11" x14ac:dyDescent="0.3">
      <c r="D185" t="s">
        <v>669</v>
      </c>
      <c r="E185" t="s">
        <v>10296</v>
      </c>
      <c r="F185">
        <v>1</v>
      </c>
      <c r="G185" t="s">
        <v>347</v>
      </c>
      <c r="H185" t="s">
        <v>10566</v>
      </c>
      <c r="I185" t="b">
        <v>0</v>
      </c>
      <c r="J185" t="s">
        <v>10565</v>
      </c>
      <c r="K185" t="str">
        <f>IF(Draft2016[[#This Row],[Keeper]],"Rookie","Auction")</f>
        <v>Auction</v>
      </c>
    </row>
    <row r="186" spans="4:11" x14ac:dyDescent="0.3">
      <c r="D186" t="s">
        <v>669</v>
      </c>
      <c r="E186" t="s">
        <v>9285</v>
      </c>
      <c r="F186">
        <v>1</v>
      </c>
      <c r="G186" t="s">
        <v>320</v>
      </c>
      <c r="H186" t="s">
        <v>364</v>
      </c>
      <c r="I186" t="b">
        <v>0</v>
      </c>
      <c r="J186" t="s">
        <v>10565</v>
      </c>
      <c r="K186" t="str">
        <f>IF(Draft2016[[#This Row],[Keeper]],"Rookie","Auction")</f>
        <v>Auction</v>
      </c>
    </row>
    <row r="187" spans="4:11" x14ac:dyDescent="0.3">
      <c r="D187" t="s">
        <v>669</v>
      </c>
      <c r="E187" t="s">
        <v>9856</v>
      </c>
      <c r="F187">
        <v>1</v>
      </c>
      <c r="G187" t="s">
        <v>347</v>
      </c>
      <c r="H187" t="s">
        <v>313</v>
      </c>
      <c r="I187" t="b">
        <v>0</v>
      </c>
      <c r="J187" t="s">
        <v>10565</v>
      </c>
      <c r="K187" t="str">
        <f>IF(Draft2016[[#This Row],[Keeper]],"Rookie","Auction")</f>
        <v>Auction</v>
      </c>
    </row>
    <row r="188" spans="4:11" x14ac:dyDescent="0.3">
      <c r="D188" t="s">
        <v>669</v>
      </c>
      <c r="E188" t="s">
        <v>4811</v>
      </c>
      <c r="F188">
        <v>1</v>
      </c>
      <c r="G188" t="s">
        <v>310</v>
      </c>
      <c r="H188" t="s">
        <v>486</v>
      </c>
      <c r="I188" t="b">
        <v>0</v>
      </c>
      <c r="J188" t="s">
        <v>10565</v>
      </c>
      <c r="K188" t="str">
        <f>IF(Draft2016[[#This Row],[Keeper]],"Rookie","Auction")</f>
        <v>Auction</v>
      </c>
    </row>
    <row r="189" spans="4:11" x14ac:dyDescent="0.3">
      <c r="D189" t="s">
        <v>669</v>
      </c>
      <c r="E189" t="s">
        <v>7188</v>
      </c>
      <c r="F189">
        <v>1</v>
      </c>
      <c r="G189" t="s">
        <v>448</v>
      </c>
      <c r="H189" t="s">
        <v>334</v>
      </c>
      <c r="I189" t="b">
        <v>0</v>
      </c>
      <c r="J189" t="s">
        <v>10565</v>
      </c>
      <c r="K189" t="str">
        <f>IF(Draft2016[[#This Row],[Keeper]],"Rookie","Auction")</f>
        <v>Auction</v>
      </c>
    </row>
    <row r="190" spans="4:11" x14ac:dyDescent="0.3">
      <c r="D190" t="s">
        <v>669</v>
      </c>
      <c r="E190" t="s">
        <v>6576</v>
      </c>
      <c r="F190">
        <v>1</v>
      </c>
      <c r="G190" t="s">
        <v>10567</v>
      </c>
      <c r="H190" t="s">
        <v>870</v>
      </c>
      <c r="I190" t="b">
        <v>0</v>
      </c>
      <c r="J190" t="s">
        <v>10565</v>
      </c>
      <c r="K190" t="str">
        <f>IF(Draft2016[[#This Row],[Keeper]],"Rookie","Auction")</f>
        <v>Auction</v>
      </c>
    </row>
    <row r="191" spans="4:11" x14ac:dyDescent="0.3">
      <c r="D191" t="s">
        <v>669</v>
      </c>
      <c r="E191" t="s">
        <v>2405</v>
      </c>
      <c r="F191">
        <v>1</v>
      </c>
      <c r="G191" t="s">
        <v>448</v>
      </c>
      <c r="H191" t="s">
        <v>339</v>
      </c>
      <c r="I191" t="b">
        <v>0</v>
      </c>
      <c r="J191" t="s">
        <v>10565</v>
      </c>
      <c r="K191" t="str">
        <f>IF(Draft2016[[#This Row],[Keeper]],"Rookie","Auction")</f>
        <v>Auction</v>
      </c>
    </row>
    <row r="192" spans="4:11" x14ac:dyDescent="0.3">
      <c r="D192" t="s">
        <v>669</v>
      </c>
      <c r="E192" t="s">
        <v>3284</v>
      </c>
      <c r="F192">
        <v>1</v>
      </c>
      <c r="G192" t="s">
        <v>448</v>
      </c>
      <c r="H192" t="s">
        <v>305</v>
      </c>
      <c r="I192" t="b">
        <v>0</v>
      </c>
      <c r="J192" t="s">
        <v>10565</v>
      </c>
      <c r="K192" t="str">
        <f>IF(Draft2016[[#This Row],[Keeper]],"Rookie","Auction")</f>
        <v>Auction</v>
      </c>
    </row>
    <row r="193" spans="4:11" x14ac:dyDescent="0.3">
      <c r="D193" t="s">
        <v>669</v>
      </c>
      <c r="E193" t="s">
        <v>4466</v>
      </c>
      <c r="F193">
        <v>1</v>
      </c>
      <c r="G193" t="s">
        <v>347</v>
      </c>
      <c r="H193" t="s">
        <v>486</v>
      </c>
      <c r="I193" t="b">
        <v>0</v>
      </c>
      <c r="J193" t="s">
        <v>10565</v>
      </c>
      <c r="K193" t="str">
        <f>IF(Draft2016[[#This Row],[Keeper]],"Rookie","Auction")</f>
        <v>Auction</v>
      </c>
    </row>
    <row r="194" spans="4:11" x14ac:dyDescent="0.3">
      <c r="D194" t="s">
        <v>669</v>
      </c>
      <c r="E194" t="s">
        <v>6611</v>
      </c>
      <c r="F194">
        <v>1</v>
      </c>
      <c r="G194" t="s">
        <v>347</v>
      </c>
      <c r="H194" t="s">
        <v>890</v>
      </c>
      <c r="I194" t="b">
        <v>0</v>
      </c>
      <c r="J194" t="s">
        <v>10565</v>
      </c>
      <c r="K194" t="str">
        <f>IF(Draft2016[[#This Row],[Keeper]],"Rookie","Auction")</f>
        <v>Auction</v>
      </c>
    </row>
    <row r="195" spans="4:11" x14ac:dyDescent="0.3">
      <c r="D195" t="s">
        <v>1193</v>
      </c>
      <c r="E195" t="s">
        <v>10036</v>
      </c>
      <c r="F195">
        <v>73</v>
      </c>
      <c r="G195" t="s">
        <v>347</v>
      </c>
      <c r="H195" t="s">
        <v>904</v>
      </c>
      <c r="I195" t="b">
        <v>0</v>
      </c>
      <c r="J195" t="s">
        <v>10563</v>
      </c>
      <c r="K195" t="str">
        <f>IF(Draft2016[[#This Row],[Keeper]],"Rookie","Auction")</f>
        <v>Auction</v>
      </c>
    </row>
    <row r="196" spans="4:11" x14ac:dyDescent="0.3">
      <c r="D196" t="s">
        <v>1193</v>
      </c>
      <c r="E196" t="s">
        <v>9980</v>
      </c>
      <c r="F196">
        <v>69</v>
      </c>
      <c r="G196" t="s">
        <v>448</v>
      </c>
      <c r="H196" t="s">
        <v>909</v>
      </c>
      <c r="I196" t="b">
        <v>0</v>
      </c>
      <c r="J196" t="s">
        <v>10563</v>
      </c>
      <c r="K196" t="str">
        <f>IF(Draft2016[[#This Row],[Keeper]],"Rookie","Auction")</f>
        <v>Auction</v>
      </c>
    </row>
    <row r="197" spans="4:11" x14ac:dyDescent="0.3">
      <c r="D197" t="s">
        <v>1193</v>
      </c>
      <c r="E197" t="s">
        <v>1198</v>
      </c>
      <c r="F197">
        <v>46</v>
      </c>
      <c r="G197" t="s">
        <v>448</v>
      </c>
      <c r="H197" t="s">
        <v>414</v>
      </c>
      <c r="I197" t="b">
        <v>0</v>
      </c>
      <c r="J197" t="s">
        <v>10563</v>
      </c>
      <c r="K197" t="str">
        <f>IF(Draft2016[[#This Row],[Keeper]],"Rookie","Auction")</f>
        <v>Auction</v>
      </c>
    </row>
    <row r="198" spans="4:11" x14ac:dyDescent="0.3">
      <c r="D198" t="s">
        <v>1193</v>
      </c>
      <c r="E198" t="s">
        <v>7295</v>
      </c>
      <c r="F198">
        <v>40</v>
      </c>
      <c r="G198" t="s">
        <v>347</v>
      </c>
      <c r="H198" t="s">
        <v>890</v>
      </c>
      <c r="I198" t="b">
        <v>0</v>
      </c>
      <c r="J198" t="s">
        <v>10563</v>
      </c>
      <c r="K198" t="str">
        <f>IF(Draft2016[[#This Row],[Keeper]],"Rookie","Auction")</f>
        <v>Auction</v>
      </c>
    </row>
    <row r="199" spans="4:11" x14ac:dyDescent="0.3">
      <c r="D199" t="s">
        <v>1193</v>
      </c>
      <c r="E199" t="s">
        <v>5685</v>
      </c>
      <c r="F199">
        <v>18</v>
      </c>
      <c r="G199" t="s">
        <v>448</v>
      </c>
      <c r="H199" t="s">
        <v>870</v>
      </c>
      <c r="I199" t="b">
        <v>0</v>
      </c>
      <c r="J199" t="s">
        <v>10565</v>
      </c>
      <c r="K199" t="str">
        <f>IF(Draft2016[[#This Row],[Keeper]],"Rookie","Auction")</f>
        <v>Auction</v>
      </c>
    </row>
    <row r="200" spans="4:11" x14ac:dyDescent="0.3">
      <c r="D200" t="s">
        <v>1193</v>
      </c>
      <c r="E200" t="s">
        <v>10584</v>
      </c>
      <c r="F200">
        <v>12</v>
      </c>
      <c r="G200" t="s">
        <v>347</v>
      </c>
      <c r="H200" t="s">
        <v>518</v>
      </c>
      <c r="I200" t="b">
        <v>0</v>
      </c>
      <c r="J200" t="s">
        <v>10565</v>
      </c>
      <c r="K200" t="str">
        <f>IF(Draft2016[[#This Row],[Keeper]],"Rookie","Auction")</f>
        <v>Auction</v>
      </c>
    </row>
    <row r="201" spans="4:11" x14ac:dyDescent="0.3">
      <c r="D201" t="s">
        <v>1193</v>
      </c>
      <c r="E201" t="s">
        <v>4758</v>
      </c>
      <c r="F201">
        <v>10</v>
      </c>
      <c r="G201" t="s">
        <v>448</v>
      </c>
      <c r="H201" t="s">
        <v>741</v>
      </c>
      <c r="I201" t="b">
        <v>1</v>
      </c>
      <c r="J201" t="s">
        <v>10563</v>
      </c>
      <c r="K201" t="str">
        <f>IF(Draft2016[[#This Row],[Keeper]],"Rookie","Auction")</f>
        <v>Rookie</v>
      </c>
    </row>
    <row r="202" spans="4:11" x14ac:dyDescent="0.3">
      <c r="D202" t="s">
        <v>1193</v>
      </c>
      <c r="E202" t="s">
        <v>2869</v>
      </c>
      <c r="F202">
        <v>8</v>
      </c>
      <c r="G202" t="s">
        <v>310</v>
      </c>
      <c r="H202" t="s">
        <v>904</v>
      </c>
      <c r="I202" t="b">
        <v>0</v>
      </c>
      <c r="J202" t="s">
        <v>10563</v>
      </c>
      <c r="K202" t="str">
        <f>IF(Draft2016[[#This Row],[Keeper]],"Rookie","Auction")</f>
        <v>Auction</v>
      </c>
    </row>
    <row r="203" spans="4:11" x14ac:dyDescent="0.3">
      <c r="D203" t="s">
        <v>1193</v>
      </c>
      <c r="E203" t="s">
        <v>371</v>
      </c>
      <c r="F203">
        <v>5</v>
      </c>
      <c r="G203" t="s">
        <v>347</v>
      </c>
      <c r="H203" t="s">
        <v>370</v>
      </c>
      <c r="I203" t="b">
        <v>1</v>
      </c>
      <c r="J203" t="s">
        <v>10565</v>
      </c>
      <c r="K203" t="str">
        <f>IF(Draft2016[[#This Row],[Keeper]],"Rookie","Auction")</f>
        <v>Rookie</v>
      </c>
    </row>
    <row r="204" spans="4:11" x14ac:dyDescent="0.3">
      <c r="D204" t="s">
        <v>1193</v>
      </c>
      <c r="E204" t="s">
        <v>770</v>
      </c>
      <c r="F204">
        <v>3</v>
      </c>
      <c r="G204" t="s">
        <v>347</v>
      </c>
      <c r="H204" t="s">
        <v>518</v>
      </c>
      <c r="I204" t="b">
        <v>1</v>
      </c>
      <c r="J204" t="s">
        <v>10565</v>
      </c>
      <c r="K204" t="str">
        <f>IF(Draft2016[[#This Row],[Keeper]],"Rookie","Auction")</f>
        <v>Rookie</v>
      </c>
    </row>
    <row r="205" spans="4:11" x14ac:dyDescent="0.3">
      <c r="D205" t="s">
        <v>1193</v>
      </c>
      <c r="E205" t="s">
        <v>4932</v>
      </c>
      <c r="F205">
        <v>3</v>
      </c>
      <c r="G205" t="s">
        <v>10567</v>
      </c>
      <c r="H205" t="s">
        <v>1190</v>
      </c>
      <c r="I205" t="b">
        <v>0</v>
      </c>
      <c r="J205" t="s">
        <v>10565</v>
      </c>
      <c r="K205" t="str">
        <f>IF(Draft2016[[#This Row],[Keeper]],"Rookie","Auction")</f>
        <v>Auction</v>
      </c>
    </row>
    <row r="206" spans="4:11" x14ac:dyDescent="0.3">
      <c r="D206" t="s">
        <v>1193</v>
      </c>
      <c r="E206" t="s">
        <v>8704</v>
      </c>
      <c r="F206">
        <v>1</v>
      </c>
      <c r="G206" t="s">
        <v>320</v>
      </c>
      <c r="H206" t="s">
        <v>364</v>
      </c>
      <c r="I206" t="b">
        <v>0</v>
      </c>
      <c r="J206" t="s">
        <v>10563</v>
      </c>
      <c r="K206" t="str">
        <f>IF(Draft2016[[#This Row],[Keeper]],"Rookie","Auction")</f>
        <v>Auction</v>
      </c>
    </row>
    <row r="207" spans="4:11" x14ac:dyDescent="0.3">
      <c r="D207" t="s">
        <v>1193</v>
      </c>
      <c r="E207" t="s">
        <v>3716</v>
      </c>
      <c r="F207">
        <v>1</v>
      </c>
      <c r="G207" t="s">
        <v>310</v>
      </c>
      <c r="H207" t="s">
        <v>408</v>
      </c>
      <c r="I207" t="b">
        <v>0</v>
      </c>
      <c r="J207" t="s">
        <v>10565</v>
      </c>
      <c r="K207" t="str">
        <f>IF(Draft2016[[#This Row],[Keeper]],"Rookie","Auction")</f>
        <v>Auction</v>
      </c>
    </row>
    <row r="208" spans="4:11" x14ac:dyDescent="0.3">
      <c r="D208" t="s">
        <v>1193</v>
      </c>
      <c r="E208" t="s">
        <v>7576</v>
      </c>
      <c r="F208">
        <v>1</v>
      </c>
      <c r="G208" t="s">
        <v>347</v>
      </c>
      <c r="H208" t="s">
        <v>302</v>
      </c>
      <c r="I208" t="b">
        <v>0</v>
      </c>
      <c r="J208" t="s">
        <v>10565</v>
      </c>
      <c r="K208" t="str">
        <f>IF(Draft2016[[#This Row],[Keeper]],"Rookie","Auction")</f>
        <v>Auction</v>
      </c>
    </row>
    <row r="209" spans="4:11" x14ac:dyDescent="0.3">
      <c r="D209" t="s">
        <v>1193</v>
      </c>
      <c r="E209" t="s">
        <v>865</v>
      </c>
      <c r="F209">
        <v>1</v>
      </c>
      <c r="G209" t="s">
        <v>347</v>
      </c>
      <c r="H209" t="s">
        <v>909</v>
      </c>
      <c r="I209" t="b">
        <v>0</v>
      </c>
      <c r="J209" t="s">
        <v>10565</v>
      </c>
      <c r="K209" t="str">
        <f>IF(Draft2016[[#This Row],[Keeper]],"Rookie","Auction")</f>
        <v>Auction</v>
      </c>
    </row>
    <row r="210" spans="4:11" x14ac:dyDescent="0.3">
      <c r="D210" t="s">
        <v>1193</v>
      </c>
      <c r="E210" t="s">
        <v>10027</v>
      </c>
      <c r="F210">
        <v>1</v>
      </c>
      <c r="G210" t="s">
        <v>448</v>
      </c>
      <c r="H210" t="s">
        <v>741</v>
      </c>
      <c r="I210" t="b">
        <v>0</v>
      </c>
      <c r="J210" t="s">
        <v>10565</v>
      </c>
      <c r="K210" t="str">
        <f>IF(Draft2016[[#This Row],[Keeper]],"Rookie","Auction")</f>
        <v>Auction</v>
      </c>
    </row>
    <row r="211" spans="4:11" x14ac:dyDescent="0.3">
      <c r="D211" t="s">
        <v>1193</v>
      </c>
      <c r="E211" t="s">
        <v>4258</v>
      </c>
      <c r="F211">
        <v>1</v>
      </c>
      <c r="G211" t="s">
        <v>448</v>
      </c>
      <c r="H211" t="s">
        <v>690</v>
      </c>
      <c r="I211" t="b">
        <v>0</v>
      </c>
      <c r="J211" t="s">
        <v>10565</v>
      </c>
      <c r="K211" t="str">
        <f>IF(Draft2016[[#This Row],[Keeper]],"Rookie","Auction")</f>
        <v>Auction</v>
      </c>
    </row>
    <row r="212" spans="4:11" x14ac:dyDescent="0.3">
      <c r="D212" t="s">
        <v>1193</v>
      </c>
      <c r="E212" t="s">
        <v>10386</v>
      </c>
      <c r="F212">
        <v>1</v>
      </c>
      <c r="G212" t="s">
        <v>448</v>
      </c>
      <c r="H212" t="s">
        <v>890</v>
      </c>
      <c r="I212" t="b">
        <v>0</v>
      </c>
      <c r="J212" t="s">
        <v>10565</v>
      </c>
      <c r="K212" t="str">
        <f>IF(Draft2016[[#This Row],[Keeper]],"Rookie","Auction")</f>
        <v>Auction</v>
      </c>
    </row>
    <row r="213" spans="4:11" x14ac:dyDescent="0.3">
      <c r="D213" t="s">
        <v>1193</v>
      </c>
      <c r="E213" t="s">
        <v>2997</v>
      </c>
      <c r="F213">
        <v>1</v>
      </c>
      <c r="G213" t="s">
        <v>347</v>
      </c>
      <c r="H213" t="s">
        <v>364</v>
      </c>
      <c r="I213" t="b">
        <v>0</v>
      </c>
      <c r="J213" t="s">
        <v>10565</v>
      </c>
      <c r="K213" t="str">
        <f>IF(Draft2016[[#This Row],[Keeper]],"Rookie","Auction")</f>
        <v>Auction</v>
      </c>
    </row>
    <row r="214" spans="4:11" x14ac:dyDescent="0.3">
      <c r="D214" t="s">
        <v>1193</v>
      </c>
      <c r="E214" t="s">
        <v>8766</v>
      </c>
      <c r="F214">
        <v>1</v>
      </c>
      <c r="G214" t="s">
        <v>320</v>
      </c>
      <c r="H214" t="s">
        <v>518</v>
      </c>
      <c r="I214" t="b">
        <v>0</v>
      </c>
      <c r="J214" t="s">
        <v>10565</v>
      </c>
      <c r="K214" t="str">
        <f>IF(Draft2016[[#This Row],[Keeper]],"Rookie","Auction")</f>
        <v>Auction</v>
      </c>
    </row>
    <row r="215" spans="4:11" x14ac:dyDescent="0.3">
      <c r="D215" t="s">
        <v>1193</v>
      </c>
      <c r="E215" t="s">
        <v>1122</v>
      </c>
      <c r="F215">
        <v>1</v>
      </c>
      <c r="G215" t="s">
        <v>448</v>
      </c>
      <c r="H215" t="s">
        <v>486</v>
      </c>
      <c r="I215" t="b">
        <v>0</v>
      </c>
      <c r="J215" t="s">
        <v>10565</v>
      </c>
      <c r="K215" t="str">
        <f>IF(Draft2016[[#This Row],[Keeper]],"Rookie","Auction")</f>
        <v>Auction</v>
      </c>
    </row>
    <row r="216" spans="4:11" x14ac:dyDescent="0.3">
      <c r="D216" t="s">
        <v>1193</v>
      </c>
      <c r="E216" t="s">
        <v>10585</v>
      </c>
      <c r="F216">
        <v>1</v>
      </c>
      <c r="G216" t="s">
        <v>347</v>
      </c>
      <c r="H216" t="s">
        <v>870</v>
      </c>
      <c r="I216" t="b">
        <v>0</v>
      </c>
      <c r="J216" t="s">
        <v>10565</v>
      </c>
      <c r="K216" t="str">
        <f>IF(Draft2016[[#This Row],[Keeper]],"Rookie","Auction")</f>
        <v>Auction</v>
      </c>
    </row>
    <row r="217" spans="4:11" x14ac:dyDescent="0.3">
      <c r="D217" t="s">
        <v>1193</v>
      </c>
      <c r="E217" t="s">
        <v>5421</v>
      </c>
      <c r="F217">
        <v>1</v>
      </c>
      <c r="G217" t="s">
        <v>320</v>
      </c>
      <c r="H217" t="s">
        <v>313</v>
      </c>
      <c r="I217" t="b">
        <v>0</v>
      </c>
      <c r="J217" t="s">
        <v>10565</v>
      </c>
      <c r="K217" t="str">
        <f>IF(Draft2016[[#This Row],[Keeper]],"Rookie","Auction")</f>
        <v>Auction</v>
      </c>
    </row>
    <row r="218" spans="4:11" x14ac:dyDescent="0.3">
      <c r="D218" t="s">
        <v>1193</v>
      </c>
      <c r="E218" t="s">
        <v>7602</v>
      </c>
      <c r="F218">
        <v>1</v>
      </c>
      <c r="G218" t="s">
        <v>347</v>
      </c>
      <c r="H218" t="s">
        <v>518</v>
      </c>
      <c r="I218" t="b">
        <v>0</v>
      </c>
      <c r="J218" t="s">
        <v>10565</v>
      </c>
      <c r="K218" t="str">
        <f>IF(Draft2016[[#This Row],[Keeper]],"Rookie","Auction")</f>
        <v>Auction</v>
      </c>
    </row>
    <row r="219" spans="4:11" x14ac:dyDescent="0.3">
      <c r="D219" t="s">
        <v>852</v>
      </c>
      <c r="E219" t="s">
        <v>6306</v>
      </c>
      <c r="F219">
        <v>60</v>
      </c>
      <c r="G219" t="s">
        <v>448</v>
      </c>
      <c r="H219" t="s">
        <v>640</v>
      </c>
      <c r="I219" t="b">
        <v>0</v>
      </c>
      <c r="J219" t="s">
        <v>10563</v>
      </c>
      <c r="K219" t="str">
        <f>IF(Draft2016[[#This Row],[Keeper]],"Rookie","Auction")</f>
        <v>Auction</v>
      </c>
    </row>
    <row r="220" spans="4:11" x14ac:dyDescent="0.3">
      <c r="D220" t="s">
        <v>852</v>
      </c>
      <c r="E220" t="s">
        <v>829</v>
      </c>
      <c r="F220">
        <v>57</v>
      </c>
      <c r="G220" t="s">
        <v>347</v>
      </c>
      <c r="H220" t="s">
        <v>364</v>
      </c>
      <c r="I220" t="b">
        <v>0</v>
      </c>
      <c r="J220" t="s">
        <v>10563</v>
      </c>
      <c r="K220" t="str">
        <f>IF(Draft2016[[#This Row],[Keeper]],"Rookie","Auction")</f>
        <v>Auction</v>
      </c>
    </row>
    <row r="221" spans="4:11" x14ac:dyDescent="0.3">
      <c r="D221" t="s">
        <v>852</v>
      </c>
      <c r="E221" t="s">
        <v>5785</v>
      </c>
      <c r="F221">
        <v>55</v>
      </c>
      <c r="G221" t="s">
        <v>347</v>
      </c>
      <c r="H221" t="s">
        <v>351</v>
      </c>
      <c r="I221" t="b">
        <v>0</v>
      </c>
      <c r="J221" t="s">
        <v>10563</v>
      </c>
      <c r="K221" t="str">
        <f>IF(Draft2016[[#This Row],[Keeper]],"Rookie","Auction")</f>
        <v>Auction</v>
      </c>
    </row>
    <row r="222" spans="4:11" x14ac:dyDescent="0.3">
      <c r="D222" t="s">
        <v>852</v>
      </c>
      <c r="E222" t="s">
        <v>1075</v>
      </c>
      <c r="F222">
        <v>52</v>
      </c>
      <c r="G222" t="s">
        <v>310</v>
      </c>
      <c r="H222" t="s">
        <v>870</v>
      </c>
      <c r="I222" t="b">
        <v>0</v>
      </c>
      <c r="J222" t="s">
        <v>10563</v>
      </c>
      <c r="K222" t="str">
        <f>IF(Draft2016[[#This Row],[Keeper]],"Rookie","Auction")</f>
        <v>Auction</v>
      </c>
    </row>
    <row r="223" spans="4:11" x14ac:dyDescent="0.3">
      <c r="D223" t="s">
        <v>852</v>
      </c>
      <c r="E223" t="s">
        <v>3939</v>
      </c>
      <c r="F223">
        <v>20</v>
      </c>
      <c r="G223" t="s">
        <v>320</v>
      </c>
      <c r="H223" t="s">
        <v>305</v>
      </c>
      <c r="I223" t="b">
        <v>0</v>
      </c>
      <c r="J223" t="s">
        <v>10563</v>
      </c>
      <c r="K223" t="str">
        <f>IF(Draft2016[[#This Row],[Keeper]],"Rookie","Auction")</f>
        <v>Auction</v>
      </c>
    </row>
    <row r="224" spans="4:11" x14ac:dyDescent="0.3">
      <c r="D224" t="s">
        <v>852</v>
      </c>
      <c r="E224" t="s">
        <v>5147</v>
      </c>
      <c r="F224">
        <v>10</v>
      </c>
      <c r="G224" t="s">
        <v>347</v>
      </c>
      <c r="H224" t="s">
        <v>717</v>
      </c>
      <c r="I224" t="b">
        <v>0</v>
      </c>
      <c r="J224" t="s">
        <v>10563</v>
      </c>
      <c r="K224" t="str">
        <f>IF(Draft2016[[#This Row],[Keeper]],"Rookie","Auction")</f>
        <v>Auction</v>
      </c>
    </row>
    <row r="225" spans="4:11" x14ac:dyDescent="0.3">
      <c r="D225" t="s">
        <v>852</v>
      </c>
      <c r="E225" t="s">
        <v>2342</v>
      </c>
      <c r="F225">
        <v>10</v>
      </c>
      <c r="G225" t="s">
        <v>448</v>
      </c>
      <c r="H225" t="s">
        <v>909</v>
      </c>
      <c r="I225" t="b">
        <v>0</v>
      </c>
      <c r="J225" t="s">
        <v>10565</v>
      </c>
      <c r="K225" t="str">
        <f>IF(Draft2016[[#This Row],[Keeper]],"Rookie","Auction")</f>
        <v>Auction</v>
      </c>
    </row>
    <row r="226" spans="4:11" x14ac:dyDescent="0.3">
      <c r="D226" t="s">
        <v>852</v>
      </c>
      <c r="E226" t="s">
        <v>7921</v>
      </c>
      <c r="F226">
        <v>9</v>
      </c>
      <c r="G226" t="s">
        <v>347</v>
      </c>
      <c r="H226" t="s">
        <v>640</v>
      </c>
      <c r="I226" t="b">
        <v>1</v>
      </c>
      <c r="J226" t="s">
        <v>10565</v>
      </c>
      <c r="K226" t="str">
        <f>IF(Draft2016[[#This Row],[Keeper]],"Rookie","Auction")</f>
        <v>Rookie</v>
      </c>
    </row>
    <row r="227" spans="4:11" x14ac:dyDescent="0.3">
      <c r="D227" t="s">
        <v>852</v>
      </c>
      <c r="E227" t="s">
        <v>3224</v>
      </c>
      <c r="F227">
        <v>4</v>
      </c>
      <c r="G227" t="s">
        <v>10567</v>
      </c>
      <c r="H227" t="s">
        <v>334</v>
      </c>
      <c r="I227" t="b">
        <v>0</v>
      </c>
      <c r="J227" t="s">
        <v>10565</v>
      </c>
      <c r="K227" t="str">
        <f>IF(Draft2016[[#This Row],[Keeper]],"Rookie","Auction")</f>
        <v>Auction</v>
      </c>
    </row>
    <row r="228" spans="4:11" x14ac:dyDescent="0.3">
      <c r="D228" t="s">
        <v>852</v>
      </c>
      <c r="E228" t="s">
        <v>9127</v>
      </c>
      <c r="F228">
        <v>3</v>
      </c>
      <c r="G228" t="s">
        <v>310</v>
      </c>
      <c r="H228" t="s">
        <v>386</v>
      </c>
      <c r="I228" t="b">
        <v>1</v>
      </c>
      <c r="J228" t="s">
        <v>10565</v>
      </c>
      <c r="K228" t="str">
        <f>IF(Draft2016[[#This Row],[Keeper]],"Rookie","Auction")</f>
        <v>Rookie</v>
      </c>
    </row>
    <row r="229" spans="4:11" x14ac:dyDescent="0.3">
      <c r="D229" t="s">
        <v>852</v>
      </c>
      <c r="E229" t="s">
        <v>1081</v>
      </c>
      <c r="F229">
        <v>3</v>
      </c>
      <c r="G229" t="s">
        <v>347</v>
      </c>
      <c r="H229" t="s">
        <v>665</v>
      </c>
      <c r="I229" t="b">
        <v>0</v>
      </c>
      <c r="J229" t="s">
        <v>10565</v>
      </c>
      <c r="K229" t="str">
        <f>IF(Draft2016[[#This Row],[Keeper]],"Rookie","Auction")</f>
        <v>Auction</v>
      </c>
    </row>
    <row r="230" spans="4:11" x14ac:dyDescent="0.3">
      <c r="D230" t="s">
        <v>852</v>
      </c>
      <c r="E230" t="s">
        <v>8241</v>
      </c>
      <c r="F230">
        <v>2</v>
      </c>
      <c r="G230" t="s">
        <v>448</v>
      </c>
      <c r="H230" t="s">
        <v>386</v>
      </c>
      <c r="I230" t="b">
        <v>0</v>
      </c>
      <c r="J230" t="s">
        <v>10563</v>
      </c>
      <c r="K230" t="str">
        <f>IF(Draft2016[[#This Row],[Keeper]],"Rookie","Auction")</f>
        <v>Auction</v>
      </c>
    </row>
    <row r="231" spans="4:11" x14ac:dyDescent="0.3">
      <c r="D231" t="s">
        <v>852</v>
      </c>
      <c r="E231" t="s">
        <v>5838</v>
      </c>
      <c r="F231">
        <v>2</v>
      </c>
      <c r="G231" t="s">
        <v>448</v>
      </c>
      <c r="H231" t="s">
        <v>486</v>
      </c>
      <c r="I231" t="b">
        <v>0</v>
      </c>
      <c r="J231" t="s">
        <v>10565</v>
      </c>
      <c r="K231" t="str">
        <f>IF(Draft2016[[#This Row],[Keeper]],"Rookie","Auction")</f>
        <v>Auction</v>
      </c>
    </row>
    <row r="232" spans="4:11" x14ac:dyDescent="0.3">
      <c r="D232" t="s">
        <v>852</v>
      </c>
      <c r="E232" t="s">
        <v>8345</v>
      </c>
      <c r="F232">
        <v>2</v>
      </c>
      <c r="G232" t="s">
        <v>347</v>
      </c>
      <c r="H232" t="s">
        <v>1368</v>
      </c>
      <c r="I232" t="b">
        <v>0</v>
      </c>
      <c r="J232" t="s">
        <v>10565</v>
      </c>
      <c r="K232" t="str">
        <f>IF(Draft2016[[#This Row],[Keeper]],"Rookie","Auction")</f>
        <v>Auction</v>
      </c>
    </row>
    <row r="233" spans="4:11" x14ac:dyDescent="0.3">
      <c r="D233" t="s">
        <v>852</v>
      </c>
      <c r="E233" t="s">
        <v>6862</v>
      </c>
      <c r="F233">
        <v>2</v>
      </c>
      <c r="G233" t="s">
        <v>320</v>
      </c>
      <c r="H233" t="s">
        <v>408</v>
      </c>
      <c r="I233" t="b">
        <v>0</v>
      </c>
      <c r="J233" t="s">
        <v>10565</v>
      </c>
      <c r="K233" t="str">
        <f>IF(Draft2016[[#This Row],[Keeper]],"Rookie","Auction")</f>
        <v>Auction</v>
      </c>
    </row>
    <row r="234" spans="4:11" x14ac:dyDescent="0.3">
      <c r="D234" t="s">
        <v>852</v>
      </c>
      <c r="E234" t="s">
        <v>1962</v>
      </c>
      <c r="F234">
        <v>1</v>
      </c>
      <c r="G234" t="s">
        <v>448</v>
      </c>
      <c r="H234" t="s">
        <v>1190</v>
      </c>
      <c r="I234" t="b">
        <v>0</v>
      </c>
      <c r="J234" t="s">
        <v>10565</v>
      </c>
      <c r="K234" t="str">
        <f>IF(Draft2016[[#This Row],[Keeper]],"Rookie","Auction")</f>
        <v>Auction</v>
      </c>
    </row>
    <row r="235" spans="4:11" x14ac:dyDescent="0.3">
      <c r="D235" t="s">
        <v>852</v>
      </c>
      <c r="E235" t="s">
        <v>8090</v>
      </c>
      <c r="F235">
        <v>1</v>
      </c>
      <c r="G235" t="s">
        <v>347</v>
      </c>
      <c r="H235" t="s">
        <v>1190</v>
      </c>
      <c r="I235" t="b">
        <v>0</v>
      </c>
      <c r="J235" t="s">
        <v>10565</v>
      </c>
      <c r="K235" t="str">
        <f>IF(Draft2016[[#This Row],[Keeper]],"Rookie","Auction")</f>
        <v>Auction</v>
      </c>
    </row>
    <row r="236" spans="4:11" x14ac:dyDescent="0.3">
      <c r="D236" t="s">
        <v>852</v>
      </c>
      <c r="E236" t="s">
        <v>5890</v>
      </c>
      <c r="F236">
        <v>1</v>
      </c>
      <c r="G236" t="s">
        <v>347</v>
      </c>
      <c r="H236" t="s">
        <v>909</v>
      </c>
      <c r="I236" t="b">
        <v>0</v>
      </c>
      <c r="J236" t="s">
        <v>10565</v>
      </c>
      <c r="K236" t="str">
        <f>IF(Draft2016[[#This Row],[Keeper]],"Rookie","Auction")</f>
        <v>Auction</v>
      </c>
    </row>
    <row r="237" spans="4:11" x14ac:dyDescent="0.3">
      <c r="D237" t="s">
        <v>852</v>
      </c>
      <c r="E237" t="s">
        <v>7244</v>
      </c>
      <c r="F237">
        <v>1</v>
      </c>
      <c r="G237" t="s">
        <v>448</v>
      </c>
      <c r="H237" t="s">
        <v>717</v>
      </c>
      <c r="I237" t="b">
        <v>0</v>
      </c>
      <c r="J237" t="s">
        <v>10565</v>
      </c>
      <c r="K237" t="str">
        <f>IF(Draft2016[[#This Row],[Keeper]],"Rookie","Auction")</f>
        <v>Auction</v>
      </c>
    </row>
    <row r="238" spans="4:11" x14ac:dyDescent="0.3">
      <c r="D238" t="s">
        <v>852</v>
      </c>
      <c r="E238" t="s">
        <v>3769</v>
      </c>
      <c r="F238">
        <v>1</v>
      </c>
      <c r="G238" t="s">
        <v>10567</v>
      </c>
      <c r="H238" t="s">
        <v>1368</v>
      </c>
      <c r="I238" t="b">
        <v>0</v>
      </c>
      <c r="J238" t="s">
        <v>10565</v>
      </c>
      <c r="K238" t="str">
        <f>IF(Draft2016[[#This Row],[Keeper]],"Rookie","Auction")</f>
        <v>Auction</v>
      </c>
    </row>
    <row r="239" spans="4:11" x14ac:dyDescent="0.3">
      <c r="D239" t="s">
        <v>852</v>
      </c>
      <c r="E239" t="s">
        <v>7247</v>
      </c>
      <c r="F239">
        <v>1</v>
      </c>
      <c r="G239" t="s">
        <v>347</v>
      </c>
      <c r="H239" t="s">
        <v>741</v>
      </c>
      <c r="I239" t="b">
        <v>0</v>
      </c>
      <c r="J239" t="s">
        <v>10565</v>
      </c>
      <c r="K239" t="str">
        <f>IF(Draft2016[[#This Row],[Keeper]],"Rookie","Auction")</f>
        <v>Auction</v>
      </c>
    </row>
    <row r="240" spans="4:11" x14ac:dyDescent="0.3">
      <c r="D240" t="s">
        <v>852</v>
      </c>
      <c r="E240" t="s">
        <v>5432</v>
      </c>
      <c r="F240">
        <v>1</v>
      </c>
      <c r="G240" t="s">
        <v>320</v>
      </c>
      <c r="H240" t="s">
        <v>703</v>
      </c>
      <c r="I240" t="b">
        <v>0</v>
      </c>
      <c r="J240" t="s">
        <v>10565</v>
      </c>
      <c r="K240" t="str">
        <f>IF(Draft2016[[#This Row],[Keeper]],"Rookie","Auction")</f>
        <v>Auction</v>
      </c>
    </row>
    <row r="241" spans="4:11" x14ac:dyDescent="0.3">
      <c r="D241" t="s">
        <v>852</v>
      </c>
      <c r="E241" t="s">
        <v>10266</v>
      </c>
      <c r="F241">
        <v>1</v>
      </c>
      <c r="G241" t="s">
        <v>347</v>
      </c>
      <c r="H241" t="s">
        <v>10573</v>
      </c>
      <c r="I241" t="b">
        <v>0</v>
      </c>
      <c r="J241" t="s">
        <v>10565</v>
      </c>
      <c r="K241" t="str">
        <f>IF(Draft2016[[#This Row],[Keeper]],"Rookie","Auction")</f>
        <v>Auction</v>
      </c>
    </row>
    <row r="242" spans="4:11" x14ac:dyDescent="0.3">
      <c r="D242" t="s">
        <v>852</v>
      </c>
      <c r="E242" t="s">
        <v>3957</v>
      </c>
      <c r="F242">
        <v>1</v>
      </c>
      <c r="G242" t="s">
        <v>448</v>
      </c>
      <c r="H242" t="s">
        <v>334</v>
      </c>
      <c r="I242" t="b">
        <v>0</v>
      </c>
      <c r="J242" t="s">
        <v>10565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sheetPr codeName="Sheet3"/>
  <dimension ref="A1:C11"/>
  <sheetViews>
    <sheetView workbookViewId="0">
      <selection activeCell="E2" sqref="E2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11091</v>
      </c>
      <c r="B1" t="s">
        <v>10876</v>
      </c>
      <c r="C1" t="s">
        <v>10873</v>
      </c>
    </row>
    <row r="2" spans="1:3" x14ac:dyDescent="0.3">
      <c r="A2">
        <v>4</v>
      </c>
      <c r="B2" t="s">
        <v>10690</v>
      </c>
      <c r="C2" t="s">
        <v>11092</v>
      </c>
    </row>
    <row r="3" spans="1:3" x14ac:dyDescent="0.3">
      <c r="A3">
        <v>5</v>
      </c>
      <c r="B3" t="s">
        <v>11093</v>
      </c>
      <c r="C3" t="s">
        <v>11094</v>
      </c>
    </row>
    <row r="4" spans="1:3" x14ac:dyDescent="0.3">
      <c r="A4">
        <v>6</v>
      </c>
      <c r="B4" t="s">
        <v>11095</v>
      </c>
      <c r="C4" t="s">
        <v>11096</v>
      </c>
    </row>
    <row r="5" spans="1:3" x14ac:dyDescent="0.3">
      <c r="A5">
        <v>7</v>
      </c>
      <c r="B5" t="s">
        <v>10553</v>
      </c>
      <c r="C5" t="s">
        <v>11097</v>
      </c>
    </row>
    <row r="6" spans="1:3" x14ac:dyDescent="0.3">
      <c r="A6">
        <v>10</v>
      </c>
      <c r="B6" t="s">
        <v>10555</v>
      </c>
      <c r="C6" t="s">
        <v>11098</v>
      </c>
    </row>
    <row r="7" spans="1:3" x14ac:dyDescent="0.3">
      <c r="A7">
        <v>1</v>
      </c>
      <c r="B7" t="s">
        <v>10554</v>
      </c>
      <c r="C7" t="s">
        <v>11099</v>
      </c>
    </row>
    <row r="8" spans="1:3" x14ac:dyDescent="0.3">
      <c r="A8">
        <v>9</v>
      </c>
      <c r="B8" t="s">
        <v>11100</v>
      </c>
      <c r="C8" t="s">
        <v>11101</v>
      </c>
    </row>
    <row r="9" spans="1:3" x14ac:dyDescent="0.3">
      <c r="A9">
        <v>3</v>
      </c>
      <c r="B9" t="s">
        <v>11102</v>
      </c>
      <c r="C9" t="s">
        <v>11103</v>
      </c>
    </row>
    <row r="10" spans="1:3" x14ac:dyDescent="0.3">
      <c r="A10">
        <v>2</v>
      </c>
      <c r="B10" t="s">
        <v>11104</v>
      </c>
      <c r="C10" t="s">
        <v>11105</v>
      </c>
    </row>
    <row r="11" spans="1:3" x14ac:dyDescent="0.3">
      <c r="A11">
        <v>8</v>
      </c>
      <c r="B11" t="s">
        <v>11106</v>
      </c>
      <c r="C11" t="s">
        <v>11107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sheetPr codeName="Sheet18"/>
  <dimension ref="A1:X3198"/>
  <sheetViews>
    <sheetView workbookViewId="0">
      <selection activeCell="C99" sqref="C99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77734375" bestFit="1" customWidth="1"/>
    <col min="4" max="4" width="10" bestFit="1" customWidth="1"/>
    <col min="5" max="5" width="11.109375" bestFit="1" customWidth="1"/>
    <col min="6" max="6" width="24.6640625" bestFit="1" customWidth="1"/>
    <col min="7" max="7" width="9.88671875" bestFit="1" customWidth="1"/>
    <col min="8" max="8" width="8.88671875" bestFit="1" customWidth="1"/>
    <col min="9" max="9" width="11" bestFit="1" customWidth="1"/>
    <col min="10" max="10" width="16.88671875" bestFit="1" customWidth="1"/>
    <col min="11" max="11" width="11.6640625" bestFit="1" customWidth="1"/>
    <col min="12" max="12" width="12.21875" bestFit="1" customWidth="1"/>
    <col min="13" max="13" width="17.88671875" bestFit="1" customWidth="1"/>
    <col min="14" max="14" width="6.21875" bestFit="1" customWidth="1"/>
    <col min="15" max="15" width="23.77734375" bestFit="1" customWidth="1"/>
    <col min="16" max="16" width="18.109375" bestFit="1" customWidth="1"/>
    <col min="17" max="17" width="14.109375" bestFit="1" customWidth="1"/>
    <col min="18" max="18" width="9.77734375" bestFit="1" customWidth="1"/>
    <col min="19" max="19" width="19.21875" bestFit="1" customWidth="1"/>
    <col min="20" max="20" width="8.5546875" bestFit="1" customWidth="1"/>
    <col min="21" max="21" width="7.5546875" bestFit="1" customWidth="1"/>
    <col min="22" max="22" width="12" style="68" bestFit="1" customWidth="1"/>
    <col min="23" max="23" width="11.109375" style="69" bestFit="1" customWidth="1"/>
    <col min="24" max="24" width="11.44140625" style="69" bestFit="1" customWidth="1"/>
    <col min="25" max="25" width="24.6640625" bestFit="1" customWidth="1"/>
  </cols>
  <sheetData>
    <row r="1" spans="1:24" x14ac:dyDescent="0.3">
      <c r="A1" t="s">
        <v>283</v>
      </c>
      <c r="B1" t="s">
        <v>13898</v>
      </c>
      <c r="C1" t="s">
        <v>270</v>
      </c>
      <c r="D1" t="s">
        <v>272</v>
      </c>
      <c r="E1" t="s">
        <v>279</v>
      </c>
      <c r="F1" t="s">
        <v>289</v>
      </c>
      <c r="G1" t="s">
        <v>274</v>
      </c>
      <c r="H1" t="s">
        <v>271</v>
      </c>
      <c r="I1" t="s">
        <v>275</v>
      </c>
      <c r="J1" t="s">
        <v>278</v>
      </c>
      <c r="K1" t="s">
        <v>285</v>
      </c>
      <c r="L1" t="s">
        <v>276</v>
      </c>
      <c r="M1" t="s">
        <v>277</v>
      </c>
      <c r="N1" t="s">
        <v>281</v>
      </c>
      <c r="O1" t="s">
        <v>11219</v>
      </c>
      <c r="P1" t="s">
        <v>282</v>
      </c>
      <c r="Q1" t="s">
        <v>273</v>
      </c>
      <c r="R1" t="s">
        <v>288</v>
      </c>
      <c r="S1" t="s">
        <v>287</v>
      </c>
      <c r="T1" t="s">
        <v>286</v>
      </c>
      <c r="U1" t="s">
        <v>280</v>
      </c>
      <c r="V1" t="s">
        <v>284</v>
      </c>
      <c r="W1" t="s">
        <v>16157</v>
      </c>
      <c r="X1"/>
    </row>
    <row r="2" spans="1:24" x14ac:dyDescent="0.3">
      <c r="A2" t="s">
        <v>314</v>
      </c>
      <c r="B2">
        <v>1</v>
      </c>
      <c r="C2" s="1" t="s">
        <v>308</v>
      </c>
      <c r="D2" t="s">
        <v>310</v>
      </c>
      <c r="E2" t="s">
        <v>13920</v>
      </c>
      <c r="F2" t="s">
        <v>298</v>
      </c>
      <c r="G2">
        <v>8</v>
      </c>
      <c r="H2" t="s">
        <v>682</v>
      </c>
      <c r="I2" t="s">
        <v>308</v>
      </c>
      <c r="J2">
        <v>20841</v>
      </c>
      <c r="K2">
        <v>2</v>
      </c>
      <c r="L2" t="s">
        <v>311</v>
      </c>
      <c r="M2" t="s">
        <v>312</v>
      </c>
      <c r="N2">
        <v>24</v>
      </c>
      <c r="O2" t="s">
        <v>11220</v>
      </c>
      <c r="P2" s="1" t="s">
        <v>310</v>
      </c>
      <c r="R2">
        <v>3917792</v>
      </c>
      <c r="S2">
        <v>1</v>
      </c>
      <c r="T2" t="s">
        <v>293</v>
      </c>
      <c r="U2" t="s">
        <v>313</v>
      </c>
      <c r="V2" t="s">
        <v>315</v>
      </c>
      <c r="W2" s="1">
        <v>31838</v>
      </c>
      <c r="X2"/>
    </row>
    <row r="3" spans="1:24" x14ac:dyDescent="0.3">
      <c r="A3" t="s">
        <v>323</v>
      </c>
      <c r="B3">
        <v>1</v>
      </c>
      <c r="C3" s="1" t="s">
        <v>318</v>
      </c>
      <c r="D3" t="s">
        <v>320</v>
      </c>
      <c r="F3" t="s">
        <v>294</v>
      </c>
      <c r="G3">
        <v>87</v>
      </c>
      <c r="H3" t="s">
        <v>319</v>
      </c>
      <c r="I3" t="s">
        <v>318</v>
      </c>
      <c r="J3">
        <v>14866</v>
      </c>
      <c r="K3">
        <v>7</v>
      </c>
      <c r="L3" t="s">
        <v>321</v>
      </c>
      <c r="M3" t="s">
        <v>322</v>
      </c>
      <c r="N3">
        <v>30</v>
      </c>
      <c r="O3" t="s">
        <v>11221</v>
      </c>
      <c r="P3" s="1" t="s">
        <v>320</v>
      </c>
      <c r="R3">
        <v>15940</v>
      </c>
      <c r="T3" t="s">
        <v>317</v>
      </c>
      <c r="V3" t="s">
        <v>324</v>
      </c>
      <c r="W3" s="1">
        <v>26845</v>
      </c>
      <c r="X3"/>
    </row>
    <row r="4" spans="1:24" x14ac:dyDescent="0.3">
      <c r="A4" t="s">
        <v>15647</v>
      </c>
      <c r="B4">
        <v>1</v>
      </c>
      <c r="C4" s="1" t="s">
        <v>15648</v>
      </c>
      <c r="D4" t="s">
        <v>15649</v>
      </c>
      <c r="E4" t="s">
        <v>15650</v>
      </c>
      <c r="F4" t="s">
        <v>298</v>
      </c>
      <c r="G4">
        <v>18</v>
      </c>
      <c r="H4" t="s">
        <v>410</v>
      </c>
      <c r="I4" t="s">
        <v>15648</v>
      </c>
      <c r="J4">
        <v>19995</v>
      </c>
      <c r="K4">
        <v>3</v>
      </c>
      <c r="L4" t="s">
        <v>325</v>
      </c>
      <c r="M4" t="s">
        <v>15651</v>
      </c>
      <c r="N4">
        <v>26</v>
      </c>
      <c r="O4" t="s">
        <v>15652</v>
      </c>
      <c r="P4" s="1" t="s">
        <v>15649</v>
      </c>
      <c r="R4">
        <v>3054971</v>
      </c>
      <c r="T4" t="s">
        <v>328</v>
      </c>
      <c r="U4" t="s">
        <v>334</v>
      </c>
      <c r="V4" t="s">
        <v>327</v>
      </c>
      <c r="W4" s="1">
        <v>31143</v>
      </c>
      <c r="X4"/>
    </row>
    <row r="5" spans="1:24" x14ac:dyDescent="0.3">
      <c r="A5" t="s">
        <v>352</v>
      </c>
      <c r="B5">
        <v>1</v>
      </c>
      <c r="C5" s="1" t="s">
        <v>345</v>
      </c>
      <c r="D5" t="s">
        <v>347</v>
      </c>
      <c r="E5" t="s">
        <v>350</v>
      </c>
      <c r="F5" t="s">
        <v>294</v>
      </c>
      <c r="H5" t="s">
        <v>346</v>
      </c>
      <c r="I5" t="s">
        <v>345</v>
      </c>
      <c r="J5">
        <v>18157</v>
      </c>
      <c r="K5">
        <v>4</v>
      </c>
      <c r="L5" t="s">
        <v>348</v>
      </c>
      <c r="M5" t="s">
        <v>349</v>
      </c>
      <c r="N5">
        <v>27</v>
      </c>
      <c r="O5" t="s">
        <v>11222</v>
      </c>
      <c r="P5" s="1" t="s">
        <v>347</v>
      </c>
      <c r="R5">
        <v>2576498</v>
      </c>
      <c r="T5" t="s">
        <v>344</v>
      </c>
      <c r="V5" t="s">
        <v>353</v>
      </c>
      <c r="W5" s="1">
        <v>29475</v>
      </c>
      <c r="X5"/>
    </row>
    <row r="6" spans="1:24" x14ac:dyDescent="0.3">
      <c r="A6" t="s">
        <v>358</v>
      </c>
      <c r="B6">
        <v>1</v>
      </c>
      <c r="C6" s="1" t="s">
        <v>354</v>
      </c>
      <c r="F6" t="s">
        <v>294</v>
      </c>
      <c r="G6">
        <v>8</v>
      </c>
      <c r="H6" t="s">
        <v>355</v>
      </c>
      <c r="I6" t="s">
        <v>354</v>
      </c>
      <c r="J6">
        <v>18789</v>
      </c>
      <c r="K6">
        <v>0</v>
      </c>
      <c r="L6" t="s">
        <v>356</v>
      </c>
      <c r="M6" t="s">
        <v>357</v>
      </c>
      <c r="O6" t="s">
        <v>11223</v>
      </c>
      <c r="P6" s="1" t="s">
        <v>295</v>
      </c>
      <c r="R6">
        <v>2574518</v>
      </c>
      <c r="T6" t="s">
        <v>359</v>
      </c>
      <c r="V6"/>
      <c r="W6" s="1"/>
      <c r="X6"/>
    </row>
    <row r="7" spans="1:24" x14ac:dyDescent="0.3">
      <c r="A7" t="s">
        <v>365</v>
      </c>
      <c r="B7">
        <v>1</v>
      </c>
      <c r="C7" s="1" t="s">
        <v>360</v>
      </c>
      <c r="D7" t="s">
        <v>310</v>
      </c>
      <c r="E7" t="s">
        <v>13921</v>
      </c>
      <c r="F7" t="s">
        <v>294</v>
      </c>
      <c r="H7" t="s">
        <v>582</v>
      </c>
      <c r="I7" t="s">
        <v>360</v>
      </c>
      <c r="J7">
        <v>21260</v>
      </c>
      <c r="K7">
        <v>1</v>
      </c>
      <c r="L7" t="s">
        <v>362</v>
      </c>
      <c r="M7" t="s">
        <v>363</v>
      </c>
      <c r="N7">
        <v>24</v>
      </c>
      <c r="O7" t="s">
        <v>11224</v>
      </c>
      <c r="P7" s="1" t="s">
        <v>310</v>
      </c>
      <c r="R7">
        <v>3128814</v>
      </c>
      <c r="T7" t="s">
        <v>344</v>
      </c>
      <c r="V7" t="s">
        <v>3326</v>
      </c>
      <c r="W7" s="1">
        <v>32282</v>
      </c>
      <c r="X7"/>
    </row>
    <row r="8" spans="1:24" x14ac:dyDescent="0.3">
      <c r="A8" t="s">
        <v>371</v>
      </c>
      <c r="B8">
        <v>1</v>
      </c>
      <c r="C8" s="1" t="s">
        <v>97</v>
      </c>
      <c r="D8" t="s">
        <v>347</v>
      </c>
      <c r="E8" t="s">
        <v>369</v>
      </c>
      <c r="F8" t="s">
        <v>298</v>
      </c>
      <c r="G8">
        <v>13</v>
      </c>
      <c r="H8" t="s">
        <v>366</v>
      </c>
      <c r="I8" t="s">
        <v>97</v>
      </c>
      <c r="J8">
        <v>17960</v>
      </c>
      <c r="K8">
        <v>5</v>
      </c>
      <c r="L8" t="s">
        <v>367</v>
      </c>
      <c r="M8" t="s">
        <v>368</v>
      </c>
      <c r="N8">
        <v>28</v>
      </c>
      <c r="O8" t="s">
        <v>11225</v>
      </c>
      <c r="P8" s="1" t="s">
        <v>347</v>
      </c>
      <c r="R8">
        <v>2976316</v>
      </c>
      <c r="S8">
        <v>1</v>
      </c>
      <c r="T8" t="s">
        <v>317</v>
      </c>
      <c r="U8" t="s">
        <v>370</v>
      </c>
      <c r="V8" t="s">
        <v>372</v>
      </c>
      <c r="W8" s="1">
        <v>29281</v>
      </c>
      <c r="X8"/>
    </row>
    <row r="9" spans="1:24" x14ac:dyDescent="0.3">
      <c r="A9" t="s">
        <v>377</v>
      </c>
      <c r="B9">
        <v>1</v>
      </c>
      <c r="C9" s="1" t="s">
        <v>373</v>
      </c>
      <c r="D9" t="s">
        <v>310</v>
      </c>
      <c r="F9" t="s">
        <v>294</v>
      </c>
      <c r="G9">
        <v>3</v>
      </c>
      <c r="H9" t="s">
        <v>374</v>
      </c>
      <c r="I9" t="s">
        <v>373</v>
      </c>
      <c r="J9">
        <v>16058</v>
      </c>
      <c r="K9">
        <v>1</v>
      </c>
      <c r="L9" t="s">
        <v>375</v>
      </c>
      <c r="M9" t="s">
        <v>376</v>
      </c>
      <c r="N9">
        <v>26</v>
      </c>
      <c r="O9" t="s">
        <v>11226</v>
      </c>
      <c r="P9" s="1" t="s">
        <v>310</v>
      </c>
      <c r="R9">
        <v>16812</v>
      </c>
      <c r="T9" t="s">
        <v>328</v>
      </c>
      <c r="V9" t="s">
        <v>378</v>
      </c>
      <c r="W9" s="1"/>
      <c r="X9"/>
    </row>
    <row r="10" spans="1:24" x14ac:dyDescent="0.3">
      <c r="A10" t="s">
        <v>382</v>
      </c>
      <c r="B10">
        <v>1</v>
      </c>
      <c r="C10" s="1" t="s">
        <v>379</v>
      </c>
      <c r="D10" t="s">
        <v>320</v>
      </c>
      <c r="E10" t="s">
        <v>13922</v>
      </c>
      <c r="F10" t="s">
        <v>294</v>
      </c>
      <c r="H10" t="s">
        <v>989</v>
      </c>
      <c r="I10" t="s">
        <v>379</v>
      </c>
      <c r="J10">
        <v>21275</v>
      </c>
      <c r="K10">
        <v>1</v>
      </c>
      <c r="L10" t="s">
        <v>380</v>
      </c>
      <c r="M10" t="s">
        <v>381</v>
      </c>
      <c r="N10">
        <v>24</v>
      </c>
      <c r="O10" t="s">
        <v>11227</v>
      </c>
      <c r="P10" s="1" t="s">
        <v>320</v>
      </c>
      <c r="R10">
        <v>3127376</v>
      </c>
      <c r="T10" t="s">
        <v>293</v>
      </c>
      <c r="V10" t="s">
        <v>383</v>
      </c>
      <c r="W10" s="1">
        <v>32314</v>
      </c>
      <c r="X10"/>
    </row>
    <row r="11" spans="1:24" x14ac:dyDescent="0.3">
      <c r="A11" t="s">
        <v>14175</v>
      </c>
      <c r="B11">
        <v>1</v>
      </c>
      <c r="C11" s="1" t="s">
        <v>14176</v>
      </c>
      <c r="D11" t="s">
        <v>310</v>
      </c>
      <c r="F11" t="s">
        <v>298</v>
      </c>
      <c r="G11">
        <v>8</v>
      </c>
      <c r="H11" t="s">
        <v>316</v>
      </c>
      <c r="I11" t="s">
        <v>14176</v>
      </c>
      <c r="J11">
        <v>21816</v>
      </c>
      <c r="K11">
        <v>1</v>
      </c>
      <c r="L11" t="s">
        <v>1113</v>
      </c>
      <c r="M11" t="s">
        <v>1701</v>
      </c>
      <c r="N11">
        <v>24</v>
      </c>
      <c r="O11" t="s">
        <v>14177</v>
      </c>
      <c r="P11" s="1" t="s">
        <v>310</v>
      </c>
      <c r="R11">
        <v>4055171</v>
      </c>
      <c r="S11">
        <v>4</v>
      </c>
      <c r="T11" t="s">
        <v>317</v>
      </c>
      <c r="U11" t="s">
        <v>305</v>
      </c>
      <c r="V11" t="s">
        <v>16902</v>
      </c>
      <c r="W11" s="1">
        <v>33266</v>
      </c>
      <c r="X11"/>
    </row>
    <row r="12" spans="1:24" x14ac:dyDescent="0.3">
      <c r="A12" t="s">
        <v>393</v>
      </c>
      <c r="B12">
        <v>1</v>
      </c>
      <c r="C12" s="1" t="s">
        <v>390</v>
      </c>
      <c r="D12" t="s">
        <v>347</v>
      </c>
      <c r="F12" t="s">
        <v>294</v>
      </c>
      <c r="G12">
        <v>3</v>
      </c>
      <c r="H12" t="s">
        <v>391</v>
      </c>
      <c r="I12" t="s">
        <v>390</v>
      </c>
      <c r="J12">
        <v>17285</v>
      </c>
      <c r="K12">
        <v>0</v>
      </c>
      <c r="L12" t="s">
        <v>311</v>
      </c>
      <c r="M12" t="s">
        <v>392</v>
      </c>
      <c r="N12">
        <v>29</v>
      </c>
      <c r="O12" t="s">
        <v>11228</v>
      </c>
      <c r="P12" s="1" t="s">
        <v>347</v>
      </c>
      <c r="R12">
        <v>2983134</v>
      </c>
      <c r="T12" t="s">
        <v>395</v>
      </c>
      <c r="V12" t="s">
        <v>394</v>
      </c>
      <c r="W12" s="1">
        <v>29089</v>
      </c>
      <c r="X12"/>
    </row>
    <row r="13" spans="1:24" x14ac:dyDescent="0.3">
      <c r="A13" t="s">
        <v>404</v>
      </c>
      <c r="B13">
        <v>1</v>
      </c>
      <c r="C13" s="1" t="s">
        <v>400</v>
      </c>
      <c r="D13" t="s">
        <v>310</v>
      </c>
      <c r="E13" t="s">
        <v>403</v>
      </c>
      <c r="F13" t="s">
        <v>294</v>
      </c>
      <c r="G13">
        <v>10</v>
      </c>
      <c r="H13" t="s">
        <v>401</v>
      </c>
      <c r="I13" t="s">
        <v>400</v>
      </c>
      <c r="J13">
        <v>17971</v>
      </c>
      <c r="K13">
        <v>4</v>
      </c>
      <c r="L13" t="s">
        <v>402</v>
      </c>
      <c r="M13" t="s">
        <v>312</v>
      </c>
      <c r="N13">
        <v>27</v>
      </c>
      <c r="O13" t="s">
        <v>11229</v>
      </c>
      <c r="P13" s="1" t="s">
        <v>310</v>
      </c>
      <c r="R13">
        <v>2976299</v>
      </c>
      <c r="T13" t="s">
        <v>293</v>
      </c>
      <c r="V13" t="s">
        <v>405</v>
      </c>
      <c r="W13" s="1">
        <v>29373</v>
      </c>
      <c r="X13"/>
    </row>
    <row r="14" spans="1:24" x14ac:dyDescent="0.3">
      <c r="A14" t="s">
        <v>415</v>
      </c>
      <c r="B14">
        <v>1</v>
      </c>
      <c r="C14" s="1" t="s">
        <v>409</v>
      </c>
      <c r="D14" t="s">
        <v>347</v>
      </c>
      <c r="E14" t="s">
        <v>413</v>
      </c>
      <c r="F14" t="s">
        <v>298</v>
      </c>
      <c r="G14">
        <v>17</v>
      </c>
      <c r="H14" t="s">
        <v>355</v>
      </c>
      <c r="I14" t="s">
        <v>409</v>
      </c>
      <c r="J14">
        <v>20684</v>
      </c>
      <c r="K14">
        <v>3</v>
      </c>
      <c r="L14" t="s">
        <v>411</v>
      </c>
      <c r="M14" t="s">
        <v>412</v>
      </c>
      <c r="N14">
        <v>25</v>
      </c>
      <c r="O14" t="s">
        <v>11230</v>
      </c>
      <c r="P14" s="1" t="s">
        <v>347</v>
      </c>
      <c r="R14">
        <v>3115928</v>
      </c>
      <c r="S14">
        <v>3</v>
      </c>
      <c r="T14" t="s">
        <v>344</v>
      </c>
      <c r="U14" t="s">
        <v>741</v>
      </c>
      <c r="V14" t="s">
        <v>416</v>
      </c>
      <c r="W14" s="1">
        <v>31777</v>
      </c>
      <c r="X14"/>
    </row>
    <row r="15" spans="1:24" x14ac:dyDescent="0.3">
      <c r="A15" t="s">
        <v>420</v>
      </c>
      <c r="B15">
        <v>1</v>
      </c>
      <c r="C15" s="1" t="s">
        <v>417</v>
      </c>
      <c r="F15" t="s">
        <v>294</v>
      </c>
      <c r="G15">
        <v>0</v>
      </c>
      <c r="H15" t="s">
        <v>295</v>
      </c>
      <c r="I15" t="s">
        <v>417</v>
      </c>
      <c r="J15">
        <v>19786</v>
      </c>
      <c r="K15">
        <v>0</v>
      </c>
      <c r="L15" t="s">
        <v>418</v>
      </c>
      <c r="M15" t="s">
        <v>419</v>
      </c>
      <c r="O15" t="s">
        <v>11231</v>
      </c>
      <c r="P15" s="1" t="s">
        <v>295</v>
      </c>
      <c r="T15" t="s">
        <v>295</v>
      </c>
      <c r="V15"/>
      <c r="W15" s="1"/>
      <c r="X15"/>
    </row>
    <row r="16" spans="1:24" x14ac:dyDescent="0.3">
      <c r="A16" t="s">
        <v>16158</v>
      </c>
      <c r="B16">
        <v>1</v>
      </c>
      <c r="C16" s="1" t="s">
        <v>14178</v>
      </c>
      <c r="D16" t="s">
        <v>448</v>
      </c>
      <c r="F16" t="s">
        <v>298</v>
      </c>
      <c r="G16">
        <v>0</v>
      </c>
      <c r="H16" t="s">
        <v>661</v>
      </c>
      <c r="I16" t="s">
        <v>14178</v>
      </c>
      <c r="J16">
        <v>21793</v>
      </c>
      <c r="K16">
        <v>1</v>
      </c>
      <c r="L16" t="s">
        <v>367</v>
      </c>
      <c r="M16" t="s">
        <v>14180</v>
      </c>
      <c r="N16">
        <v>22</v>
      </c>
      <c r="O16" t="s">
        <v>16159</v>
      </c>
      <c r="P16" s="1" t="s">
        <v>448</v>
      </c>
      <c r="R16">
        <v>4239083</v>
      </c>
      <c r="S16">
        <v>4</v>
      </c>
      <c r="T16" t="s">
        <v>359</v>
      </c>
      <c r="U16" t="s">
        <v>717</v>
      </c>
      <c r="V16" t="s">
        <v>14179</v>
      </c>
      <c r="W16" s="1">
        <v>32972</v>
      </c>
      <c r="X16"/>
    </row>
    <row r="17" spans="1:24" x14ac:dyDescent="0.3">
      <c r="A17" t="s">
        <v>425</v>
      </c>
      <c r="B17">
        <v>1</v>
      </c>
      <c r="C17" s="1" t="s">
        <v>422</v>
      </c>
      <c r="F17" t="s">
        <v>294</v>
      </c>
      <c r="G17">
        <v>0</v>
      </c>
      <c r="H17" t="s">
        <v>295</v>
      </c>
      <c r="I17" t="s">
        <v>422</v>
      </c>
      <c r="J17">
        <v>17878</v>
      </c>
      <c r="K17">
        <v>0</v>
      </c>
      <c r="L17" t="s">
        <v>423</v>
      </c>
      <c r="M17" t="s">
        <v>424</v>
      </c>
      <c r="O17" t="s">
        <v>11232</v>
      </c>
      <c r="P17" s="1" t="s">
        <v>295</v>
      </c>
      <c r="T17" t="s">
        <v>295</v>
      </c>
      <c r="V17"/>
      <c r="W17" s="1"/>
      <c r="X17"/>
    </row>
    <row r="18" spans="1:24" x14ac:dyDescent="0.3">
      <c r="A18" t="s">
        <v>430</v>
      </c>
      <c r="B18">
        <v>1</v>
      </c>
      <c r="C18" s="1" t="s">
        <v>426</v>
      </c>
      <c r="D18" t="s">
        <v>347</v>
      </c>
      <c r="F18" t="s">
        <v>294</v>
      </c>
      <c r="G18">
        <v>83</v>
      </c>
      <c r="H18" t="s">
        <v>427</v>
      </c>
      <c r="I18" t="s">
        <v>426</v>
      </c>
      <c r="J18">
        <v>16333</v>
      </c>
      <c r="K18">
        <v>2</v>
      </c>
      <c r="L18" t="s">
        <v>428</v>
      </c>
      <c r="M18" t="s">
        <v>429</v>
      </c>
      <c r="N18">
        <v>27</v>
      </c>
      <c r="O18" t="s">
        <v>11233</v>
      </c>
      <c r="P18" s="1" t="s">
        <v>347</v>
      </c>
      <c r="R18">
        <v>16962</v>
      </c>
      <c r="T18" t="s">
        <v>307</v>
      </c>
      <c r="V18" t="s">
        <v>431</v>
      </c>
      <c r="W18" s="1">
        <v>27844</v>
      </c>
      <c r="X18"/>
    </row>
    <row r="19" spans="1:24" x14ac:dyDescent="0.3">
      <c r="A19" t="s">
        <v>437</v>
      </c>
      <c r="B19">
        <v>1</v>
      </c>
      <c r="C19" s="1" t="s">
        <v>432</v>
      </c>
      <c r="D19" t="s">
        <v>434</v>
      </c>
      <c r="F19" t="s">
        <v>294</v>
      </c>
      <c r="G19">
        <v>8</v>
      </c>
      <c r="H19" t="s">
        <v>433</v>
      </c>
      <c r="I19" t="s">
        <v>432</v>
      </c>
      <c r="J19">
        <v>16719</v>
      </c>
      <c r="K19">
        <v>1</v>
      </c>
      <c r="L19" t="s">
        <v>435</v>
      </c>
      <c r="M19" t="s">
        <v>436</v>
      </c>
      <c r="N19">
        <v>26</v>
      </c>
      <c r="O19" t="s">
        <v>11234</v>
      </c>
      <c r="P19" s="1" t="s">
        <v>434</v>
      </c>
      <c r="R19">
        <v>17492</v>
      </c>
      <c r="T19" t="s">
        <v>399</v>
      </c>
      <c r="V19" t="s">
        <v>438</v>
      </c>
      <c r="W19" s="1"/>
      <c r="X19"/>
    </row>
    <row r="20" spans="1:24" x14ac:dyDescent="0.3">
      <c r="A20" t="s">
        <v>452</v>
      </c>
      <c r="B20">
        <v>1</v>
      </c>
      <c r="C20" s="1" t="s">
        <v>446</v>
      </c>
      <c r="D20" t="s">
        <v>448</v>
      </c>
      <c r="E20" t="s">
        <v>451</v>
      </c>
      <c r="F20" t="s">
        <v>294</v>
      </c>
      <c r="G20">
        <v>40</v>
      </c>
      <c r="H20" t="s">
        <v>447</v>
      </c>
      <c r="I20" t="s">
        <v>446</v>
      </c>
      <c r="J20">
        <v>16345</v>
      </c>
      <c r="K20">
        <v>6</v>
      </c>
      <c r="L20" t="s">
        <v>449</v>
      </c>
      <c r="M20" t="s">
        <v>450</v>
      </c>
      <c r="N20">
        <v>29</v>
      </c>
      <c r="O20" t="s">
        <v>11235</v>
      </c>
      <c r="P20" s="1" t="s">
        <v>448</v>
      </c>
      <c r="R20">
        <v>17452</v>
      </c>
      <c r="T20" t="s">
        <v>395</v>
      </c>
      <c r="V20" t="s">
        <v>453</v>
      </c>
      <c r="W20" s="1">
        <v>28272</v>
      </c>
      <c r="X20"/>
    </row>
    <row r="21" spans="1:24" x14ac:dyDescent="0.3">
      <c r="A21" t="s">
        <v>459</v>
      </c>
      <c r="B21">
        <v>1</v>
      </c>
      <c r="C21" s="1" t="s">
        <v>455</v>
      </c>
      <c r="D21" t="s">
        <v>434</v>
      </c>
      <c r="F21" t="s">
        <v>294</v>
      </c>
      <c r="G21">
        <v>4</v>
      </c>
      <c r="H21" t="s">
        <v>456</v>
      </c>
      <c r="I21" t="s">
        <v>455</v>
      </c>
      <c r="J21">
        <v>6410</v>
      </c>
      <c r="K21">
        <v>14</v>
      </c>
      <c r="L21" t="s">
        <v>457</v>
      </c>
      <c r="M21" t="s">
        <v>458</v>
      </c>
      <c r="N21">
        <v>40</v>
      </c>
      <c r="O21" t="s">
        <v>11236</v>
      </c>
      <c r="P21" s="1" t="s">
        <v>434</v>
      </c>
      <c r="T21" t="s">
        <v>317</v>
      </c>
      <c r="V21" t="s">
        <v>460</v>
      </c>
      <c r="W21" s="1"/>
      <c r="X21"/>
    </row>
    <row r="22" spans="1:24" x14ac:dyDescent="0.3">
      <c r="A22" t="s">
        <v>466</v>
      </c>
      <c r="B22">
        <v>1</v>
      </c>
      <c r="C22" s="1" t="s">
        <v>463</v>
      </c>
      <c r="F22" t="s">
        <v>294</v>
      </c>
      <c r="G22">
        <v>0</v>
      </c>
      <c r="H22" t="s">
        <v>295</v>
      </c>
      <c r="I22" t="s">
        <v>463</v>
      </c>
      <c r="J22">
        <v>17880</v>
      </c>
      <c r="K22">
        <v>0</v>
      </c>
      <c r="L22" t="s">
        <v>464</v>
      </c>
      <c r="M22" t="s">
        <v>465</v>
      </c>
      <c r="O22" t="s">
        <v>11237</v>
      </c>
      <c r="P22" s="1" t="s">
        <v>295</v>
      </c>
      <c r="T22" t="s">
        <v>295</v>
      </c>
      <c r="V22"/>
      <c r="W22" s="1"/>
      <c r="X22"/>
    </row>
    <row r="23" spans="1:24" x14ac:dyDescent="0.3">
      <c r="A23" t="s">
        <v>470</v>
      </c>
      <c r="B23">
        <v>1</v>
      </c>
      <c r="C23" s="1" t="s">
        <v>467</v>
      </c>
      <c r="D23" t="s">
        <v>347</v>
      </c>
      <c r="F23" t="s">
        <v>294</v>
      </c>
      <c r="G23">
        <v>84</v>
      </c>
      <c r="H23" t="s">
        <v>396</v>
      </c>
      <c r="I23" t="s">
        <v>467</v>
      </c>
      <c r="J23">
        <v>14203</v>
      </c>
      <c r="K23">
        <v>4</v>
      </c>
      <c r="L23" t="s">
        <v>468</v>
      </c>
      <c r="M23" t="s">
        <v>469</v>
      </c>
      <c r="N23">
        <v>29</v>
      </c>
      <c r="O23" t="s">
        <v>11238</v>
      </c>
      <c r="P23" s="1" t="s">
        <v>347</v>
      </c>
      <c r="R23">
        <v>14919</v>
      </c>
      <c r="T23" t="s">
        <v>399</v>
      </c>
      <c r="V23" t="s">
        <v>471</v>
      </c>
      <c r="W23" s="1">
        <v>25764</v>
      </c>
      <c r="X23"/>
    </row>
    <row r="24" spans="1:24" x14ac:dyDescent="0.3">
      <c r="A24" t="s">
        <v>477</v>
      </c>
      <c r="B24">
        <v>1</v>
      </c>
      <c r="C24" s="1" t="s">
        <v>175</v>
      </c>
      <c r="D24" t="s">
        <v>347</v>
      </c>
      <c r="E24" t="s">
        <v>475</v>
      </c>
      <c r="F24" t="s">
        <v>298</v>
      </c>
      <c r="G24">
        <v>18</v>
      </c>
      <c r="H24" t="s">
        <v>427</v>
      </c>
      <c r="I24" t="s">
        <v>175</v>
      </c>
      <c r="J24">
        <v>19802</v>
      </c>
      <c r="K24">
        <v>3</v>
      </c>
      <c r="L24" t="s">
        <v>473</v>
      </c>
      <c r="M24" t="s">
        <v>474</v>
      </c>
      <c r="N24">
        <v>26</v>
      </c>
      <c r="O24" t="s">
        <v>11239</v>
      </c>
      <c r="P24" s="1" t="s">
        <v>347</v>
      </c>
      <c r="Q24" t="s">
        <v>407</v>
      </c>
      <c r="R24">
        <v>3925357</v>
      </c>
      <c r="S24">
        <v>1</v>
      </c>
      <c r="T24" t="s">
        <v>328</v>
      </c>
      <c r="U24" t="s">
        <v>476</v>
      </c>
      <c r="V24" t="s">
        <v>478</v>
      </c>
      <c r="W24" s="1">
        <v>30996</v>
      </c>
      <c r="X24"/>
    </row>
    <row r="25" spans="1:24" x14ac:dyDescent="0.3">
      <c r="A25" t="s">
        <v>487</v>
      </c>
      <c r="B25">
        <v>1</v>
      </c>
      <c r="C25" s="1" t="s">
        <v>481</v>
      </c>
      <c r="D25" t="s">
        <v>347</v>
      </c>
      <c r="E25" t="s">
        <v>485</v>
      </c>
      <c r="F25" t="s">
        <v>294</v>
      </c>
      <c r="G25">
        <v>17</v>
      </c>
      <c r="H25" t="s">
        <v>482</v>
      </c>
      <c r="I25" t="s">
        <v>481</v>
      </c>
      <c r="J25">
        <v>19504</v>
      </c>
      <c r="K25">
        <v>3</v>
      </c>
      <c r="L25" t="s">
        <v>483</v>
      </c>
      <c r="M25" t="s">
        <v>484</v>
      </c>
      <c r="N25">
        <v>27</v>
      </c>
      <c r="O25" t="s">
        <v>11240</v>
      </c>
      <c r="P25" s="1" t="s">
        <v>347</v>
      </c>
      <c r="R25">
        <v>2988624</v>
      </c>
      <c r="T25" t="s">
        <v>489</v>
      </c>
      <c r="V25" t="s">
        <v>488</v>
      </c>
      <c r="W25" s="1">
        <v>30808</v>
      </c>
      <c r="X25"/>
    </row>
    <row r="26" spans="1:24" x14ac:dyDescent="0.3">
      <c r="A26" t="s">
        <v>500</v>
      </c>
      <c r="B26">
        <v>1</v>
      </c>
      <c r="C26" s="1" t="s">
        <v>495</v>
      </c>
      <c r="D26" t="s">
        <v>448</v>
      </c>
      <c r="E26" t="s">
        <v>499</v>
      </c>
      <c r="F26" t="s">
        <v>294</v>
      </c>
      <c r="G26">
        <v>35</v>
      </c>
      <c r="H26" t="s">
        <v>496</v>
      </c>
      <c r="I26" t="s">
        <v>495</v>
      </c>
      <c r="J26">
        <v>18349</v>
      </c>
      <c r="K26">
        <v>4</v>
      </c>
      <c r="L26" t="s">
        <v>497</v>
      </c>
      <c r="M26" t="s">
        <v>498</v>
      </c>
      <c r="N26">
        <v>27</v>
      </c>
      <c r="O26" t="s">
        <v>11241</v>
      </c>
      <c r="P26" s="1" t="s">
        <v>448</v>
      </c>
      <c r="R26">
        <v>2577692</v>
      </c>
      <c r="T26" t="s">
        <v>307</v>
      </c>
      <c r="V26" t="s">
        <v>501</v>
      </c>
      <c r="W26" s="1">
        <v>29661</v>
      </c>
      <c r="X26"/>
    </row>
    <row r="27" spans="1:24" x14ac:dyDescent="0.3">
      <c r="A27" t="s">
        <v>15653</v>
      </c>
      <c r="B27">
        <v>1</v>
      </c>
      <c r="C27" s="1" t="s">
        <v>15654</v>
      </c>
      <c r="D27" t="s">
        <v>15649</v>
      </c>
      <c r="F27" t="s">
        <v>294</v>
      </c>
      <c r="G27">
        <v>10</v>
      </c>
      <c r="H27" t="s">
        <v>720</v>
      </c>
      <c r="I27" t="s">
        <v>15654</v>
      </c>
      <c r="J27">
        <v>14941</v>
      </c>
      <c r="K27">
        <v>7</v>
      </c>
      <c r="L27" t="s">
        <v>503</v>
      </c>
      <c r="M27" t="s">
        <v>15656</v>
      </c>
      <c r="N27">
        <v>31</v>
      </c>
      <c r="O27" t="s">
        <v>15657</v>
      </c>
      <c r="P27" s="1" t="s">
        <v>15649</v>
      </c>
      <c r="R27">
        <v>15774</v>
      </c>
      <c r="T27" t="s">
        <v>359</v>
      </c>
      <c r="V27" t="s">
        <v>15655</v>
      </c>
      <c r="W27" s="1">
        <v>26613</v>
      </c>
      <c r="X27"/>
    </row>
    <row r="28" spans="1:24" x14ac:dyDescent="0.3">
      <c r="A28" t="s">
        <v>514</v>
      </c>
      <c r="B28">
        <v>1</v>
      </c>
      <c r="C28" s="1" t="s">
        <v>510</v>
      </c>
      <c r="D28" t="s">
        <v>320</v>
      </c>
      <c r="E28" t="s">
        <v>13923</v>
      </c>
      <c r="F28" t="s">
        <v>294</v>
      </c>
      <c r="G28">
        <v>82</v>
      </c>
      <c r="H28" t="s">
        <v>511</v>
      </c>
      <c r="I28" t="s">
        <v>510</v>
      </c>
      <c r="J28">
        <v>21319</v>
      </c>
      <c r="K28">
        <v>1</v>
      </c>
      <c r="L28" t="s">
        <v>512</v>
      </c>
      <c r="M28" t="s">
        <v>513</v>
      </c>
      <c r="N28">
        <v>24</v>
      </c>
      <c r="O28" t="s">
        <v>11242</v>
      </c>
      <c r="P28" s="1" t="s">
        <v>320</v>
      </c>
      <c r="R28">
        <v>3120540</v>
      </c>
      <c r="S28">
        <v>5</v>
      </c>
      <c r="T28" t="s">
        <v>317</v>
      </c>
      <c r="V28" t="s">
        <v>13813</v>
      </c>
      <c r="W28" s="1">
        <v>32153</v>
      </c>
      <c r="X28"/>
    </row>
    <row r="29" spans="1:24" x14ac:dyDescent="0.3">
      <c r="A29" t="s">
        <v>519</v>
      </c>
      <c r="B29">
        <v>1</v>
      </c>
      <c r="C29" s="1" t="s">
        <v>120</v>
      </c>
      <c r="D29" t="s">
        <v>347</v>
      </c>
      <c r="E29" t="s">
        <v>517</v>
      </c>
      <c r="F29" t="s">
        <v>298</v>
      </c>
      <c r="G29">
        <v>2</v>
      </c>
      <c r="H29" t="s">
        <v>533</v>
      </c>
      <c r="I29" t="s">
        <v>120</v>
      </c>
      <c r="J29">
        <v>16308</v>
      </c>
      <c r="K29">
        <v>7</v>
      </c>
      <c r="L29" t="s">
        <v>515</v>
      </c>
      <c r="M29" t="s">
        <v>516</v>
      </c>
      <c r="N29">
        <v>29</v>
      </c>
      <c r="O29" t="s">
        <v>11243</v>
      </c>
      <c r="P29" s="1" t="s">
        <v>347</v>
      </c>
      <c r="R29">
        <v>17051</v>
      </c>
      <c r="S29">
        <v>3</v>
      </c>
      <c r="T29" t="s">
        <v>489</v>
      </c>
      <c r="U29" t="s">
        <v>518</v>
      </c>
      <c r="V29" t="s">
        <v>520</v>
      </c>
      <c r="W29" s="1">
        <v>28046</v>
      </c>
      <c r="X29"/>
    </row>
    <row r="30" spans="1:24" x14ac:dyDescent="0.3">
      <c r="A30" t="s">
        <v>15658</v>
      </c>
      <c r="B30">
        <v>1</v>
      </c>
      <c r="C30" s="1" t="s">
        <v>15659</v>
      </c>
      <c r="D30" t="s">
        <v>15649</v>
      </c>
      <c r="F30" t="s">
        <v>294</v>
      </c>
      <c r="G30">
        <v>4</v>
      </c>
      <c r="H30" t="s">
        <v>355</v>
      </c>
      <c r="I30" t="s">
        <v>15659</v>
      </c>
      <c r="J30">
        <v>15603</v>
      </c>
      <c r="K30">
        <v>9</v>
      </c>
      <c r="L30" t="s">
        <v>523</v>
      </c>
      <c r="M30" t="s">
        <v>15661</v>
      </c>
      <c r="N30">
        <v>32</v>
      </c>
      <c r="O30" t="s">
        <v>15662</v>
      </c>
      <c r="P30" s="1" t="s">
        <v>15649</v>
      </c>
      <c r="R30">
        <v>14342</v>
      </c>
      <c r="T30" t="s">
        <v>359</v>
      </c>
      <c r="V30" t="s">
        <v>15660</v>
      </c>
      <c r="W30" s="1">
        <v>25150</v>
      </c>
      <c r="X30"/>
    </row>
    <row r="31" spans="1:24" x14ac:dyDescent="0.3">
      <c r="A31" t="s">
        <v>527</v>
      </c>
      <c r="B31">
        <v>1</v>
      </c>
      <c r="C31" s="1" t="s">
        <v>524</v>
      </c>
      <c r="F31" t="s">
        <v>294</v>
      </c>
      <c r="G31">
        <v>0</v>
      </c>
      <c r="H31" t="s">
        <v>295</v>
      </c>
      <c r="I31" t="s">
        <v>524</v>
      </c>
      <c r="J31">
        <v>17867</v>
      </c>
      <c r="K31">
        <v>0</v>
      </c>
      <c r="L31" t="s">
        <v>525</v>
      </c>
      <c r="M31" t="s">
        <v>526</v>
      </c>
      <c r="O31" t="s">
        <v>11244</v>
      </c>
      <c r="P31" s="1" t="s">
        <v>295</v>
      </c>
      <c r="T31" t="s">
        <v>295</v>
      </c>
      <c r="V31"/>
      <c r="W31" s="1"/>
      <c r="X31"/>
    </row>
    <row r="32" spans="1:24" x14ac:dyDescent="0.3">
      <c r="A32" t="s">
        <v>541</v>
      </c>
      <c r="B32">
        <v>1</v>
      </c>
      <c r="C32" s="1" t="s">
        <v>536</v>
      </c>
      <c r="D32" t="s">
        <v>347</v>
      </c>
      <c r="E32" t="s">
        <v>540</v>
      </c>
      <c r="F32" t="s">
        <v>298</v>
      </c>
      <c r="G32">
        <v>11</v>
      </c>
      <c r="H32" t="s">
        <v>745</v>
      </c>
      <c r="I32" t="s">
        <v>536</v>
      </c>
      <c r="J32">
        <v>19064</v>
      </c>
      <c r="K32">
        <v>4</v>
      </c>
      <c r="L32" t="s">
        <v>538</v>
      </c>
      <c r="M32" t="s">
        <v>539</v>
      </c>
      <c r="N32">
        <v>27</v>
      </c>
      <c r="O32" t="s">
        <v>11245</v>
      </c>
      <c r="P32" s="1" t="s">
        <v>347</v>
      </c>
      <c r="R32">
        <v>3040569</v>
      </c>
      <c r="S32">
        <v>2</v>
      </c>
      <c r="T32" t="s">
        <v>395</v>
      </c>
      <c r="U32" t="s">
        <v>408</v>
      </c>
      <c r="V32" t="s">
        <v>542</v>
      </c>
      <c r="W32" s="1">
        <v>30290</v>
      </c>
      <c r="X32"/>
    </row>
    <row r="33" spans="1:24" x14ac:dyDescent="0.3">
      <c r="A33" t="s">
        <v>16160</v>
      </c>
      <c r="B33">
        <v>1</v>
      </c>
      <c r="C33" s="1" t="s">
        <v>16161</v>
      </c>
      <c r="D33" t="s">
        <v>448</v>
      </c>
      <c r="F33" t="s">
        <v>298</v>
      </c>
      <c r="G33">
        <v>25</v>
      </c>
      <c r="H33" t="s">
        <v>639</v>
      </c>
      <c r="I33" t="s">
        <v>16161</v>
      </c>
      <c r="K33">
        <v>0</v>
      </c>
      <c r="L33" t="s">
        <v>16162</v>
      </c>
      <c r="M33" t="s">
        <v>6124</v>
      </c>
      <c r="N33">
        <v>23</v>
      </c>
      <c r="O33" t="s">
        <v>16163</v>
      </c>
      <c r="P33" s="1" t="s">
        <v>448</v>
      </c>
      <c r="T33" t="s">
        <v>489</v>
      </c>
      <c r="U33" t="s">
        <v>665</v>
      </c>
      <c r="V33" t="s">
        <v>16903</v>
      </c>
      <c r="W33" s="1"/>
      <c r="X33"/>
    </row>
    <row r="34" spans="1:24" x14ac:dyDescent="0.3">
      <c r="A34" t="s">
        <v>16164</v>
      </c>
      <c r="B34">
        <v>1</v>
      </c>
      <c r="C34" s="1" t="s">
        <v>16165</v>
      </c>
      <c r="D34" t="s">
        <v>434</v>
      </c>
      <c r="F34" t="s">
        <v>298</v>
      </c>
      <c r="G34">
        <v>6</v>
      </c>
      <c r="H34" t="s">
        <v>533</v>
      </c>
      <c r="I34" t="s">
        <v>16165</v>
      </c>
      <c r="K34">
        <v>6</v>
      </c>
      <c r="L34" t="s">
        <v>2870</v>
      </c>
      <c r="M34" t="s">
        <v>16166</v>
      </c>
      <c r="N34">
        <v>30</v>
      </c>
      <c r="O34" t="s">
        <v>16167</v>
      </c>
      <c r="P34" s="1" t="s">
        <v>434</v>
      </c>
      <c r="T34" t="s">
        <v>359</v>
      </c>
      <c r="U34" t="s">
        <v>351</v>
      </c>
      <c r="V34" t="s">
        <v>3662</v>
      </c>
      <c r="W34" s="1"/>
      <c r="X34"/>
    </row>
    <row r="35" spans="1:24" x14ac:dyDescent="0.3">
      <c r="A35" t="s">
        <v>549</v>
      </c>
      <c r="B35">
        <v>1</v>
      </c>
      <c r="C35" s="1" t="s">
        <v>543</v>
      </c>
      <c r="D35" t="s">
        <v>320</v>
      </c>
      <c r="E35" t="s">
        <v>547</v>
      </c>
      <c r="F35" t="s">
        <v>298</v>
      </c>
      <c r="G35">
        <v>0</v>
      </c>
      <c r="H35" t="s">
        <v>831</v>
      </c>
      <c r="I35" t="s">
        <v>543</v>
      </c>
      <c r="J35">
        <v>16903</v>
      </c>
      <c r="K35">
        <v>6</v>
      </c>
      <c r="L35" t="s">
        <v>545</v>
      </c>
      <c r="M35" t="s">
        <v>546</v>
      </c>
      <c r="N35">
        <v>29</v>
      </c>
      <c r="O35" t="s">
        <v>11246</v>
      </c>
      <c r="P35" s="1" t="s">
        <v>320</v>
      </c>
      <c r="R35">
        <v>2508256</v>
      </c>
      <c r="S35">
        <v>4</v>
      </c>
      <c r="T35" t="s">
        <v>344</v>
      </c>
      <c r="U35" t="s">
        <v>532</v>
      </c>
      <c r="V35" t="s">
        <v>550</v>
      </c>
      <c r="W35" s="1">
        <v>28531</v>
      </c>
      <c r="X35"/>
    </row>
    <row r="36" spans="1:24" x14ac:dyDescent="0.3">
      <c r="A36" t="s">
        <v>555</v>
      </c>
      <c r="B36">
        <v>1</v>
      </c>
      <c r="C36" s="1" t="s">
        <v>551</v>
      </c>
      <c r="D36" t="s">
        <v>320</v>
      </c>
      <c r="E36" t="s">
        <v>554</v>
      </c>
      <c r="F36" t="s">
        <v>298</v>
      </c>
      <c r="G36">
        <v>89</v>
      </c>
      <c r="H36" t="s">
        <v>1592</v>
      </c>
      <c r="I36" t="s">
        <v>551</v>
      </c>
      <c r="J36">
        <v>17121</v>
      </c>
      <c r="K36">
        <v>5</v>
      </c>
      <c r="L36" t="s">
        <v>552</v>
      </c>
      <c r="M36" t="s">
        <v>553</v>
      </c>
      <c r="N36">
        <v>28</v>
      </c>
      <c r="O36" t="s">
        <v>11247</v>
      </c>
      <c r="P36" s="1" t="s">
        <v>320</v>
      </c>
      <c r="R36">
        <v>2508328</v>
      </c>
      <c r="T36" t="s">
        <v>421</v>
      </c>
      <c r="V36" t="s">
        <v>398</v>
      </c>
      <c r="W36" s="1">
        <v>28688</v>
      </c>
      <c r="X36"/>
    </row>
    <row r="37" spans="1:24" x14ac:dyDescent="0.3">
      <c r="A37" t="s">
        <v>562</v>
      </c>
      <c r="B37">
        <v>1</v>
      </c>
      <c r="C37" s="1" t="s">
        <v>556</v>
      </c>
      <c r="D37" t="s">
        <v>558</v>
      </c>
      <c r="E37" t="s">
        <v>561</v>
      </c>
      <c r="F37" t="s">
        <v>298</v>
      </c>
      <c r="G37">
        <v>48</v>
      </c>
      <c r="H37" t="s">
        <v>557</v>
      </c>
      <c r="I37" t="s">
        <v>556</v>
      </c>
      <c r="J37">
        <v>14891</v>
      </c>
      <c r="K37">
        <v>7</v>
      </c>
      <c r="L37" t="s">
        <v>559</v>
      </c>
      <c r="M37" t="s">
        <v>560</v>
      </c>
      <c r="N37">
        <v>30</v>
      </c>
      <c r="O37" t="s">
        <v>11248</v>
      </c>
      <c r="P37" s="1" t="s">
        <v>448</v>
      </c>
      <c r="R37">
        <v>15973</v>
      </c>
      <c r="T37" t="s">
        <v>328</v>
      </c>
      <c r="U37" t="s">
        <v>334</v>
      </c>
      <c r="V37" t="s">
        <v>563</v>
      </c>
      <c r="W37" s="1">
        <v>26838</v>
      </c>
      <c r="X37"/>
    </row>
    <row r="38" spans="1:24" x14ac:dyDescent="0.3">
      <c r="A38" t="s">
        <v>580</v>
      </c>
      <c r="B38">
        <v>1</v>
      </c>
      <c r="C38" s="1" t="s">
        <v>577</v>
      </c>
      <c r="D38" t="s">
        <v>558</v>
      </c>
      <c r="F38" t="s">
        <v>294</v>
      </c>
      <c r="G38">
        <v>31</v>
      </c>
      <c r="H38" t="s">
        <v>578</v>
      </c>
      <c r="I38" t="s">
        <v>577</v>
      </c>
      <c r="J38">
        <v>18207</v>
      </c>
      <c r="K38">
        <v>1</v>
      </c>
      <c r="L38" t="s">
        <v>321</v>
      </c>
      <c r="M38" t="s">
        <v>579</v>
      </c>
      <c r="N38">
        <v>26</v>
      </c>
      <c r="O38" t="s">
        <v>11249</v>
      </c>
      <c r="P38" s="1" t="s">
        <v>448</v>
      </c>
      <c r="R38">
        <v>2970472</v>
      </c>
      <c r="T38" t="s">
        <v>307</v>
      </c>
      <c r="V38" t="s">
        <v>581</v>
      </c>
      <c r="W38" s="1">
        <v>29531</v>
      </c>
      <c r="X38"/>
    </row>
    <row r="39" spans="1:24" x14ac:dyDescent="0.3">
      <c r="A39" t="s">
        <v>587</v>
      </c>
      <c r="B39">
        <v>1</v>
      </c>
      <c r="C39" s="1" t="s">
        <v>585</v>
      </c>
      <c r="D39" t="s">
        <v>320</v>
      </c>
      <c r="F39" t="s">
        <v>294</v>
      </c>
      <c r="G39">
        <v>86</v>
      </c>
      <c r="H39" t="s">
        <v>521</v>
      </c>
      <c r="I39" t="s">
        <v>585</v>
      </c>
      <c r="J39">
        <v>19761</v>
      </c>
      <c r="K39">
        <v>3</v>
      </c>
      <c r="L39" t="s">
        <v>586</v>
      </c>
      <c r="M39" t="s">
        <v>539</v>
      </c>
      <c r="O39" t="s">
        <v>11250</v>
      </c>
      <c r="P39" s="1" t="s">
        <v>320</v>
      </c>
      <c r="R39">
        <v>2980119</v>
      </c>
      <c r="T39" t="s">
        <v>303</v>
      </c>
      <c r="V39"/>
      <c r="W39" s="1">
        <v>30957</v>
      </c>
      <c r="X39"/>
    </row>
    <row r="40" spans="1:24" x14ac:dyDescent="0.3">
      <c r="A40" t="s">
        <v>591</v>
      </c>
      <c r="B40">
        <v>1</v>
      </c>
      <c r="C40" s="1" t="s">
        <v>58</v>
      </c>
      <c r="D40" t="s">
        <v>448</v>
      </c>
      <c r="E40" t="s">
        <v>590</v>
      </c>
      <c r="F40" t="s">
        <v>298</v>
      </c>
      <c r="G40">
        <v>49</v>
      </c>
      <c r="H40" t="s">
        <v>410</v>
      </c>
      <c r="I40" t="s">
        <v>58</v>
      </c>
      <c r="J40">
        <v>19957</v>
      </c>
      <c r="K40">
        <v>3</v>
      </c>
      <c r="L40" t="s">
        <v>504</v>
      </c>
      <c r="M40" t="s">
        <v>589</v>
      </c>
      <c r="N40">
        <v>24</v>
      </c>
      <c r="O40" t="s">
        <v>11251</v>
      </c>
      <c r="P40" s="1" t="s">
        <v>448</v>
      </c>
      <c r="R40">
        <v>3915381</v>
      </c>
      <c r="S40">
        <v>5</v>
      </c>
      <c r="T40" t="s">
        <v>399</v>
      </c>
      <c r="U40" t="s">
        <v>665</v>
      </c>
      <c r="V40" t="s">
        <v>592</v>
      </c>
      <c r="W40" s="1">
        <v>31145</v>
      </c>
      <c r="X40"/>
    </row>
    <row r="41" spans="1:24" x14ac:dyDescent="0.3">
      <c r="A41" t="s">
        <v>603</v>
      </c>
      <c r="B41">
        <v>1</v>
      </c>
      <c r="C41" s="1" t="s">
        <v>598</v>
      </c>
      <c r="D41" t="s">
        <v>347</v>
      </c>
      <c r="E41" t="s">
        <v>602</v>
      </c>
      <c r="F41" t="s">
        <v>294</v>
      </c>
      <c r="G41">
        <v>14</v>
      </c>
      <c r="H41" t="s">
        <v>599</v>
      </c>
      <c r="I41" t="s">
        <v>598</v>
      </c>
      <c r="J41">
        <v>19398</v>
      </c>
      <c r="K41">
        <v>3</v>
      </c>
      <c r="L41" t="s">
        <v>600</v>
      </c>
      <c r="M41" t="s">
        <v>601</v>
      </c>
      <c r="N41">
        <v>26</v>
      </c>
      <c r="O41" t="s">
        <v>11252</v>
      </c>
      <c r="P41" s="1" t="s">
        <v>347</v>
      </c>
      <c r="R41">
        <v>2982809</v>
      </c>
      <c r="S41">
        <v>3</v>
      </c>
      <c r="T41" t="s">
        <v>303</v>
      </c>
      <c r="V41" t="s">
        <v>604</v>
      </c>
      <c r="W41" s="1">
        <v>30482</v>
      </c>
      <c r="X41"/>
    </row>
    <row r="42" spans="1:24" x14ac:dyDescent="0.3">
      <c r="A42" t="s">
        <v>610</v>
      </c>
      <c r="B42">
        <v>1</v>
      </c>
      <c r="C42" s="1" t="s">
        <v>606</v>
      </c>
      <c r="D42" t="s">
        <v>448</v>
      </c>
      <c r="E42" t="s">
        <v>14181</v>
      </c>
      <c r="F42" t="s">
        <v>294</v>
      </c>
      <c r="G42">
        <v>39</v>
      </c>
      <c r="H42" t="s">
        <v>607</v>
      </c>
      <c r="I42" t="s">
        <v>606</v>
      </c>
      <c r="J42">
        <v>21023</v>
      </c>
      <c r="K42">
        <v>1</v>
      </c>
      <c r="L42" t="s">
        <v>608</v>
      </c>
      <c r="M42" t="s">
        <v>609</v>
      </c>
      <c r="N42">
        <v>23</v>
      </c>
      <c r="O42" t="s">
        <v>11253</v>
      </c>
      <c r="P42" s="1" t="s">
        <v>448</v>
      </c>
      <c r="R42">
        <v>3886636</v>
      </c>
      <c r="S42">
        <v>7</v>
      </c>
      <c r="T42" t="s">
        <v>307</v>
      </c>
      <c r="V42" t="s">
        <v>611</v>
      </c>
      <c r="W42" s="1">
        <v>32419</v>
      </c>
      <c r="X42"/>
    </row>
    <row r="43" spans="1:24" x14ac:dyDescent="0.3">
      <c r="A43" t="s">
        <v>619</v>
      </c>
      <c r="B43">
        <v>1</v>
      </c>
      <c r="C43" s="1" t="s">
        <v>615</v>
      </c>
      <c r="D43" t="s">
        <v>310</v>
      </c>
      <c r="E43" t="s">
        <v>618</v>
      </c>
      <c r="F43" t="s">
        <v>298</v>
      </c>
      <c r="G43">
        <v>12</v>
      </c>
      <c r="H43" t="s">
        <v>366</v>
      </c>
      <c r="I43" t="s">
        <v>615</v>
      </c>
      <c r="J43">
        <v>11047</v>
      </c>
      <c r="K43">
        <v>11</v>
      </c>
      <c r="L43" t="s">
        <v>616</v>
      </c>
      <c r="M43" t="s">
        <v>617</v>
      </c>
      <c r="N43">
        <v>34</v>
      </c>
      <c r="O43" t="s">
        <v>11254</v>
      </c>
      <c r="P43" s="1" t="s">
        <v>310</v>
      </c>
      <c r="R43">
        <v>13199</v>
      </c>
      <c r="S43">
        <v>2</v>
      </c>
      <c r="T43" t="s">
        <v>328</v>
      </c>
      <c r="U43" t="s">
        <v>339</v>
      </c>
      <c r="V43" t="s">
        <v>620</v>
      </c>
      <c r="W43" s="1">
        <v>24060</v>
      </c>
      <c r="X43"/>
    </row>
    <row r="44" spans="1:24" x14ac:dyDescent="0.3">
      <c r="A44" t="s">
        <v>630</v>
      </c>
      <c r="B44">
        <v>1</v>
      </c>
      <c r="C44" s="1" t="s">
        <v>626</v>
      </c>
      <c r="D44" t="s">
        <v>347</v>
      </c>
      <c r="F44" t="s">
        <v>294</v>
      </c>
      <c r="G44">
        <v>18</v>
      </c>
      <c r="H44" t="s">
        <v>627</v>
      </c>
      <c r="I44" t="s">
        <v>626</v>
      </c>
      <c r="J44">
        <v>15019</v>
      </c>
      <c r="K44">
        <v>3</v>
      </c>
      <c r="L44" t="s">
        <v>628</v>
      </c>
      <c r="M44" t="s">
        <v>629</v>
      </c>
      <c r="N44">
        <v>26</v>
      </c>
      <c r="O44" t="s">
        <v>11255</v>
      </c>
      <c r="P44" s="1" t="s">
        <v>347</v>
      </c>
      <c r="R44">
        <v>16022</v>
      </c>
      <c r="T44" t="s">
        <v>632</v>
      </c>
      <c r="V44" t="s">
        <v>631</v>
      </c>
      <c r="W44" s="1"/>
      <c r="X44"/>
    </row>
    <row r="45" spans="1:24" x14ac:dyDescent="0.3">
      <c r="A45" t="s">
        <v>638</v>
      </c>
      <c r="B45">
        <v>1</v>
      </c>
      <c r="C45" s="1" t="s">
        <v>635</v>
      </c>
      <c r="F45" t="s">
        <v>294</v>
      </c>
      <c r="G45">
        <v>0</v>
      </c>
      <c r="H45" t="s">
        <v>295</v>
      </c>
      <c r="I45" t="s">
        <v>635</v>
      </c>
      <c r="J45">
        <v>18838</v>
      </c>
      <c r="K45">
        <v>0</v>
      </c>
      <c r="L45" t="s">
        <v>636</v>
      </c>
      <c r="M45" t="s">
        <v>637</v>
      </c>
      <c r="O45" t="s">
        <v>11256</v>
      </c>
      <c r="P45" s="1" t="s">
        <v>295</v>
      </c>
      <c r="T45" t="s">
        <v>295</v>
      </c>
      <c r="V45"/>
      <c r="W45" s="1"/>
      <c r="X45"/>
    </row>
    <row r="46" spans="1:24" x14ac:dyDescent="0.3">
      <c r="A46" t="s">
        <v>649</v>
      </c>
      <c r="B46">
        <v>1</v>
      </c>
      <c r="C46" s="1" t="s">
        <v>645</v>
      </c>
      <c r="D46" t="s">
        <v>448</v>
      </c>
      <c r="F46" t="s">
        <v>294</v>
      </c>
      <c r="G46">
        <v>34</v>
      </c>
      <c r="H46" t="s">
        <v>346</v>
      </c>
      <c r="I46" t="s">
        <v>645</v>
      </c>
      <c r="J46">
        <v>14719</v>
      </c>
      <c r="K46">
        <v>8</v>
      </c>
      <c r="L46" t="s">
        <v>647</v>
      </c>
      <c r="M46" t="s">
        <v>648</v>
      </c>
      <c r="N46">
        <v>30</v>
      </c>
      <c r="O46" t="s">
        <v>11257</v>
      </c>
      <c r="P46" s="1" t="s">
        <v>448</v>
      </c>
      <c r="R46">
        <v>15632</v>
      </c>
      <c r="T46" t="s">
        <v>399</v>
      </c>
      <c r="V46" t="s">
        <v>650</v>
      </c>
      <c r="W46" s="1">
        <v>26488</v>
      </c>
      <c r="X46"/>
    </row>
    <row r="47" spans="1:24" x14ac:dyDescent="0.3">
      <c r="A47" t="s">
        <v>16904</v>
      </c>
      <c r="B47">
        <v>1</v>
      </c>
      <c r="C47" s="1" t="s">
        <v>16905</v>
      </c>
      <c r="D47" t="s">
        <v>347</v>
      </c>
      <c r="F47" t="s">
        <v>298</v>
      </c>
      <c r="G47">
        <v>80</v>
      </c>
      <c r="H47" t="s">
        <v>825</v>
      </c>
      <c r="I47" t="s">
        <v>16905</v>
      </c>
      <c r="K47">
        <v>0</v>
      </c>
      <c r="L47" t="s">
        <v>16906</v>
      </c>
      <c r="M47" t="s">
        <v>16907</v>
      </c>
      <c r="O47" t="s">
        <v>16908</v>
      </c>
      <c r="P47" s="1" t="s">
        <v>347</v>
      </c>
      <c r="T47" t="s">
        <v>359</v>
      </c>
      <c r="U47" t="s">
        <v>909</v>
      </c>
      <c r="V47"/>
      <c r="W47" s="1"/>
      <c r="X47"/>
    </row>
    <row r="48" spans="1:24" x14ac:dyDescent="0.3">
      <c r="A48" t="s">
        <v>658</v>
      </c>
      <c r="B48">
        <v>1</v>
      </c>
      <c r="C48" s="1" t="s">
        <v>654</v>
      </c>
      <c r="D48" t="s">
        <v>320</v>
      </c>
      <c r="F48" t="s">
        <v>294</v>
      </c>
      <c r="G48">
        <v>81</v>
      </c>
      <c r="H48" t="s">
        <v>655</v>
      </c>
      <c r="I48" t="s">
        <v>654</v>
      </c>
      <c r="J48">
        <v>10975</v>
      </c>
      <c r="K48">
        <v>9</v>
      </c>
      <c r="L48" t="s">
        <v>656</v>
      </c>
      <c r="M48" t="s">
        <v>657</v>
      </c>
      <c r="N48">
        <v>29</v>
      </c>
      <c r="O48" t="s">
        <v>11258</v>
      </c>
      <c r="P48" s="1" t="s">
        <v>320</v>
      </c>
      <c r="T48" t="s">
        <v>344</v>
      </c>
      <c r="V48" t="s">
        <v>659</v>
      </c>
      <c r="W48" s="1"/>
      <c r="X48"/>
    </row>
    <row r="49" spans="1:24" x14ac:dyDescent="0.3">
      <c r="A49" t="s">
        <v>666</v>
      </c>
      <c r="B49">
        <v>1</v>
      </c>
      <c r="C49" s="1" t="s">
        <v>660</v>
      </c>
      <c r="D49" t="s">
        <v>448</v>
      </c>
      <c r="E49" t="s">
        <v>664</v>
      </c>
      <c r="F49" t="s">
        <v>294</v>
      </c>
      <c r="H49" t="s">
        <v>661</v>
      </c>
      <c r="I49" t="s">
        <v>660</v>
      </c>
      <c r="J49">
        <v>19090</v>
      </c>
      <c r="K49">
        <v>3</v>
      </c>
      <c r="L49" t="s">
        <v>662</v>
      </c>
      <c r="M49" t="s">
        <v>663</v>
      </c>
      <c r="N49">
        <v>26</v>
      </c>
      <c r="O49" t="s">
        <v>11259</v>
      </c>
      <c r="P49" s="1" t="s">
        <v>448</v>
      </c>
      <c r="R49">
        <v>3918026</v>
      </c>
      <c r="T49" t="s">
        <v>399</v>
      </c>
      <c r="V49" t="s">
        <v>584</v>
      </c>
      <c r="W49" s="1">
        <v>30351</v>
      </c>
      <c r="X49"/>
    </row>
    <row r="50" spans="1:24" x14ac:dyDescent="0.3">
      <c r="A50" t="s">
        <v>674</v>
      </c>
      <c r="B50">
        <v>1</v>
      </c>
      <c r="C50" s="1" t="s">
        <v>672</v>
      </c>
      <c r="D50" t="s">
        <v>347</v>
      </c>
      <c r="F50" t="s">
        <v>294</v>
      </c>
      <c r="G50">
        <v>89</v>
      </c>
      <c r="H50" t="s">
        <v>599</v>
      </c>
      <c r="I50" t="s">
        <v>672</v>
      </c>
      <c r="J50">
        <v>19233</v>
      </c>
      <c r="K50">
        <v>3</v>
      </c>
      <c r="L50" t="s">
        <v>367</v>
      </c>
      <c r="M50" t="s">
        <v>673</v>
      </c>
      <c r="N50">
        <v>24</v>
      </c>
      <c r="O50" t="s">
        <v>11260</v>
      </c>
      <c r="P50" s="1" t="s">
        <v>347</v>
      </c>
      <c r="R50">
        <v>3931763</v>
      </c>
      <c r="T50" t="s">
        <v>303</v>
      </c>
      <c r="V50" t="s">
        <v>675</v>
      </c>
      <c r="W50" s="1">
        <v>30609</v>
      </c>
      <c r="X50"/>
    </row>
    <row r="51" spans="1:24" x14ac:dyDescent="0.3">
      <c r="A51" t="s">
        <v>679</v>
      </c>
      <c r="B51">
        <v>1</v>
      </c>
      <c r="C51" s="1" t="s">
        <v>676</v>
      </c>
      <c r="D51" t="s">
        <v>558</v>
      </c>
      <c r="F51" t="s">
        <v>294</v>
      </c>
      <c r="G51">
        <v>40</v>
      </c>
      <c r="H51" t="s">
        <v>331</v>
      </c>
      <c r="I51" t="s">
        <v>676</v>
      </c>
      <c r="J51">
        <v>18693</v>
      </c>
      <c r="K51">
        <v>0</v>
      </c>
      <c r="L51" t="s">
        <v>677</v>
      </c>
      <c r="M51" t="s">
        <v>678</v>
      </c>
      <c r="N51">
        <v>26</v>
      </c>
      <c r="O51" t="s">
        <v>11261</v>
      </c>
      <c r="P51" s="1" t="s">
        <v>448</v>
      </c>
      <c r="T51" t="s">
        <v>307</v>
      </c>
      <c r="V51" t="s">
        <v>680</v>
      </c>
      <c r="W51" s="1">
        <v>29982</v>
      </c>
      <c r="X51"/>
    </row>
    <row r="52" spans="1:24" x14ac:dyDescent="0.3">
      <c r="A52" t="s">
        <v>686</v>
      </c>
      <c r="B52">
        <v>1</v>
      </c>
      <c r="C52" s="1" t="s">
        <v>681</v>
      </c>
      <c r="D52" t="s">
        <v>558</v>
      </c>
      <c r="E52" t="s">
        <v>685</v>
      </c>
      <c r="F52" t="s">
        <v>294</v>
      </c>
      <c r="G52">
        <v>96</v>
      </c>
      <c r="H52" t="s">
        <v>682</v>
      </c>
      <c r="I52" t="s">
        <v>681</v>
      </c>
      <c r="J52">
        <v>18713</v>
      </c>
      <c r="K52">
        <v>4</v>
      </c>
      <c r="L52" t="s">
        <v>683</v>
      </c>
      <c r="M52" t="s">
        <v>684</v>
      </c>
      <c r="N52">
        <v>26</v>
      </c>
      <c r="O52" t="s">
        <v>11262</v>
      </c>
      <c r="P52" s="1" t="s">
        <v>448</v>
      </c>
      <c r="R52">
        <v>2572846</v>
      </c>
      <c r="T52" t="s">
        <v>344</v>
      </c>
      <c r="V52" t="s">
        <v>687</v>
      </c>
      <c r="W52" s="1">
        <v>30021</v>
      </c>
      <c r="X52"/>
    </row>
    <row r="53" spans="1:24" x14ac:dyDescent="0.3">
      <c r="A53" t="s">
        <v>708</v>
      </c>
      <c r="B53">
        <v>1</v>
      </c>
      <c r="C53" s="1" t="s">
        <v>706</v>
      </c>
      <c r="F53" t="s">
        <v>294</v>
      </c>
      <c r="G53">
        <v>0</v>
      </c>
      <c r="H53" t="s">
        <v>295</v>
      </c>
      <c r="I53" t="s">
        <v>706</v>
      </c>
      <c r="J53">
        <v>17847</v>
      </c>
      <c r="K53">
        <v>0</v>
      </c>
      <c r="L53" t="s">
        <v>444</v>
      </c>
      <c r="M53" t="s">
        <v>707</v>
      </c>
      <c r="O53" t="s">
        <v>11263</v>
      </c>
      <c r="P53" s="1" t="s">
        <v>295</v>
      </c>
      <c r="T53" t="s">
        <v>295</v>
      </c>
      <c r="V53"/>
      <c r="W53" s="1"/>
      <c r="X53"/>
    </row>
    <row r="54" spans="1:24" x14ac:dyDescent="0.3">
      <c r="A54" t="s">
        <v>712</v>
      </c>
      <c r="B54">
        <v>1</v>
      </c>
      <c r="C54" s="1" t="s">
        <v>709</v>
      </c>
      <c r="D54" t="s">
        <v>347</v>
      </c>
      <c r="F54" t="s">
        <v>294</v>
      </c>
      <c r="G54">
        <v>18</v>
      </c>
      <c r="H54" t="s">
        <v>427</v>
      </c>
      <c r="I54" t="s">
        <v>709</v>
      </c>
      <c r="J54">
        <v>17256</v>
      </c>
      <c r="K54">
        <v>1</v>
      </c>
      <c r="L54" t="s">
        <v>710</v>
      </c>
      <c r="M54" t="s">
        <v>711</v>
      </c>
      <c r="N54">
        <v>26</v>
      </c>
      <c r="O54" t="s">
        <v>11264</v>
      </c>
      <c r="P54" s="1" t="s">
        <v>347</v>
      </c>
      <c r="R54">
        <v>2516768</v>
      </c>
      <c r="T54" t="s">
        <v>359</v>
      </c>
      <c r="V54" t="s">
        <v>713</v>
      </c>
      <c r="W54" s="1">
        <v>29017</v>
      </c>
      <c r="X54"/>
    </row>
    <row r="55" spans="1:24" x14ac:dyDescent="0.3">
      <c r="A55" t="s">
        <v>718</v>
      </c>
      <c r="B55">
        <v>1</v>
      </c>
      <c r="C55" s="1" t="s">
        <v>714</v>
      </c>
      <c r="D55" t="s">
        <v>347</v>
      </c>
      <c r="E55" t="s">
        <v>716</v>
      </c>
      <c r="F55" t="s">
        <v>298</v>
      </c>
      <c r="G55">
        <v>18</v>
      </c>
      <c r="H55" t="s">
        <v>410</v>
      </c>
      <c r="I55" t="s">
        <v>714</v>
      </c>
      <c r="J55">
        <v>20511</v>
      </c>
      <c r="K55">
        <v>3</v>
      </c>
      <c r="L55" t="s">
        <v>321</v>
      </c>
      <c r="M55" t="s">
        <v>715</v>
      </c>
      <c r="N55">
        <v>25</v>
      </c>
      <c r="O55" t="s">
        <v>11265</v>
      </c>
      <c r="P55" s="1" t="s">
        <v>347</v>
      </c>
      <c r="R55">
        <v>3122430</v>
      </c>
      <c r="T55" t="s">
        <v>317</v>
      </c>
      <c r="U55" t="s">
        <v>890</v>
      </c>
      <c r="V55" t="s">
        <v>719</v>
      </c>
      <c r="W55" s="1">
        <v>31651</v>
      </c>
      <c r="X55"/>
    </row>
    <row r="56" spans="1:24" x14ac:dyDescent="0.3">
      <c r="A56" t="s">
        <v>15663</v>
      </c>
      <c r="B56">
        <v>1</v>
      </c>
      <c r="C56" s="1" t="s">
        <v>15664</v>
      </c>
      <c r="D56" t="s">
        <v>15649</v>
      </c>
      <c r="F56" t="s">
        <v>294</v>
      </c>
      <c r="G56">
        <v>3</v>
      </c>
      <c r="H56" t="s">
        <v>316</v>
      </c>
      <c r="I56" t="s">
        <v>15664</v>
      </c>
      <c r="J56">
        <v>9814</v>
      </c>
      <c r="K56">
        <v>14</v>
      </c>
      <c r="L56" t="s">
        <v>721</v>
      </c>
      <c r="M56" t="s">
        <v>15666</v>
      </c>
      <c r="N56">
        <v>37</v>
      </c>
      <c r="O56" t="s">
        <v>15667</v>
      </c>
      <c r="P56" s="1" t="s">
        <v>15649</v>
      </c>
      <c r="R56">
        <v>10127</v>
      </c>
      <c r="T56" t="s">
        <v>344</v>
      </c>
      <c r="V56" t="s">
        <v>15665</v>
      </c>
      <c r="W56" s="1">
        <v>8050</v>
      </c>
      <c r="X56"/>
    </row>
    <row r="57" spans="1:24" x14ac:dyDescent="0.3">
      <c r="A57" t="s">
        <v>733</v>
      </c>
      <c r="B57">
        <v>1</v>
      </c>
      <c r="C57" s="1" t="s">
        <v>171</v>
      </c>
      <c r="D57" t="s">
        <v>320</v>
      </c>
      <c r="E57" t="s">
        <v>732</v>
      </c>
      <c r="F57" t="s">
        <v>298</v>
      </c>
      <c r="G57">
        <v>81</v>
      </c>
      <c r="H57" t="s">
        <v>521</v>
      </c>
      <c r="I57" t="s">
        <v>171</v>
      </c>
      <c r="J57">
        <v>18935</v>
      </c>
      <c r="K57">
        <v>4</v>
      </c>
      <c r="L57" t="s">
        <v>730</v>
      </c>
      <c r="M57" t="s">
        <v>731</v>
      </c>
      <c r="N57">
        <v>27</v>
      </c>
      <c r="O57" t="s">
        <v>11266</v>
      </c>
      <c r="P57" s="1" t="s">
        <v>320</v>
      </c>
      <c r="R57">
        <v>3918639</v>
      </c>
      <c r="S57">
        <v>1</v>
      </c>
      <c r="T57" t="s">
        <v>317</v>
      </c>
      <c r="U57" t="s">
        <v>414</v>
      </c>
      <c r="V57" t="s">
        <v>734</v>
      </c>
      <c r="W57" s="1">
        <v>30157</v>
      </c>
      <c r="X57"/>
    </row>
    <row r="58" spans="1:24" x14ac:dyDescent="0.3">
      <c r="A58" t="s">
        <v>742</v>
      </c>
      <c r="B58">
        <v>1</v>
      </c>
      <c r="C58" s="1" t="s">
        <v>737</v>
      </c>
      <c r="D58" t="s">
        <v>310</v>
      </c>
      <c r="E58" t="s">
        <v>740</v>
      </c>
      <c r="F58" t="s">
        <v>298</v>
      </c>
      <c r="G58">
        <v>10</v>
      </c>
      <c r="H58" t="s">
        <v>571</v>
      </c>
      <c r="I58" t="s">
        <v>737</v>
      </c>
      <c r="J58">
        <v>19461</v>
      </c>
      <c r="K58">
        <v>4</v>
      </c>
      <c r="L58" t="s">
        <v>613</v>
      </c>
      <c r="M58" t="s">
        <v>739</v>
      </c>
      <c r="N58">
        <v>27</v>
      </c>
      <c r="O58" t="s">
        <v>11267</v>
      </c>
      <c r="P58" s="1" t="s">
        <v>310</v>
      </c>
      <c r="R58">
        <v>2972515</v>
      </c>
      <c r="S58">
        <v>3</v>
      </c>
      <c r="T58" t="s">
        <v>317</v>
      </c>
      <c r="U58" t="s">
        <v>741</v>
      </c>
      <c r="V58" t="s">
        <v>743</v>
      </c>
      <c r="W58" s="1">
        <v>30788</v>
      </c>
      <c r="X58"/>
    </row>
    <row r="59" spans="1:24" x14ac:dyDescent="0.3">
      <c r="A59" t="s">
        <v>749</v>
      </c>
      <c r="B59">
        <v>1</v>
      </c>
      <c r="C59" s="1" t="s">
        <v>744</v>
      </c>
      <c r="D59" t="s">
        <v>347</v>
      </c>
      <c r="E59" t="s">
        <v>748</v>
      </c>
      <c r="F59" t="s">
        <v>294</v>
      </c>
      <c r="G59">
        <v>88</v>
      </c>
      <c r="H59" t="s">
        <v>745</v>
      </c>
      <c r="I59" t="s">
        <v>744</v>
      </c>
      <c r="J59">
        <v>20274</v>
      </c>
      <c r="K59">
        <v>2</v>
      </c>
      <c r="L59" t="s">
        <v>746</v>
      </c>
      <c r="M59" t="s">
        <v>747</v>
      </c>
      <c r="N59">
        <v>25</v>
      </c>
      <c r="O59" t="s">
        <v>11268</v>
      </c>
      <c r="P59" s="1" t="s">
        <v>347</v>
      </c>
      <c r="R59">
        <v>3045763</v>
      </c>
      <c r="S59">
        <v>3</v>
      </c>
      <c r="T59" t="s">
        <v>328</v>
      </c>
      <c r="V59" t="s">
        <v>750</v>
      </c>
      <c r="W59" s="1">
        <v>31642</v>
      </c>
      <c r="X59"/>
    </row>
    <row r="60" spans="1:24" x14ac:dyDescent="0.3">
      <c r="A60" t="s">
        <v>754</v>
      </c>
      <c r="B60">
        <v>1</v>
      </c>
      <c r="C60" s="1" t="s">
        <v>751</v>
      </c>
      <c r="D60" t="s">
        <v>448</v>
      </c>
      <c r="F60" t="s">
        <v>294</v>
      </c>
      <c r="G60">
        <v>30</v>
      </c>
      <c r="H60" t="s">
        <v>752</v>
      </c>
      <c r="I60" t="s">
        <v>751</v>
      </c>
      <c r="J60">
        <v>19230</v>
      </c>
      <c r="K60">
        <v>2</v>
      </c>
      <c r="L60" t="s">
        <v>753</v>
      </c>
      <c r="M60" t="s">
        <v>509</v>
      </c>
      <c r="N60">
        <v>23</v>
      </c>
      <c r="O60" t="s">
        <v>11269</v>
      </c>
      <c r="P60" s="1" t="s">
        <v>448</v>
      </c>
      <c r="R60">
        <v>3126338</v>
      </c>
      <c r="T60" t="s">
        <v>489</v>
      </c>
      <c r="V60" t="s">
        <v>755</v>
      </c>
      <c r="W60" s="1">
        <v>30588</v>
      </c>
      <c r="X60"/>
    </row>
    <row r="61" spans="1:24" x14ac:dyDescent="0.3">
      <c r="A61" t="s">
        <v>761</v>
      </c>
      <c r="B61">
        <v>1</v>
      </c>
      <c r="C61" s="1" t="s">
        <v>757</v>
      </c>
      <c r="D61" t="s">
        <v>448</v>
      </c>
      <c r="E61" t="s">
        <v>13924</v>
      </c>
      <c r="F61" t="s">
        <v>298</v>
      </c>
      <c r="G61">
        <v>22</v>
      </c>
      <c r="H61" t="s">
        <v>571</v>
      </c>
      <c r="I61" t="s">
        <v>757</v>
      </c>
      <c r="J61">
        <v>20904</v>
      </c>
      <c r="K61">
        <v>2</v>
      </c>
      <c r="L61" t="s">
        <v>759</v>
      </c>
      <c r="M61" t="s">
        <v>760</v>
      </c>
      <c r="N61">
        <v>24</v>
      </c>
      <c r="O61" t="s">
        <v>11270</v>
      </c>
      <c r="P61" s="1" t="s">
        <v>448</v>
      </c>
      <c r="R61">
        <v>3699935</v>
      </c>
      <c r="S61">
        <v>5</v>
      </c>
      <c r="T61" t="s">
        <v>307</v>
      </c>
      <c r="U61" t="s">
        <v>904</v>
      </c>
      <c r="V61" t="s">
        <v>762</v>
      </c>
      <c r="W61" s="1">
        <v>32390</v>
      </c>
      <c r="X61"/>
    </row>
    <row r="62" spans="1:24" x14ac:dyDescent="0.3">
      <c r="A62" t="s">
        <v>16168</v>
      </c>
      <c r="B62">
        <v>1</v>
      </c>
      <c r="C62" s="1" t="s">
        <v>16169</v>
      </c>
      <c r="D62" t="s">
        <v>320</v>
      </c>
      <c r="F62" t="s">
        <v>298</v>
      </c>
      <c r="G62">
        <v>83</v>
      </c>
      <c r="H62" t="s">
        <v>943</v>
      </c>
      <c r="I62" t="s">
        <v>16169</v>
      </c>
      <c r="K62">
        <v>0</v>
      </c>
      <c r="L62" t="s">
        <v>16170</v>
      </c>
      <c r="M62" t="s">
        <v>16171</v>
      </c>
      <c r="N62">
        <v>23</v>
      </c>
      <c r="O62" t="s">
        <v>16172</v>
      </c>
      <c r="P62" s="1" t="s">
        <v>320</v>
      </c>
      <c r="T62" t="s">
        <v>317</v>
      </c>
      <c r="U62" t="s">
        <v>302</v>
      </c>
      <c r="V62" t="s">
        <v>15242</v>
      </c>
      <c r="W62" s="1"/>
      <c r="X62"/>
    </row>
    <row r="63" spans="1:24" x14ac:dyDescent="0.3">
      <c r="A63" t="s">
        <v>765</v>
      </c>
      <c r="B63">
        <v>1</v>
      </c>
      <c r="C63" s="1" t="s">
        <v>763</v>
      </c>
      <c r="D63" t="s">
        <v>320</v>
      </c>
      <c r="E63" t="s">
        <v>13925</v>
      </c>
      <c r="F63" t="s">
        <v>298</v>
      </c>
      <c r="G63">
        <v>86</v>
      </c>
      <c r="H63" t="s">
        <v>511</v>
      </c>
      <c r="I63" t="s">
        <v>763</v>
      </c>
      <c r="J63">
        <v>21161</v>
      </c>
      <c r="K63">
        <v>2</v>
      </c>
      <c r="L63" t="s">
        <v>497</v>
      </c>
      <c r="M63" t="s">
        <v>764</v>
      </c>
      <c r="N63">
        <v>24</v>
      </c>
      <c r="O63" t="s">
        <v>11271</v>
      </c>
      <c r="P63" s="1" t="s">
        <v>320</v>
      </c>
      <c r="R63">
        <v>4411192</v>
      </c>
      <c r="S63">
        <v>3</v>
      </c>
      <c r="T63" t="s">
        <v>293</v>
      </c>
      <c r="U63" t="s">
        <v>640</v>
      </c>
      <c r="V63" t="s">
        <v>1244</v>
      </c>
      <c r="W63" s="1">
        <v>32142</v>
      </c>
      <c r="X63"/>
    </row>
    <row r="64" spans="1:24" x14ac:dyDescent="0.3">
      <c r="A64" t="s">
        <v>770</v>
      </c>
      <c r="B64">
        <v>1</v>
      </c>
      <c r="C64" s="1" t="s">
        <v>766</v>
      </c>
      <c r="D64" t="s">
        <v>347</v>
      </c>
      <c r="E64" t="s">
        <v>769</v>
      </c>
      <c r="F64" t="s">
        <v>294</v>
      </c>
      <c r="G64">
        <v>88</v>
      </c>
      <c r="H64" t="s">
        <v>720</v>
      </c>
      <c r="I64" t="s">
        <v>766</v>
      </c>
      <c r="J64">
        <v>18014</v>
      </c>
      <c r="K64">
        <v>4</v>
      </c>
      <c r="L64" t="s">
        <v>767</v>
      </c>
      <c r="M64" t="s">
        <v>768</v>
      </c>
      <c r="N64">
        <v>26</v>
      </c>
      <c r="O64" t="s">
        <v>11272</v>
      </c>
      <c r="P64" s="1" t="s">
        <v>347</v>
      </c>
      <c r="R64">
        <v>2982804</v>
      </c>
      <c r="T64" t="s">
        <v>307</v>
      </c>
      <c r="V64" t="s">
        <v>771</v>
      </c>
      <c r="W64" s="1">
        <v>29320</v>
      </c>
      <c r="X64"/>
    </row>
    <row r="65" spans="1:24" x14ac:dyDescent="0.3">
      <c r="A65" t="s">
        <v>779</v>
      </c>
      <c r="B65">
        <v>1</v>
      </c>
      <c r="C65" s="1" t="s">
        <v>774</v>
      </c>
      <c r="D65" t="s">
        <v>448</v>
      </c>
      <c r="E65" t="s">
        <v>778</v>
      </c>
      <c r="F65" t="s">
        <v>294</v>
      </c>
      <c r="G65">
        <v>34</v>
      </c>
      <c r="H65" t="s">
        <v>775</v>
      </c>
      <c r="I65" t="s">
        <v>774</v>
      </c>
      <c r="J65">
        <v>17102</v>
      </c>
      <c r="K65">
        <v>5</v>
      </c>
      <c r="L65" t="s">
        <v>776</v>
      </c>
      <c r="M65" t="s">
        <v>777</v>
      </c>
      <c r="N65">
        <v>28</v>
      </c>
      <c r="O65" t="s">
        <v>11273</v>
      </c>
      <c r="P65" s="1" t="s">
        <v>448</v>
      </c>
      <c r="R65">
        <v>2512191</v>
      </c>
      <c r="T65" t="s">
        <v>359</v>
      </c>
      <c r="V65" t="s">
        <v>780</v>
      </c>
      <c r="W65" s="1">
        <v>29085</v>
      </c>
      <c r="X65"/>
    </row>
    <row r="66" spans="1:24" x14ac:dyDescent="0.3">
      <c r="A66" t="s">
        <v>784</v>
      </c>
      <c r="B66">
        <v>1</v>
      </c>
      <c r="C66" s="1" t="s">
        <v>781</v>
      </c>
      <c r="D66" t="s">
        <v>347</v>
      </c>
      <c r="F66" t="s">
        <v>294</v>
      </c>
      <c r="G66">
        <v>14</v>
      </c>
      <c r="H66" t="s">
        <v>682</v>
      </c>
      <c r="I66" t="s">
        <v>781</v>
      </c>
      <c r="J66">
        <v>11821</v>
      </c>
      <c r="K66">
        <v>12</v>
      </c>
      <c r="L66" t="s">
        <v>782</v>
      </c>
      <c r="M66" t="s">
        <v>783</v>
      </c>
      <c r="N66">
        <v>37</v>
      </c>
      <c r="O66" t="s">
        <v>11274</v>
      </c>
      <c r="P66" s="1" t="s">
        <v>347</v>
      </c>
      <c r="R66">
        <v>5437</v>
      </c>
      <c r="T66" t="s">
        <v>293</v>
      </c>
      <c r="V66" t="s">
        <v>785</v>
      </c>
      <c r="W66" s="1"/>
      <c r="X66"/>
    </row>
    <row r="67" spans="1:24" x14ac:dyDescent="0.3">
      <c r="A67" t="s">
        <v>790</v>
      </c>
      <c r="B67">
        <v>1</v>
      </c>
      <c r="C67" s="1" t="s">
        <v>786</v>
      </c>
      <c r="D67" t="s">
        <v>347</v>
      </c>
      <c r="F67" t="s">
        <v>294</v>
      </c>
      <c r="G67">
        <v>83</v>
      </c>
      <c r="H67" t="s">
        <v>355</v>
      </c>
      <c r="I67" t="s">
        <v>786</v>
      </c>
      <c r="J67">
        <v>17375</v>
      </c>
      <c r="K67">
        <v>5</v>
      </c>
      <c r="L67" t="s">
        <v>788</v>
      </c>
      <c r="M67" t="s">
        <v>789</v>
      </c>
      <c r="N67">
        <v>28</v>
      </c>
      <c r="O67" t="s">
        <v>11275</v>
      </c>
      <c r="P67" s="1" t="s">
        <v>347</v>
      </c>
      <c r="R67">
        <v>2507340</v>
      </c>
      <c r="T67" t="s">
        <v>307</v>
      </c>
      <c r="V67" t="s">
        <v>791</v>
      </c>
      <c r="W67" s="1">
        <v>29045</v>
      </c>
      <c r="X67"/>
    </row>
    <row r="68" spans="1:24" x14ac:dyDescent="0.3">
      <c r="A68" t="s">
        <v>797</v>
      </c>
      <c r="B68">
        <v>1</v>
      </c>
      <c r="C68" s="1" t="s">
        <v>792</v>
      </c>
      <c r="D68" t="s">
        <v>320</v>
      </c>
      <c r="E68" t="s">
        <v>796</v>
      </c>
      <c r="F68" t="s">
        <v>298</v>
      </c>
      <c r="G68">
        <v>89</v>
      </c>
      <c r="H68" t="s">
        <v>1062</v>
      </c>
      <c r="I68" t="s">
        <v>792</v>
      </c>
      <c r="J68">
        <v>3061</v>
      </c>
      <c r="K68">
        <v>15</v>
      </c>
      <c r="L68" t="s">
        <v>794</v>
      </c>
      <c r="M68" t="s">
        <v>795</v>
      </c>
      <c r="N68">
        <v>37</v>
      </c>
      <c r="O68" t="s">
        <v>11276</v>
      </c>
      <c r="P68" s="1" t="s">
        <v>320</v>
      </c>
      <c r="R68">
        <v>9614</v>
      </c>
      <c r="S68">
        <v>2</v>
      </c>
      <c r="T68" t="s">
        <v>303</v>
      </c>
      <c r="U68" t="s">
        <v>364</v>
      </c>
      <c r="V68" t="s">
        <v>798</v>
      </c>
      <c r="W68" s="1">
        <v>7777</v>
      </c>
      <c r="X68"/>
    </row>
    <row r="69" spans="1:24" x14ac:dyDescent="0.3">
      <c r="A69" t="s">
        <v>14182</v>
      </c>
      <c r="B69">
        <v>1</v>
      </c>
      <c r="C69" s="1" t="s">
        <v>801</v>
      </c>
      <c r="D69" t="s">
        <v>448</v>
      </c>
      <c r="E69" t="s">
        <v>13926</v>
      </c>
      <c r="F69" t="s">
        <v>294</v>
      </c>
      <c r="H69" t="s">
        <v>588</v>
      </c>
      <c r="I69" t="s">
        <v>801</v>
      </c>
      <c r="J69">
        <v>21456</v>
      </c>
      <c r="K69">
        <v>1</v>
      </c>
      <c r="L69" t="s">
        <v>529</v>
      </c>
      <c r="M69" t="s">
        <v>802</v>
      </c>
      <c r="N69">
        <v>24</v>
      </c>
      <c r="O69" t="s">
        <v>14183</v>
      </c>
      <c r="P69" s="1" t="s">
        <v>448</v>
      </c>
      <c r="R69">
        <v>3122799</v>
      </c>
      <c r="T69" t="s">
        <v>359</v>
      </c>
      <c r="V69" t="s">
        <v>5176</v>
      </c>
      <c r="W69" s="1">
        <v>32238</v>
      </c>
      <c r="X69"/>
    </row>
    <row r="70" spans="1:24" x14ac:dyDescent="0.3">
      <c r="A70" t="s">
        <v>14184</v>
      </c>
      <c r="B70">
        <v>1</v>
      </c>
      <c r="C70" s="1" t="s">
        <v>14185</v>
      </c>
      <c r="D70" t="s">
        <v>448</v>
      </c>
      <c r="F70" t="s">
        <v>298</v>
      </c>
      <c r="G70">
        <v>32</v>
      </c>
      <c r="H70" t="s">
        <v>355</v>
      </c>
      <c r="I70" t="s">
        <v>14185</v>
      </c>
      <c r="J70">
        <v>21845</v>
      </c>
      <c r="K70">
        <v>1</v>
      </c>
      <c r="L70" t="s">
        <v>14188</v>
      </c>
      <c r="M70" t="s">
        <v>1280</v>
      </c>
      <c r="N70">
        <v>23</v>
      </c>
      <c r="O70" t="s">
        <v>14187</v>
      </c>
      <c r="P70" s="1" t="s">
        <v>448</v>
      </c>
      <c r="R70">
        <v>4036431</v>
      </c>
      <c r="S70">
        <v>2</v>
      </c>
      <c r="T70" t="s">
        <v>359</v>
      </c>
      <c r="U70" t="s">
        <v>548</v>
      </c>
      <c r="V70" t="s">
        <v>14186</v>
      </c>
      <c r="W70" s="1">
        <v>32763</v>
      </c>
      <c r="X70"/>
    </row>
    <row r="71" spans="1:24" x14ac:dyDescent="0.3">
      <c r="A71" t="s">
        <v>16173</v>
      </c>
      <c r="B71">
        <v>1</v>
      </c>
      <c r="C71" s="1" t="s">
        <v>16174</v>
      </c>
      <c r="D71" t="s">
        <v>448</v>
      </c>
      <c r="F71" t="s">
        <v>298</v>
      </c>
      <c r="G71">
        <v>30</v>
      </c>
      <c r="H71" t="s">
        <v>646</v>
      </c>
      <c r="I71" t="s">
        <v>16174</v>
      </c>
      <c r="K71">
        <v>0</v>
      </c>
      <c r="L71" t="s">
        <v>16175</v>
      </c>
      <c r="M71" t="s">
        <v>16176</v>
      </c>
      <c r="N71">
        <v>22</v>
      </c>
      <c r="O71" t="s">
        <v>16177</v>
      </c>
      <c r="P71" s="1" t="s">
        <v>448</v>
      </c>
      <c r="T71" t="s">
        <v>307</v>
      </c>
      <c r="U71" t="s">
        <v>870</v>
      </c>
      <c r="V71" t="s">
        <v>16909</v>
      </c>
      <c r="W71" s="1"/>
      <c r="X71"/>
    </row>
    <row r="72" spans="1:24" x14ac:dyDescent="0.3">
      <c r="A72" t="s">
        <v>813</v>
      </c>
      <c r="B72">
        <v>1</v>
      </c>
      <c r="C72" s="1" t="s">
        <v>809</v>
      </c>
      <c r="D72" t="s">
        <v>310</v>
      </c>
      <c r="F72" t="s">
        <v>294</v>
      </c>
      <c r="G72">
        <v>7</v>
      </c>
      <c r="H72" t="s">
        <v>810</v>
      </c>
      <c r="I72" t="s">
        <v>809</v>
      </c>
      <c r="J72">
        <v>16489</v>
      </c>
      <c r="K72">
        <v>1</v>
      </c>
      <c r="L72" t="s">
        <v>811</v>
      </c>
      <c r="M72" t="s">
        <v>812</v>
      </c>
      <c r="N72">
        <v>25</v>
      </c>
      <c r="O72" t="s">
        <v>11277</v>
      </c>
      <c r="P72" s="1" t="s">
        <v>310</v>
      </c>
      <c r="R72">
        <v>17237</v>
      </c>
      <c r="T72" t="s">
        <v>317</v>
      </c>
      <c r="V72" t="s">
        <v>814</v>
      </c>
      <c r="W72" s="1">
        <v>28088</v>
      </c>
      <c r="X72"/>
    </row>
    <row r="73" spans="1:24" x14ac:dyDescent="0.3">
      <c r="A73" t="s">
        <v>14189</v>
      </c>
      <c r="B73">
        <v>1</v>
      </c>
      <c r="C73" s="1" t="s">
        <v>14190</v>
      </c>
      <c r="D73" t="s">
        <v>347</v>
      </c>
      <c r="F73" t="s">
        <v>294</v>
      </c>
      <c r="H73" t="s">
        <v>433</v>
      </c>
      <c r="I73" t="s">
        <v>14190</v>
      </c>
      <c r="J73">
        <v>22131</v>
      </c>
      <c r="K73">
        <v>0</v>
      </c>
      <c r="L73" t="s">
        <v>14193</v>
      </c>
      <c r="M73" t="s">
        <v>14191</v>
      </c>
      <c r="O73" t="s">
        <v>14192</v>
      </c>
      <c r="P73" s="1" t="s">
        <v>347</v>
      </c>
      <c r="Q73" t="s">
        <v>15644</v>
      </c>
      <c r="T73" t="s">
        <v>317</v>
      </c>
      <c r="V73"/>
      <c r="W73" s="1"/>
      <c r="X73"/>
    </row>
    <row r="74" spans="1:24" x14ac:dyDescent="0.3">
      <c r="A74" t="s">
        <v>15668</v>
      </c>
      <c r="B74">
        <v>1</v>
      </c>
      <c r="C74" s="1" t="s">
        <v>15669</v>
      </c>
      <c r="D74" t="s">
        <v>15649</v>
      </c>
      <c r="F74" t="s">
        <v>294</v>
      </c>
      <c r="H74" t="s">
        <v>1812</v>
      </c>
      <c r="I74" t="s">
        <v>15669</v>
      </c>
      <c r="J74">
        <v>22116</v>
      </c>
      <c r="K74">
        <v>0</v>
      </c>
      <c r="L74" t="s">
        <v>367</v>
      </c>
      <c r="M74" t="s">
        <v>15670</v>
      </c>
      <c r="O74" t="s">
        <v>15671</v>
      </c>
      <c r="P74" s="1" t="s">
        <v>15649</v>
      </c>
      <c r="Q74" t="s">
        <v>15644</v>
      </c>
      <c r="T74" t="s">
        <v>328</v>
      </c>
      <c r="V74"/>
      <c r="W74" s="1"/>
      <c r="X74"/>
    </row>
    <row r="75" spans="1:24" x14ac:dyDescent="0.3">
      <c r="A75" t="s">
        <v>829</v>
      </c>
      <c r="B75">
        <v>1</v>
      </c>
      <c r="C75" s="1" t="s">
        <v>825</v>
      </c>
      <c r="D75" t="s">
        <v>347</v>
      </c>
      <c r="E75" t="s">
        <v>828</v>
      </c>
      <c r="F75" t="s">
        <v>294</v>
      </c>
      <c r="G75">
        <v>82</v>
      </c>
      <c r="H75" t="s">
        <v>599</v>
      </c>
      <c r="I75" t="s">
        <v>825</v>
      </c>
      <c r="J75">
        <v>4556</v>
      </c>
      <c r="K75">
        <v>12</v>
      </c>
      <c r="L75" t="s">
        <v>826</v>
      </c>
      <c r="M75" t="s">
        <v>827</v>
      </c>
      <c r="N75">
        <v>35</v>
      </c>
      <c r="O75" t="s">
        <v>11278</v>
      </c>
      <c r="P75" s="1" t="s">
        <v>347</v>
      </c>
      <c r="R75">
        <v>11270</v>
      </c>
      <c r="T75" t="s">
        <v>317</v>
      </c>
      <c r="V75" t="s">
        <v>830</v>
      </c>
      <c r="W75" s="1">
        <v>8813</v>
      </c>
      <c r="X75"/>
    </row>
    <row r="76" spans="1:24" x14ac:dyDescent="0.3">
      <c r="A76" t="s">
        <v>836</v>
      </c>
      <c r="B76">
        <v>1</v>
      </c>
      <c r="C76" s="1" t="s">
        <v>170</v>
      </c>
      <c r="D76" t="s">
        <v>347</v>
      </c>
      <c r="E76" t="s">
        <v>835</v>
      </c>
      <c r="F76" t="s">
        <v>298</v>
      </c>
      <c r="G76">
        <v>84</v>
      </c>
      <c r="H76" t="s">
        <v>346</v>
      </c>
      <c r="I76" t="s">
        <v>170</v>
      </c>
      <c r="J76">
        <v>18879</v>
      </c>
      <c r="K76">
        <v>4</v>
      </c>
      <c r="L76" t="s">
        <v>337</v>
      </c>
      <c r="M76" t="s">
        <v>490</v>
      </c>
      <c r="N76">
        <v>26</v>
      </c>
      <c r="O76" t="s">
        <v>11279</v>
      </c>
      <c r="P76" s="1" t="s">
        <v>347</v>
      </c>
      <c r="R76">
        <v>3042778</v>
      </c>
      <c r="S76">
        <v>1</v>
      </c>
      <c r="T76" t="s">
        <v>317</v>
      </c>
      <c r="U76" t="s">
        <v>351</v>
      </c>
      <c r="V76" t="s">
        <v>837</v>
      </c>
      <c r="W76" s="1">
        <v>30118</v>
      </c>
      <c r="X76"/>
    </row>
    <row r="77" spans="1:24" x14ac:dyDescent="0.3">
      <c r="A77" t="s">
        <v>842</v>
      </c>
      <c r="B77">
        <v>1</v>
      </c>
      <c r="C77" s="1" t="s">
        <v>839</v>
      </c>
      <c r="D77" t="s">
        <v>320</v>
      </c>
      <c r="E77" t="s">
        <v>13927</v>
      </c>
      <c r="F77" t="s">
        <v>294</v>
      </c>
      <c r="H77" t="s">
        <v>655</v>
      </c>
      <c r="I77" t="s">
        <v>839</v>
      </c>
      <c r="J77">
        <v>21394</v>
      </c>
      <c r="K77">
        <v>1</v>
      </c>
      <c r="L77" t="s">
        <v>840</v>
      </c>
      <c r="M77" t="s">
        <v>841</v>
      </c>
      <c r="N77">
        <v>25</v>
      </c>
      <c r="O77" t="s">
        <v>11280</v>
      </c>
      <c r="P77" s="1" t="s">
        <v>320</v>
      </c>
      <c r="R77">
        <v>3909346</v>
      </c>
      <c r="S77">
        <v>3</v>
      </c>
      <c r="T77" t="s">
        <v>317</v>
      </c>
      <c r="V77" t="s">
        <v>2704</v>
      </c>
      <c r="W77" s="1">
        <v>32486</v>
      </c>
      <c r="X77"/>
    </row>
    <row r="78" spans="1:24" x14ac:dyDescent="0.3">
      <c r="A78" t="s">
        <v>14194</v>
      </c>
      <c r="B78">
        <v>1</v>
      </c>
      <c r="C78" s="1" t="s">
        <v>14195</v>
      </c>
      <c r="D78" t="s">
        <v>434</v>
      </c>
      <c r="F78" t="s">
        <v>298</v>
      </c>
      <c r="G78">
        <v>3</v>
      </c>
      <c r="H78" t="s">
        <v>433</v>
      </c>
      <c r="I78" t="s">
        <v>14195</v>
      </c>
      <c r="J78">
        <v>22122</v>
      </c>
      <c r="K78">
        <v>1</v>
      </c>
      <c r="L78" t="s">
        <v>14199</v>
      </c>
      <c r="M78" t="s">
        <v>14197</v>
      </c>
      <c r="N78">
        <v>30</v>
      </c>
      <c r="O78" t="s">
        <v>14198</v>
      </c>
      <c r="P78" s="1" t="s">
        <v>434</v>
      </c>
      <c r="R78">
        <v>4682912</v>
      </c>
      <c r="T78" t="s">
        <v>359</v>
      </c>
      <c r="U78" t="s">
        <v>870</v>
      </c>
      <c r="V78" t="s">
        <v>14196</v>
      </c>
      <c r="W78" s="1">
        <v>32668</v>
      </c>
      <c r="X78"/>
    </row>
    <row r="79" spans="1:24" x14ac:dyDescent="0.3">
      <c r="A79" t="s">
        <v>846</v>
      </c>
      <c r="B79">
        <v>1</v>
      </c>
      <c r="C79" s="1" t="s">
        <v>843</v>
      </c>
      <c r="D79" t="s">
        <v>347</v>
      </c>
      <c r="E79" t="s">
        <v>13928</v>
      </c>
      <c r="F79" t="s">
        <v>298</v>
      </c>
      <c r="G79">
        <v>17</v>
      </c>
      <c r="H79" t="s">
        <v>582</v>
      </c>
      <c r="I79" t="s">
        <v>843</v>
      </c>
      <c r="J79">
        <v>21142</v>
      </c>
      <c r="K79">
        <v>2</v>
      </c>
      <c r="L79" t="s">
        <v>844</v>
      </c>
      <c r="M79" t="s">
        <v>845</v>
      </c>
      <c r="N79">
        <v>23</v>
      </c>
      <c r="O79" t="s">
        <v>11281</v>
      </c>
      <c r="P79" s="1" t="s">
        <v>347</v>
      </c>
      <c r="R79">
        <v>3917914</v>
      </c>
      <c r="S79">
        <v>1</v>
      </c>
      <c r="T79" t="s">
        <v>395</v>
      </c>
      <c r="U79" t="s">
        <v>476</v>
      </c>
      <c r="V79" t="s">
        <v>13814</v>
      </c>
      <c r="W79" s="1">
        <v>32123</v>
      </c>
      <c r="X79"/>
    </row>
    <row r="80" spans="1:24" x14ac:dyDescent="0.3">
      <c r="A80" t="s">
        <v>15672</v>
      </c>
      <c r="B80">
        <v>1</v>
      </c>
      <c r="C80" s="1" t="s">
        <v>14551</v>
      </c>
      <c r="D80" t="s">
        <v>15649</v>
      </c>
      <c r="F80" t="s">
        <v>294</v>
      </c>
      <c r="G80">
        <v>4</v>
      </c>
      <c r="H80" t="s">
        <v>655</v>
      </c>
      <c r="I80" t="s">
        <v>14551</v>
      </c>
      <c r="J80">
        <v>7650</v>
      </c>
      <c r="K80">
        <v>13</v>
      </c>
      <c r="L80" t="s">
        <v>497</v>
      </c>
      <c r="M80" t="s">
        <v>847</v>
      </c>
      <c r="N80">
        <v>36</v>
      </c>
      <c r="O80" t="s">
        <v>15674</v>
      </c>
      <c r="P80" s="1" t="s">
        <v>15649</v>
      </c>
      <c r="R80">
        <v>10668</v>
      </c>
      <c r="T80" t="s">
        <v>293</v>
      </c>
      <c r="V80" t="s">
        <v>15673</v>
      </c>
      <c r="W80" s="1">
        <v>8479</v>
      </c>
      <c r="X80"/>
    </row>
    <row r="81" spans="1:24" x14ac:dyDescent="0.3">
      <c r="A81" t="s">
        <v>855</v>
      </c>
      <c r="B81">
        <v>1</v>
      </c>
      <c r="C81" s="1" t="s">
        <v>851</v>
      </c>
      <c r="D81" t="s">
        <v>448</v>
      </c>
      <c r="E81" t="s">
        <v>854</v>
      </c>
      <c r="F81" t="s">
        <v>298</v>
      </c>
      <c r="G81">
        <v>22</v>
      </c>
      <c r="H81" t="s">
        <v>661</v>
      </c>
      <c r="I81" t="s">
        <v>851</v>
      </c>
      <c r="J81">
        <v>17023</v>
      </c>
      <c r="K81">
        <v>5</v>
      </c>
      <c r="L81" t="s">
        <v>852</v>
      </c>
      <c r="M81" t="s">
        <v>853</v>
      </c>
      <c r="N81">
        <v>29</v>
      </c>
      <c r="O81" t="s">
        <v>11282</v>
      </c>
      <c r="P81" s="1" t="s">
        <v>448</v>
      </c>
      <c r="R81">
        <v>2521161</v>
      </c>
      <c r="T81" t="s">
        <v>359</v>
      </c>
      <c r="V81" t="s">
        <v>856</v>
      </c>
      <c r="W81" s="1">
        <v>28887</v>
      </c>
      <c r="X81"/>
    </row>
    <row r="82" spans="1:24" x14ac:dyDescent="0.3">
      <c r="A82" t="s">
        <v>860</v>
      </c>
      <c r="B82">
        <v>1</v>
      </c>
      <c r="C82" s="1" t="s">
        <v>858</v>
      </c>
      <c r="D82" t="s">
        <v>347</v>
      </c>
      <c r="F82" t="s">
        <v>294</v>
      </c>
      <c r="G82">
        <v>6</v>
      </c>
      <c r="H82" t="s">
        <v>447</v>
      </c>
      <c r="I82" t="s">
        <v>858</v>
      </c>
      <c r="J82">
        <v>17220</v>
      </c>
      <c r="K82">
        <v>0</v>
      </c>
      <c r="L82" t="s">
        <v>538</v>
      </c>
      <c r="M82" t="s">
        <v>859</v>
      </c>
      <c r="O82" t="s">
        <v>11283</v>
      </c>
      <c r="P82" s="1" t="s">
        <v>347</v>
      </c>
      <c r="R82">
        <v>2469123</v>
      </c>
      <c r="T82" t="s">
        <v>359</v>
      </c>
      <c r="V82"/>
      <c r="W82" s="1">
        <v>29173</v>
      </c>
      <c r="X82"/>
    </row>
    <row r="83" spans="1:24" x14ac:dyDescent="0.3">
      <c r="A83" t="s">
        <v>865</v>
      </c>
      <c r="B83">
        <v>1</v>
      </c>
      <c r="C83" s="1" t="s">
        <v>861</v>
      </c>
      <c r="D83" t="s">
        <v>347</v>
      </c>
      <c r="E83" t="s">
        <v>864</v>
      </c>
      <c r="F83" t="s">
        <v>298</v>
      </c>
      <c r="G83">
        <v>18</v>
      </c>
      <c r="H83" t="s">
        <v>366</v>
      </c>
      <c r="I83" t="s">
        <v>861</v>
      </c>
      <c r="J83">
        <v>16848</v>
      </c>
      <c r="K83">
        <v>5</v>
      </c>
      <c r="L83" t="s">
        <v>862</v>
      </c>
      <c r="M83" t="s">
        <v>863</v>
      </c>
      <c r="N83">
        <v>27</v>
      </c>
      <c r="O83" t="s">
        <v>11284</v>
      </c>
      <c r="P83" s="1" t="s">
        <v>347</v>
      </c>
      <c r="R83">
        <v>2574549</v>
      </c>
      <c r="T83" t="s">
        <v>328</v>
      </c>
      <c r="V83" t="s">
        <v>866</v>
      </c>
      <c r="W83" s="1">
        <v>28475</v>
      </c>
      <c r="X83"/>
    </row>
    <row r="84" spans="1:24" x14ac:dyDescent="0.3">
      <c r="A84" t="s">
        <v>871</v>
      </c>
      <c r="B84">
        <v>1</v>
      </c>
      <c r="C84" s="1" t="s">
        <v>867</v>
      </c>
      <c r="D84" t="s">
        <v>310</v>
      </c>
      <c r="E84" t="s">
        <v>869</v>
      </c>
      <c r="F84" t="s">
        <v>298</v>
      </c>
      <c r="G84">
        <v>4</v>
      </c>
      <c r="H84" t="s">
        <v>316</v>
      </c>
      <c r="I84" t="s">
        <v>867</v>
      </c>
      <c r="J84">
        <v>17179</v>
      </c>
      <c r="K84">
        <v>6</v>
      </c>
      <c r="L84" t="s">
        <v>539</v>
      </c>
      <c r="M84" t="s">
        <v>868</v>
      </c>
      <c r="N84">
        <v>28</v>
      </c>
      <c r="O84" t="s">
        <v>11285</v>
      </c>
      <c r="P84" s="1" t="s">
        <v>310</v>
      </c>
      <c r="R84">
        <v>2565969</v>
      </c>
      <c r="S84">
        <v>3</v>
      </c>
      <c r="T84" t="s">
        <v>328</v>
      </c>
      <c r="U84" t="s">
        <v>441</v>
      </c>
      <c r="V84" t="s">
        <v>872</v>
      </c>
      <c r="W84" s="1">
        <v>28839</v>
      </c>
      <c r="X84"/>
    </row>
    <row r="85" spans="1:24" x14ac:dyDescent="0.3">
      <c r="A85" t="s">
        <v>876</v>
      </c>
      <c r="B85">
        <v>1</v>
      </c>
      <c r="C85" s="1" t="s">
        <v>874</v>
      </c>
      <c r="D85" t="s">
        <v>310</v>
      </c>
      <c r="F85" t="s">
        <v>294</v>
      </c>
      <c r="G85">
        <v>10</v>
      </c>
      <c r="H85" t="s">
        <v>729</v>
      </c>
      <c r="I85" t="s">
        <v>874</v>
      </c>
      <c r="J85">
        <v>20158</v>
      </c>
      <c r="K85">
        <v>0</v>
      </c>
      <c r="L85" t="s">
        <v>596</v>
      </c>
      <c r="M85" t="s">
        <v>875</v>
      </c>
      <c r="O85" t="s">
        <v>11286</v>
      </c>
      <c r="P85" s="1" t="s">
        <v>310</v>
      </c>
      <c r="R85">
        <v>3060176</v>
      </c>
      <c r="T85" t="s">
        <v>317</v>
      </c>
      <c r="V85"/>
      <c r="W85" s="1"/>
      <c r="X85"/>
    </row>
    <row r="86" spans="1:24" x14ac:dyDescent="0.3">
      <c r="A86" t="s">
        <v>881</v>
      </c>
      <c r="B86">
        <v>1</v>
      </c>
      <c r="C86" s="1" t="s">
        <v>878</v>
      </c>
      <c r="D86" t="s">
        <v>448</v>
      </c>
      <c r="E86" t="s">
        <v>13929</v>
      </c>
      <c r="F86" t="s">
        <v>298</v>
      </c>
      <c r="G86">
        <v>32</v>
      </c>
      <c r="H86" t="s">
        <v>410</v>
      </c>
      <c r="I86" t="s">
        <v>878</v>
      </c>
      <c r="J86">
        <v>21211</v>
      </c>
      <c r="K86">
        <v>2</v>
      </c>
      <c r="L86" t="s">
        <v>879</v>
      </c>
      <c r="M86" t="s">
        <v>880</v>
      </c>
      <c r="N86">
        <v>25</v>
      </c>
      <c r="O86" t="s">
        <v>11287</v>
      </c>
      <c r="P86" s="1" t="s">
        <v>448</v>
      </c>
      <c r="R86">
        <v>3127211</v>
      </c>
      <c r="S86">
        <v>4</v>
      </c>
      <c r="T86" t="s">
        <v>307</v>
      </c>
      <c r="U86" t="s">
        <v>518</v>
      </c>
      <c r="V86" t="s">
        <v>882</v>
      </c>
      <c r="W86" s="1">
        <v>32439</v>
      </c>
      <c r="X86"/>
    </row>
    <row r="87" spans="1:24" x14ac:dyDescent="0.3">
      <c r="A87" t="s">
        <v>891</v>
      </c>
      <c r="B87">
        <v>1</v>
      </c>
      <c r="C87" s="1" t="s">
        <v>887</v>
      </c>
      <c r="D87" t="s">
        <v>448</v>
      </c>
      <c r="E87" t="s">
        <v>889</v>
      </c>
      <c r="F87" t="s">
        <v>298</v>
      </c>
      <c r="G87">
        <v>35</v>
      </c>
      <c r="H87" t="s">
        <v>1153</v>
      </c>
      <c r="I87" t="s">
        <v>887</v>
      </c>
      <c r="J87">
        <v>20106</v>
      </c>
      <c r="K87">
        <v>3</v>
      </c>
      <c r="L87" t="s">
        <v>468</v>
      </c>
      <c r="M87" t="s">
        <v>888</v>
      </c>
      <c r="N87">
        <v>25</v>
      </c>
      <c r="O87" t="s">
        <v>11288</v>
      </c>
      <c r="P87" s="1" t="s">
        <v>448</v>
      </c>
      <c r="R87">
        <v>3127335</v>
      </c>
      <c r="S87">
        <v>5</v>
      </c>
      <c r="T87" t="s">
        <v>344</v>
      </c>
      <c r="U87" t="s">
        <v>890</v>
      </c>
      <c r="V87" t="s">
        <v>892</v>
      </c>
      <c r="W87" s="1">
        <v>31662</v>
      </c>
      <c r="X87"/>
    </row>
    <row r="88" spans="1:24" x14ac:dyDescent="0.3">
      <c r="A88" t="s">
        <v>16178</v>
      </c>
      <c r="B88">
        <v>1</v>
      </c>
      <c r="C88" s="1" t="s">
        <v>893</v>
      </c>
      <c r="D88" t="s">
        <v>347</v>
      </c>
      <c r="E88" t="s">
        <v>895</v>
      </c>
      <c r="F88" t="s">
        <v>298</v>
      </c>
      <c r="G88">
        <v>19</v>
      </c>
      <c r="H88" t="s">
        <v>391</v>
      </c>
      <c r="I88" t="s">
        <v>893</v>
      </c>
      <c r="J88">
        <v>12109</v>
      </c>
      <c r="K88">
        <v>13</v>
      </c>
      <c r="L88" t="s">
        <v>894</v>
      </c>
      <c r="M88" t="s">
        <v>16179</v>
      </c>
      <c r="N88">
        <v>35</v>
      </c>
      <c r="O88" t="s">
        <v>16180</v>
      </c>
      <c r="P88" s="1" t="s">
        <v>347</v>
      </c>
      <c r="R88">
        <v>10453</v>
      </c>
      <c r="T88" t="s">
        <v>359</v>
      </c>
      <c r="U88" t="s">
        <v>890</v>
      </c>
      <c r="V88" t="s">
        <v>896</v>
      </c>
      <c r="W88" s="1">
        <v>8263</v>
      </c>
      <c r="X88"/>
    </row>
    <row r="89" spans="1:24" x14ac:dyDescent="0.3">
      <c r="A89" t="s">
        <v>16181</v>
      </c>
      <c r="B89">
        <v>1</v>
      </c>
      <c r="C89" s="1" t="s">
        <v>16182</v>
      </c>
      <c r="D89" t="s">
        <v>448</v>
      </c>
      <c r="F89" t="s">
        <v>298</v>
      </c>
      <c r="G89">
        <v>35</v>
      </c>
      <c r="H89" t="s">
        <v>682</v>
      </c>
      <c r="I89" t="s">
        <v>16182</v>
      </c>
      <c r="K89">
        <v>0</v>
      </c>
      <c r="L89" t="s">
        <v>1263</v>
      </c>
      <c r="M89" t="s">
        <v>1545</v>
      </c>
      <c r="N89">
        <v>22</v>
      </c>
      <c r="O89" t="s">
        <v>16183</v>
      </c>
      <c r="P89" s="1" t="s">
        <v>448</v>
      </c>
      <c r="T89" t="s">
        <v>307</v>
      </c>
      <c r="U89" t="s">
        <v>302</v>
      </c>
      <c r="V89" t="s">
        <v>16910</v>
      </c>
      <c r="W89" s="1"/>
      <c r="X89"/>
    </row>
    <row r="90" spans="1:24" x14ac:dyDescent="0.3">
      <c r="A90" t="s">
        <v>902</v>
      </c>
      <c r="B90">
        <v>1</v>
      </c>
      <c r="C90" s="1" t="s">
        <v>898</v>
      </c>
      <c r="D90" t="s">
        <v>320</v>
      </c>
      <c r="E90" t="s">
        <v>901</v>
      </c>
      <c r="F90" t="s">
        <v>294</v>
      </c>
      <c r="G90">
        <v>86</v>
      </c>
      <c r="H90" t="s">
        <v>319</v>
      </c>
      <c r="I90" t="s">
        <v>898</v>
      </c>
      <c r="J90">
        <v>20553</v>
      </c>
      <c r="K90">
        <v>2</v>
      </c>
      <c r="L90" t="s">
        <v>899</v>
      </c>
      <c r="M90" t="s">
        <v>900</v>
      </c>
      <c r="N90">
        <v>24</v>
      </c>
      <c r="O90" t="s">
        <v>11289</v>
      </c>
      <c r="P90" s="1" t="s">
        <v>320</v>
      </c>
      <c r="R90">
        <v>3126158</v>
      </c>
      <c r="T90" t="s">
        <v>293</v>
      </c>
      <c r="V90" t="s">
        <v>903</v>
      </c>
      <c r="W90" s="1">
        <v>31546</v>
      </c>
      <c r="X90"/>
    </row>
    <row r="91" spans="1:24" x14ac:dyDescent="0.3">
      <c r="A91" t="s">
        <v>910</v>
      </c>
      <c r="B91">
        <v>1</v>
      </c>
      <c r="C91" s="1" t="s">
        <v>906</v>
      </c>
      <c r="D91" t="s">
        <v>310</v>
      </c>
      <c r="E91" t="s">
        <v>908</v>
      </c>
      <c r="F91" t="s">
        <v>298</v>
      </c>
      <c r="G91">
        <v>5</v>
      </c>
      <c r="H91" t="s">
        <v>588</v>
      </c>
      <c r="I91" t="s">
        <v>906</v>
      </c>
      <c r="J91">
        <v>19025</v>
      </c>
      <c r="K91">
        <v>4</v>
      </c>
      <c r="L91" t="s">
        <v>834</v>
      </c>
      <c r="M91" t="s">
        <v>907</v>
      </c>
      <c r="N91">
        <v>26</v>
      </c>
      <c r="O91" t="s">
        <v>11290</v>
      </c>
      <c r="P91" s="1" t="s">
        <v>310</v>
      </c>
      <c r="R91">
        <v>3044720</v>
      </c>
      <c r="S91">
        <v>4</v>
      </c>
      <c r="T91" t="s">
        <v>317</v>
      </c>
      <c r="U91" t="s">
        <v>909</v>
      </c>
      <c r="V91" t="s">
        <v>911</v>
      </c>
      <c r="W91" s="1">
        <v>30248</v>
      </c>
      <c r="X91"/>
    </row>
    <row r="92" spans="1:24" x14ac:dyDescent="0.3">
      <c r="A92" t="s">
        <v>915</v>
      </c>
      <c r="B92">
        <v>1</v>
      </c>
      <c r="C92" s="1" t="s">
        <v>913</v>
      </c>
      <c r="D92" t="s">
        <v>347</v>
      </c>
      <c r="F92" t="s">
        <v>294</v>
      </c>
      <c r="G92">
        <v>82</v>
      </c>
      <c r="H92" t="s">
        <v>316</v>
      </c>
      <c r="I92" t="s">
        <v>913</v>
      </c>
      <c r="J92">
        <v>17170</v>
      </c>
      <c r="K92">
        <v>1</v>
      </c>
      <c r="L92" t="s">
        <v>504</v>
      </c>
      <c r="M92" t="s">
        <v>914</v>
      </c>
      <c r="N92">
        <v>29</v>
      </c>
      <c r="O92" t="s">
        <v>11291</v>
      </c>
      <c r="P92" s="1" t="s">
        <v>347</v>
      </c>
      <c r="R92">
        <v>14372</v>
      </c>
      <c r="T92" t="s">
        <v>344</v>
      </c>
      <c r="V92" t="s">
        <v>916</v>
      </c>
      <c r="W92" s="1">
        <v>25277</v>
      </c>
      <c r="X92"/>
    </row>
    <row r="93" spans="1:24" x14ac:dyDescent="0.3">
      <c r="A93" t="s">
        <v>922</v>
      </c>
      <c r="B93">
        <v>1</v>
      </c>
      <c r="C93" s="1" t="s">
        <v>920</v>
      </c>
      <c r="F93" t="s">
        <v>294</v>
      </c>
      <c r="G93">
        <v>0</v>
      </c>
      <c r="H93" t="s">
        <v>295</v>
      </c>
      <c r="I93" t="s">
        <v>920</v>
      </c>
      <c r="J93">
        <v>18854</v>
      </c>
      <c r="K93">
        <v>0</v>
      </c>
      <c r="L93" t="s">
        <v>330</v>
      </c>
      <c r="M93" t="s">
        <v>921</v>
      </c>
      <c r="O93" t="s">
        <v>11292</v>
      </c>
      <c r="P93" s="1" t="s">
        <v>295</v>
      </c>
      <c r="T93" t="s">
        <v>295</v>
      </c>
      <c r="V93"/>
      <c r="W93" s="1"/>
      <c r="X93"/>
    </row>
    <row r="94" spans="1:24" x14ac:dyDescent="0.3">
      <c r="A94" t="s">
        <v>927</v>
      </c>
      <c r="B94">
        <v>1</v>
      </c>
      <c r="C94" s="1" t="s">
        <v>924</v>
      </c>
      <c r="D94" t="s">
        <v>347</v>
      </c>
      <c r="E94" t="s">
        <v>926</v>
      </c>
      <c r="F94" t="s">
        <v>294</v>
      </c>
      <c r="G94">
        <v>16</v>
      </c>
      <c r="H94" t="s">
        <v>533</v>
      </c>
      <c r="I94" t="s">
        <v>924</v>
      </c>
      <c r="J94">
        <v>20701</v>
      </c>
      <c r="K94">
        <v>2</v>
      </c>
      <c r="L94" t="s">
        <v>925</v>
      </c>
      <c r="M94" t="s">
        <v>509</v>
      </c>
      <c r="N94">
        <v>24</v>
      </c>
      <c r="O94" t="s">
        <v>11293</v>
      </c>
      <c r="P94" s="1" t="s">
        <v>347</v>
      </c>
      <c r="R94">
        <v>3921645</v>
      </c>
      <c r="S94">
        <v>3</v>
      </c>
      <c r="T94" t="s">
        <v>359</v>
      </c>
      <c r="V94" t="s">
        <v>928</v>
      </c>
      <c r="W94" s="1">
        <v>31799</v>
      </c>
      <c r="X94"/>
    </row>
    <row r="95" spans="1:24" x14ac:dyDescent="0.3">
      <c r="A95" t="s">
        <v>16911</v>
      </c>
      <c r="B95">
        <v>1</v>
      </c>
      <c r="C95" s="1" t="s">
        <v>16912</v>
      </c>
      <c r="D95" t="s">
        <v>320</v>
      </c>
      <c r="F95" t="s">
        <v>298</v>
      </c>
      <c r="G95">
        <v>0</v>
      </c>
      <c r="H95" t="s">
        <v>1972</v>
      </c>
      <c r="I95" t="s">
        <v>16912</v>
      </c>
      <c r="K95">
        <v>0</v>
      </c>
      <c r="L95" t="s">
        <v>596</v>
      </c>
      <c r="M95" t="s">
        <v>16913</v>
      </c>
      <c r="N95">
        <v>24</v>
      </c>
      <c r="O95" t="s">
        <v>16914</v>
      </c>
      <c r="P95" s="1" t="s">
        <v>320</v>
      </c>
      <c r="T95" t="s">
        <v>421</v>
      </c>
      <c r="U95" t="s">
        <v>297</v>
      </c>
      <c r="V95" t="s">
        <v>16915</v>
      </c>
      <c r="W95" s="1"/>
      <c r="X95"/>
    </row>
    <row r="96" spans="1:24" x14ac:dyDescent="0.3">
      <c r="A96" t="s">
        <v>934</v>
      </c>
      <c r="B96">
        <v>1</v>
      </c>
      <c r="C96" s="1" t="s">
        <v>931</v>
      </c>
      <c r="D96" t="s">
        <v>310</v>
      </c>
      <c r="F96" t="s">
        <v>294</v>
      </c>
      <c r="G96">
        <v>14</v>
      </c>
      <c r="H96" t="s">
        <v>692</v>
      </c>
      <c r="I96" t="s">
        <v>931</v>
      </c>
      <c r="J96">
        <v>16452</v>
      </c>
      <c r="K96">
        <v>0</v>
      </c>
      <c r="L96" t="s">
        <v>932</v>
      </c>
      <c r="M96" t="s">
        <v>933</v>
      </c>
      <c r="N96">
        <v>26</v>
      </c>
      <c r="O96" t="s">
        <v>11294</v>
      </c>
      <c r="P96" s="1" t="s">
        <v>310</v>
      </c>
      <c r="T96" t="s">
        <v>344</v>
      </c>
      <c r="V96" t="s">
        <v>935</v>
      </c>
      <c r="W96" s="1"/>
      <c r="X96"/>
    </row>
    <row r="97" spans="1:24" x14ac:dyDescent="0.3">
      <c r="A97" t="s">
        <v>941</v>
      </c>
      <c r="B97">
        <v>1</v>
      </c>
      <c r="C97" s="1" t="s">
        <v>938</v>
      </c>
      <c r="D97" t="s">
        <v>347</v>
      </c>
      <c r="F97" t="s">
        <v>294</v>
      </c>
      <c r="G97">
        <v>17</v>
      </c>
      <c r="H97" t="s">
        <v>918</v>
      </c>
      <c r="I97" t="s">
        <v>938</v>
      </c>
      <c r="J97">
        <v>18448</v>
      </c>
      <c r="K97">
        <v>1</v>
      </c>
      <c r="L97" t="s">
        <v>939</v>
      </c>
      <c r="M97" t="s">
        <v>940</v>
      </c>
      <c r="N97">
        <v>25</v>
      </c>
      <c r="O97" t="s">
        <v>11295</v>
      </c>
      <c r="P97" s="1" t="s">
        <v>347</v>
      </c>
      <c r="T97" t="s">
        <v>421</v>
      </c>
      <c r="V97" t="s">
        <v>942</v>
      </c>
      <c r="W97" s="1">
        <v>29690</v>
      </c>
      <c r="X97"/>
    </row>
    <row r="98" spans="1:24" x14ac:dyDescent="0.3">
      <c r="A98" t="s">
        <v>949</v>
      </c>
      <c r="B98">
        <v>1</v>
      </c>
      <c r="C98" s="1" t="s">
        <v>947</v>
      </c>
      <c r="D98" t="s">
        <v>448</v>
      </c>
      <c r="F98" t="s">
        <v>294</v>
      </c>
      <c r="G98">
        <v>32</v>
      </c>
      <c r="H98" t="s">
        <v>787</v>
      </c>
      <c r="I98" t="s">
        <v>947</v>
      </c>
      <c r="J98">
        <v>18699</v>
      </c>
      <c r="K98">
        <v>0</v>
      </c>
      <c r="L98" t="s">
        <v>948</v>
      </c>
      <c r="M98" t="s">
        <v>333</v>
      </c>
      <c r="N98">
        <v>25</v>
      </c>
      <c r="O98" t="s">
        <v>11296</v>
      </c>
      <c r="P98" s="1" t="s">
        <v>448</v>
      </c>
      <c r="T98" t="s">
        <v>399</v>
      </c>
      <c r="V98" t="s">
        <v>950</v>
      </c>
      <c r="W98" s="1">
        <v>30005</v>
      </c>
      <c r="X98"/>
    </row>
    <row r="99" spans="1:24" x14ac:dyDescent="0.3">
      <c r="A99" t="s">
        <v>956</v>
      </c>
      <c r="B99">
        <v>1</v>
      </c>
      <c r="C99" s="1" t="s">
        <v>951</v>
      </c>
      <c r="D99" t="s">
        <v>320</v>
      </c>
      <c r="E99" t="s">
        <v>955</v>
      </c>
      <c r="F99" t="s">
        <v>506</v>
      </c>
      <c r="G99">
        <v>88</v>
      </c>
      <c r="H99" t="s">
        <v>952</v>
      </c>
      <c r="I99" t="s">
        <v>951</v>
      </c>
      <c r="J99">
        <v>1658</v>
      </c>
      <c r="K99">
        <v>14</v>
      </c>
      <c r="L99" t="s">
        <v>953</v>
      </c>
      <c r="M99" t="s">
        <v>954</v>
      </c>
      <c r="N99">
        <v>36</v>
      </c>
      <c r="O99" t="s">
        <v>11297</v>
      </c>
      <c r="P99" s="1" t="s">
        <v>320</v>
      </c>
      <c r="R99">
        <v>10475</v>
      </c>
      <c r="T99" t="s">
        <v>293</v>
      </c>
      <c r="V99" t="s">
        <v>957</v>
      </c>
      <c r="W99" s="1">
        <v>8285</v>
      </c>
      <c r="X99"/>
    </row>
    <row r="100" spans="1:24" x14ac:dyDescent="0.3">
      <c r="A100" t="s">
        <v>960</v>
      </c>
      <c r="B100">
        <v>1</v>
      </c>
      <c r="C100" s="1" t="s">
        <v>958</v>
      </c>
      <c r="F100" t="s">
        <v>294</v>
      </c>
      <c r="G100">
        <v>0</v>
      </c>
      <c r="H100" t="s">
        <v>295</v>
      </c>
      <c r="I100" t="s">
        <v>958</v>
      </c>
      <c r="J100">
        <v>17884</v>
      </c>
      <c r="K100">
        <v>0</v>
      </c>
      <c r="L100" t="s">
        <v>504</v>
      </c>
      <c r="M100" t="s">
        <v>959</v>
      </c>
      <c r="O100" t="s">
        <v>11298</v>
      </c>
      <c r="P100" s="1" t="s">
        <v>295</v>
      </c>
      <c r="T100" t="s">
        <v>295</v>
      </c>
      <c r="V100"/>
      <c r="W100" s="1"/>
      <c r="X100"/>
    </row>
    <row r="101" spans="1:24" x14ac:dyDescent="0.3">
      <c r="A101" t="s">
        <v>971</v>
      </c>
      <c r="B101">
        <v>1</v>
      </c>
      <c r="C101" s="1" t="s">
        <v>967</v>
      </c>
      <c r="D101" t="s">
        <v>320</v>
      </c>
      <c r="E101" t="s">
        <v>970</v>
      </c>
      <c r="F101" t="s">
        <v>294</v>
      </c>
      <c r="H101" t="s">
        <v>1042</v>
      </c>
      <c r="I101" t="s">
        <v>967</v>
      </c>
      <c r="J101">
        <v>20663</v>
      </c>
      <c r="K101">
        <v>2</v>
      </c>
      <c r="L101" t="s">
        <v>968</v>
      </c>
      <c r="M101" t="s">
        <v>969</v>
      </c>
      <c r="N101">
        <v>24</v>
      </c>
      <c r="O101" t="s">
        <v>11299</v>
      </c>
      <c r="P101" s="1" t="s">
        <v>320</v>
      </c>
      <c r="R101">
        <v>3116132</v>
      </c>
      <c r="T101" t="s">
        <v>317</v>
      </c>
      <c r="V101" t="s">
        <v>972</v>
      </c>
      <c r="W101" s="1">
        <v>31751</v>
      </c>
      <c r="X101"/>
    </row>
    <row r="102" spans="1:24" x14ac:dyDescent="0.3">
      <c r="A102" t="s">
        <v>16916</v>
      </c>
      <c r="B102">
        <v>1</v>
      </c>
      <c r="C102" s="1" t="s">
        <v>16917</v>
      </c>
      <c r="D102" t="s">
        <v>320</v>
      </c>
      <c r="F102" t="s">
        <v>298</v>
      </c>
      <c r="G102">
        <v>83</v>
      </c>
      <c r="H102" t="s">
        <v>943</v>
      </c>
      <c r="I102" t="s">
        <v>16917</v>
      </c>
      <c r="K102">
        <v>0</v>
      </c>
      <c r="L102" t="s">
        <v>444</v>
      </c>
      <c r="M102" t="s">
        <v>9035</v>
      </c>
      <c r="N102">
        <v>23</v>
      </c>
      <c r="O102" t="s">
        <v>16918</v>
      </c>
      <c r="P102" s="1" t="s">
        <v>320</v>
      </c>
      <c r="T102" t="s">
        <v>293</v>
      </c>
      <c r="U102" t="s">
        <v>532</v>
      </c>
      <c r="V102" t="s">
        <v>16919</v>
      </c>
      <c r="W102" s="1"/>
      <c r="X102"/>
    </row>
    <row r="103" spans="1:24" x14ac:dyDescent="0.3">
      <c r="A103" t="s">
        <v>975</v>
      </c>
      <c r="B103">
        <v>1</v>
      </c>
      <c r="C103" s="1" t="s">
        <v>973</v>
      </c>
      <c r="D103" t="s">
        <v>347</v>
      </c>
      <c r="F103" t="s">
        <v>294</v>
      </c>
      <c r="G103">
        <v>14</v>
      </c>
      <c r="H103" t="s">
        <v>588</v>
      </c>
      <c r="I103" t="s">
        <v>973</v>
      </c>
      <c r="J103">
        <v>13282</v>
      </c>
      <c r="K103">
        <v>3</v>
      </c>
      <c r="L103" t="s">
        <v>669</v>
      </c>
      <c r="M103" t="s">
        <v>974</v>
      </c>
      <c r="N103">
        <v>29</v>
      </c>
      <c r="O103" t="s">
        <v>11300</v>
      </c>
      <c r="P103" s="1" t="s">
        <v>347</v>
      </c>
      <c r="R103">
        <v>14818</v>
      </c>
      <c r="T103" t="s">
        <v>344</v>
      </c>
      <c r="V103" t="s">
        <v>976</v>
      </c>
      <c r="W103" s="1">
        <v>25658</v>
      </c>
      <c r="X103"/>
    </row>
    <row r="104" spans="1:24" x14ac:dyDescent="0.3">
      <c r="A104" t="s">
        <v>10572</v>
      </c>
      <c r="B104">
        <v>1</v>
      </c>
      <c r="C104" s="1" t="s">
        <v>85</v>
      </c>
      <c r="D104" t="s">
        <v>347</v>
      </c>
      <c r="E104" t="s">
        <v>979</v>
      </c>
      <c r="F104" t="s">
        <v>298</v>
      </c>
      <c r="G104">
        <v>18</v>
      </c>
      <c r="H104" t="s">
        <v>316</v>
      </c>
      <c r="I104" t="s">
        <v>85</v>
      </c>
      <c r="J104">
        <v>12845</v>
      </c>
      <c r="K104">
        <v>10</v>
      </c>
      <c r="L104" t="s">
        <v>2321</v>
      </c>
      <c r="M104" t="s">
        <v>978</v>
      </c>
      <c r="N104">
        <v>32</v>
      </c>
      <c r="O104" t="s">
        <v>11301</v>
      </c>
      <c r="P104" s="1" t="s">
        <v>347</v>
      </c>
      <c r="R104">
        <v>13983</v>
      </c>
      <c r="S104">
        <v>2</v>
      </c>
      <c r="T104" t="s">
        <v>421</v>
      </c>
      <c r="U104" t="s">
        <v>339</v>
      </c>
      <c r="V104" t="s">
        <v>981</v>
      </c>
      <c r="W104" s="1">
        <v>24791</v>
      </c>
      <c r="X104"/>
    </row>
    <row r="105" spans="1:24" x14ac:dyDescent="0.3">
      <c r="A105" t="s">
        <v>986</v>
      </c>
      <c r="B105">
        <v>1</v>
      </c>
      <c r="C105" s="1" t="s">
        <v>982</v>
      </c>
      <c r="D105" t="s">
        <v>347</v>
      </c>
      <c r="E105" t="s">
        <v>985</v>
      </c>
      <c r="F105" t="s">
        <v>294</v>
      </c>
      <c r="G105">
        <v>9</v>
      </c>
      <c r="H105" t="s">
        <v>639</v>
      </c>
      <c r="I105" t="s">
        <v>982</v>
      </c>
      <c r="J105">
        <v>20463</v>
      </c>
      <c r="K105">
        <v>2</v>
      </c>
      <c r="L105" t="s">
        <v>983</v>
      </c>
      <c r="M105" t="s">
        <v>984</v>
      </c>
      <c r="N105">
        <v>24</v>
      </c>
      <c r="O105" t="s">
        <v>11302</v>
      </c>
      <c r="P105" s="1" t="s">
        <v>347</v>
      </c>
      <c r="R105">
        <v>4046666</v>
      </c>
      <c r="T105" t="s">
        <v>399</v>
      </c>
      <c r="V105" t="s">
        <v>987</v>
      </c>
      <c r="W105" s="1">
        <v>31323</v>
      </c>
      <c r="X105"/>
    </row>
    <row r="106" spans="1:24" x14ac:dyDescent="0.3">
      <c r="A106" t="s">
        <v>16184</v>
      </c>
      <c r="B106">
        <v>1</v>
      </c>
      <c r="C106" s="1" t="s">
        <v>16185</v>
      </c>
      <c r="D106" t="s">
        <v>320</v>
      </c>
      <c r="F106" t="s">
        <v>298</v>
      </c>
      <c r="G106">
        <v>8</v>
      </c>
      <c r="H106" t="s">
        <v>521</v>
      </c>
      <c r="I106" t="s">
        <v>16185</v>
      </c>
      <c r="K106">
        <v>0</v>
      </c>
      <c r="L106" t="s">
        <v>683</v>
      </c>
      <c r="M106" t="s">
        <v>16186</v>
      </c>
      <c r="N106">
        <v>20</v>
      </c>
      <c r="O106" t="s">
        <v>16187</v>
      </c>
      <c r="P106" s="1" t="s">
        <v>320</v>
      </c>
      <c r="T106" t="s">
        <v>303</v>
      </c>
      <c r="U106" t="s">
        <v>476</v>
      </c>
      <c r="V106" t="s">
        <v>16920</v>
      </c>
      <c r="W106" s="1"/>
      <c r="X106"/>
    </row>
    <row r="107" spans="1:24" x14ac:dyDescent="0.3">
      <c r="A107" t="s">
        <v>991</v>
      </c>
      <c r="B107">
        <v>1</v>
      </c>
      <c r="C107" s="1" t="s">
        <v>988</v>
      </c>
      <c r="D107" t="s">
        <v>558</v>
      </c>
      <c r="F107" t="s">
        <v>294</v>
      </c>
      <c r="G107">
        <v>45</v>
      </c>
      <c r="H107" t="s">
        <v>989</v>
      </c>
      <c r="I107" t="s">
        <v>988</v>
      </c>
      <c r="J107">
        <v>13661</v>
      </c>
      <c r="K107">
        <v>4</v>
      </c>
      <c r="L107" t="s">
        <v>990</v>
      </c>
      <c r="M107" t="s">
        <v>667</v>
      </c>
      <c r="N107">
        <v>31</v>
      </c>
      <c r="O107" t="s">
        <v>11303</v>
      </c>
      <c r="P107" s="1" t="s">
        <v>448</v>
      </c>
      <c r="R107">
        <v>11517</v>
      </c>
      <c r="T107" t="s">
        <v>328</v>
      </c>
      <c r="V107" t="s">
        <v>992</v>
      </c>
      <c r="W107" s="1"/>
      <c r="X107"/>
    </row>
    <row r="108" spans="1:24" x14ac:dyDescent="0.3">
      <c r="A108" t="s">
        <v>996</v>
      </c>
      <c r="B108">
        <v>1</v>
      </c>
      <c r="C108" s="1" t="s">
        <v>993</v>
      </c>
      <c r="D108" t="s">
        <v>310</v>
      </c>
      <c r="F108" t="s">
        <v>294</v>
      </c>
      <c r="G108">
        <v>2</v>
      </c>
      <c r="H108" t="s">
        <v>943</v>
      </c>
      <c r="I108" t="s">
        <v>993</v>
      </c>
      <c r="J108">
        <v>16382</v>
      </c>
      <c r="K108">
        <v>5</v>
      </c>
      <c r="L108" t="s">
        <v>994</v>
      </c>
      <c r="M108" t="s">
        <v>995</v>
      </c>
      <c r="N108">
        <v>28</v>
      </c>
      <c r="O108" t="s">
        <v>11304</v>
      </c>
      <c r="P108" s="1" t="s">
        <v>310</v>
      </c>
      <c r="R108">
        <v>17337</v>
      </c>
      <c r="T108" t="s">
        <v>293</v>
      </c>
      <c r="V108" t="s">
        <v>997</v>
      </c>
      <c r="W108" s="1">
        <v>28142</v>
      </c>
      <c r="X108"/>
    </row>
    <row r="109" spans="1:24" x14ac:dyDescent="0.3">
      <c r="A109" t="s">
        <v>1002</v>
      </c>
      <c r="B109">
        <v>1</v>
      </c>
      <c r="C109" s="1" t="s">
        <v>998</v>
      </c>
      <c r="D109" t="s">
        <v>320</v>
      </c>
      <c r="F109" t="s">
        <v>294</v>
      </c>
      <c r="G109">
        <v>83</v>
      </c>
      <c r="H109" t="s">
        <v>799</v>
      </c>
      <c r="I109" t="s">
        <v>998</v>
      </c>
      <c r="J109">
        <v>16254</v>
      </c>
      <c r="K109">
        <v>6</v>
      </c>
      <c r="L109" t="s">
        <v>1000</v>
      </c>
      <c r="M109" t="s">
        <v>1001</v>
      </c>
      <c r="N109">
        <v>30</v>
      </c>
      <c r="O109" t="s">
        <v>11305</v>
      </c>
      <c r="P109" s="1" t="s">
        <v>320</v>
      </c>
      <c r="R109">
        <v>17183</v>
      </c>
      <c r="T109" t="s">
        <v>303</v>
      </c>
      <c r="V109" t="s">
        <v>1003</v>
      </c>
      <c r="W109" s="1">
        <v>27875</v>
      </c>
      <c r="X109"/>
    </row>
    <row r="110" spans="1:24" x14ac:dyDescent="0.3">
      <c r="A110" t="s">
        <v>1007</v>
      </c>
      <c r="B110">
        <v>1</v>
      </c>
      <c r="C110" s="1" t="s">
        <v>1005</v>
      </c>
      <c r="D110" t="s">
        <v>347</v>
      </c>
      <c r="F110" t="s">
        <v>294</v>
      </c>
      <c r="G110">
        <v>11</v>
      </c>
      <c r="H110" t="s">
        <v>391</v>
      </c>
      <c r="I110" t="s">
        <v>1005</v>
      </c>
      <c r="J110">
        <v>12551</v>
      </c>
      <c r="K110">
        <v>11</v>
      </c>
      <c r="L110" t="s">
        <v>597</v>
      </c>
      <c r="M110" t="s">
        <v>1006</v>
      </c>
      <c r="N110">
        <v>33</v>
      </c>
      <c r="O110" t="s">
        <v>11306</v>
      </c>
      <c r="P110" s="1" t="s">
        <v>347</v>
      </c>
      <c r="R110">
        <v>12587</v>
      </c>
      <c r="T110" t="s">
        <v>359</v>
      </c>
      <c r="V110" t="s">
        <v>16188</v>
      </c>
      <c r="W110" s="1">
        <v>9705</v>
      </c>
      <c r="X110"/>
    </row>
    <row r="111" spans="1:24" x14ac:dyDescent="0.3">
      <c r="A111" t="s">
        <v>14200</v>
      </c>
      <c r="B111">
        <v>1</v>
      </c>
      <c r="C111" s="1" t="s">
        <v>14201</v>
      </c>
      <c r="D111" t="s">
        <v>347</v>
      </c>
      <c r="F111" t="s">
        <v>298</v>
      </c>
      <c r="G111">
        <v>83</v>
      </c>
      <c r="H111" t="s">
        <v>316</v>
      </c>
      <c r="I111" t="s">
        <v>14201</v>
      </c>
      <c r="J111">
        <v>22339</v>
      </c>
      <c r="K111">
        <v>1</v>
      </c>
      <c r="L111" t="s">
        <v>1447</v>
      </c>
      <c r="M111" t="s">
        <v>14203</v>
      </c>
      <c r="N111">
        <v>24</v>
      </c>
      <c r="O111" t="s">
        <v>14204</v>
      </c>
      <c r="P111" s="1" t="s">
        <v>347</v>
      </c>
      <c r="R111">
        <v>3915145</v>
      </c>
      <c r="T111" t="s">
        <v>307</v>
      </c>
      <c r="U111" t="s">
        <v>518</v>
      </c>
      <c r="V111" t="s">
        <v>14202</v>
      </c>
      <c r="W111" s="1">
        <v>33242</v>
      </c>
      <c r="X111"/>
    </row>
    <row r="112" spans="1:24" x14ac:dyDescent="0.3">
      <c r="A112" t="s">
        <v>1015</v>
      </c>
      <c r="B112">
        <v>1</v>
      </c>
      <c r="C112" s="1" t="s">
        <v>1012</v>
      </c>
      <c r="D112" t="s">
        <v>310</v>
      </c>
      <c r="F112" t="s">
        <v>294</v>
      </c>
      <c r="G112">
        <v>7</v>
      </c>
      <c r="H112" t="s">
        <v>720</v>
      </c>
      <c r="I112" t="s">
        <v>1012</v>
      </c>
      <c r="J112">
        <v>17031</v>
      </c>
      <c r="K112">
        <v>0</v>
      </c>
      <c r="L112" t="s">
        <v>1013</v>
      </c>
      <c r="M112" t="s">
        <v>1014</v>
      </c>
      <c r="N112">
        <v>25</v>
      </c>
      <c r="O112" t="s">
        <v>11307</v>
      </c>
      <c r="P112" s="1" t="s">
        <v>310</v>
      </c>
      <c r="R112">
        <v>2516976</v>
      </c>
      <c r="T112" t="s">
        <v>344</v>
      </c>
      <c r="V112" t="s">
        <v>680</v>
      </c>
      <c r="W112" s="1">
        <v>28739</v>
      </c>
      <c r="X112"/>
    </row>
    <row r="113" spans="1:24" x14ac:dyDescent="0.3">
      <c r="A113" t="s">
        <v>1019</v>
      </c>
      <c r="B113">
        <v>1</v>
      </c>
      <c r="C113" s="1" t="s">
        <v>1016</v>
      </c>
      <c r="D113" t="s">
        <v>448</v>
      </c>
      <c r="E113" t="s">
        <v>1018</v>
      </c>
      <c r="F113" t="s">
        <v>294</v>
      </c>
      <c r="G113">
        <v>41</v>
      </c>
      <c r="H113" t="s">
        <v>758</v>
      </c>
      <c r="I113" t="s">
        <v>1016</v>
      </c>
      <c r="J113">
        <v>13255</v>
      </c>
      <c r="K113">
        <v>9</v>
      </c>
      <c r="L113" t="s">
        <v>596</v>
      </c>
      <c r="M113" t="s">
        <v>1017</v>
      </c>
      <c r="N113">
        <v>33</v>
      </c>
      <c r="O113" t="s">
        <v>11308</v>
      </c>
      <c r="P113" s="1" t="s">
        <v>448</v>
      </c>
      <c r="R113">
        <v>14360</v>
      </c>
      <c r="T113" t="s">
        <v>307</v>
      </c>
      <c r="V113" t="s">
        <v>1020</v>
      </c>
      <c r="W113" s="1">
        <v>25238</v>
      </c>
      <c r="X113"/>
    </row>
    <row r="114" spans="1:24" x14ac:dyDescent="0.3">
      <c r="A114" t="s">
        <v>1028</v>
      </c>
      <c r="B114">
        <v>1</v>
      </c>
      <c r="C114" s="1" t="s">
        <v>1026</v>
      </c>
      <c r="D114" t="s">
        <v>320</v>
      </c>
      <c r="E114" t="s">
        <v>13930</v>
      </c>
      <c r="F114" t="s">
        <v>298</v>
      </c>
      <c r="G114">
        <v>88</v>
      </c>
      <c r="H114" t="s">
        <v>1042</v>
      </c>
      <c r="I114" t="s">
        <v>1026</v>
      </c>
      <c r="J114">
        <v>20797</v>
      </c>
      <c r="K114">
        <v>2</v>
      </c>
      <c r="L114" t="s">
        <v>311</v>
      </c>
      <c r="M114" t="s">
        <v>1027</v>
      </c>
      <c r="N114">
        <v>26</v>
      </c>
      <c r="O114" t="s">
        <v>11309</v>
      </c>
      <c r="P114" s="1" t="s">
        <v>320</v>
      </c>
      <c r="R114">
        <v>3115359</v>
      </c>
      <c r="S114">
        <v>7</v>
      </c>
      <c r="T114" t="s">
        <v>421</v>
      </c>
      <c r="U114" t="s">
        <v>532</v>
      </c>
      <c r="V114" t="s">
        <v>1029</v>
      </c>
      <c r="W114" s="1">
        <v>32543</v>
      </c>
      <c r="X114"/>
    </row>
    <row r="115" spans="1:24" x14ac:dyDescent="0.3">
      <c r="A115" t="s">
        <v>1032</v>
      </c>
      <c r="B115">
        <v>1</v>
      </c>
      <c r="C115" s="1" t="s">
        <v>1030</v>
      </c>
      <c r="D115" t="s">
        <v>347</v>
      </c>
      <c r="F115" t="s">
        <v>294</v>
      </c>
      <c r="G115">
        <v>84</v>
      </c>
      <c r="H115" t="s">
        <v>639</v>
      </c>
      <c r="I115" t="s">
        <v>1030</v>
      </c>
      <c r="J115">
        <v>19487</v>
      </c>
      <c r="K115">
        <v>2</v>
      </c>
      <c r="L115" t="s">
        <v>367</v>
      </c>
      <c r="M115" t="s">
        <v>1031</v>
      </c>
      <c r="N115">
        <v>25</v>
      </c>
      <c r="O115" t="s">
        <v>11310</v>
      </c>
      <c r="P115" s="1" t="s">
        <v>347</v>
      </c>
      <c r="R115">
        <v>2978279</v>
      </c>
      <c r="T115" t="s">
        <v>307</v>
      </c>
      <c r="V115" t="s">
        <v>480</v>
      </c>
      <c r="W115" s="1">
        <v>30773</v>
      </c>
      <c r="X115"/>
    </row>
    <row r="116" spans="1:24" x14ac:dyDescent="0.3">
      <c r="A116" t="s">
        <v>1035</v>
      </c>
      <c r="B116">
        <v>1</v>
      </c>
      <c r="C116" s="1" t="s">
        <v>1033</v>
      </c>
      <c r="F116" t="s">
        <v>294</v>
      </c>
      <c r="G116">
        <v>0</v>
      </c>
      <c r="H116" t="s">
        <v>295</v>
      </c>
      <c r="I116" t="s">
        <v>1033</v>
      </c>
      <c r="J116">
        <v>18848</v>
      </c>
      <c r="K116">
        <v>0</v>
      </c>
      <c r="L116" t="s">
        <v>418</v>
      </c>
      <c r="M116" t="s">
        <v>1034</v>
      </c>
      <c r="O116" t="s">
        <v>11311</v>
      </c>
      <c r="P116" s="1" t="s">
        <v>295</v>
      </c>
      <c r="T116" t="s">
        <v>295</v>
      </c>
      <c r="V116"/>
      <c r="W116" s="1"/>
      <c r="X116"/>
    </row>
    <row r="117" spans="1:24" x14ac:dyDescent="0.3">
      <c r="A117" t="s">
        <v>16921</v>
      </c>
      <c r="B117">
        <v>1</v>
      </c>
      <c r="C117" s="1" t="s">
        <v>16922</v>
      </c>
      <c r="D117" t="s">
        <v>558</v>
      </c>
      <c r="E117" t="s">
        <v>16923</v>
      </c>
      <c r="F117" t="s">
        <v>298</v>
      </c>
      <c r="G117">
        <v>47</v>
      </c>
      <c r="H117" t="s">
        <v>818</v>
      </c>
      <c r="I117" t="s">
        <v>16922</v>
      </c>
      <c r="J117">
        <v>20948</v>
      </c>
      <c r="K117">
        <v>2</v>
      </c>
      <c r="L117" t="s">
        <v>1036</v>
      </c>
      <c r="M117" t="s">
        <v>820</v>
      </c>
      <c r="N117">
        <v>25</v>
      </c>
      <c r="O117" t="s">
        <v>16924</v>
      </c>
      <c r="P117" s="1" t="s">
        <v>2605</v>
      </c>
      <c r="R117">
        <v>3921970</v>
      </c>
      <c r="S117">
        <v>3</v>
      </c>
      <c r="T117" t="s">
        <v>307</v>
      </c>
      <c r="U117" t="s">
        <v>370</v>
      </c>
      <c r="V117" t="s">
        <v>13821</v>
      </c>
      <c r="W117" s="1">
        <v>32007</v>
      </c>
      <c r="X117"/>
    </row>
    <row r="118" spans="1:24" x14ac:dyDescent="0.3">
      <c r="A118" t="s">
        <v>1040</v>
      </c>
      <c r="B118">
        <v>1</v>
      </c>
      <c r="C118" s="1" t="s">
        <v>1037</v>
      </c>
      <c r="D118" t="s">
        <v>347</v>
      </c>
      <c r="F118" t="s">
        <v>294</v>
      </c>
      <c r="G118">
        <v>17</v>
      </c>
      <c r="H118" t="s">
        <v>537</v>
      </c>
      <c r="I118" t="s">
        <v>1037</v>
      </c>
      <c r="J118">
        <v>14954</v>
      </c>
      <c r="K118">
        <v>1</v>
      </c>
      <c r="L118" t="s">
        <v>1038</v>
      </c>
      <c r="M118" t="s">
        <v>1039</v>
      </c>
      <c r="N118">
        <v>28</v>
      </c>
      <c r="O118" t="s">
        <v>11312</v>
      </c>
      <c r="P118" s="1" t="s">
        <v>347</v>
      </c>
      <c r="R118">
        <v>16059</v>
      </c>
      <c r="T118" t="s">
        <v>489</v>
      </c>
      <c r="V118" t="s">
        <v>1041</v>
      </c>
      <c r="W118" s="1">
        <v>26905</v>
      </c>
      <c r="X118"/>
    </row>
    <row r="119" spans="1:24" x14ac:dyDescent="0.3">
      <c r="A119" t="s">
        <v>1051</v>
      </c>
      <c r="B119">
        <v>1</v>
      </c>
      <c r="C119" s="1" t="s">
        <v>1048</v>
      </c>
      <c r="F119" t="s">
        <v>294</v>
      </c>
      <c r="G119">
        <v>0</v>
      </c>
      <c r="H119" t="s">
        <v>295</v>
      </c>
      <c r="I119" t="s">
        <v>1048</v>
      </c>
      <c r="J119">
        <v>17869</v>
      </c>
      <c r="K119">
        <v>0</v>
      </c>
      <c r="L119" t="s">
        <v>1049</v>
      </c>
      <c r="M119" t="s">
        <v>1050</v>
      </c>
      <c r="O119" t="s">
        <v>11313</v>
      </c>
      <c r="P119" s="1" t="s">
        <v>295</v>
      </c>
      <c r="T119" t="s">
        <v>295</v>
      </c>
      <c r="V119"/>
      <c r="W119" s="1"/>
      <c r="X119"/>
    </row>
    <row r="120" spans="1:24" x14ac:dyDescent="0.3">
      <c r="A120" t="s">
        <v>1058</v>
      </c>
      <c r="B120">
        <v>1</v>
      </c>
      <c r="C120" s="1" t="s">
        <v>1053</v>
      </c>
      <c r="D120" t="s">
        <v>347</v>
      </c>
      <c r="E120" t="s">
        <v>1057</v>
      </c>
      <c r="F120" t="s">
        <v>298</v>
      </c>
      <c r="G120">
        <v>85</v>
      </c>
      <c r="H120" t="s">
        <v>1090</v>
      </c>
      <c r="I120" t="s">
        <v>1053</v>
      </c>
      <c r="J120">
        <v>18673</v>
      </c>
      <c r="K120">
        <v>5</v>
      </c>
      <c r="L120" t="s">
        <v>1055</v>
      </c>
      <c r="M120" t="s">
        <v>1056</v>
      </c>
      <c r="N120">
        <v>27</v>
      </c>
      <c r="O120" t="s">
        <v>11314</v>
      </c>
      <c r="P120" s="1" t="s">
        <v>347</v>
      </c>
      <c r="R120">
        <v>2978308</v>
      </c>
      <c r="S120">
        <v>3</v>
      </c>
      <c r="T120" t="s">
        <v>359</v>
      </c>
      <c r="U120" t="s">
        <v>1190</v>
      </c>
      <c r="V120" t="s">
        <v>14205</v>
      </c>
      <c r="W120" s="1">
        <v>29978</v>
      </c>
      <c r="X120"/>
    </row>
    <row r="121" spans="1:24" x14ac:dyDescent="0.3">
      <c r="A121" t="s">
        <v>16189</v>
      </c>
      <c r="B121">
        <v>1</v>
      </c>
      <c r="C121" s="1" t="s">
        <v>16190</v>
      </c>
      <c r="D121" t="s">
        <v>448</v>
      </c>
      <c r="F121" t="s">
        <v>298</v>
      </c>
      <c r="G121">
        <v>24</v>
      </c>
      <c r="H121" t="s">
        <v>366</v>
      </c>
      <c r="I121" t="s">
        <v>16190</v>
      </c>
      <c r="K121">
        <v>0</v>
      </c>
      <c r="L121" t="s">
        <v>14550</v>
      </c>
      <c r="M121" t="s">
        <v>15498</v>
      </c>
      <c r="N121">
        <v>23</v>
      </c>
      <c r="O121" t="s">
        <v>16191</v>
      </c>
      <c r="P121" s="1" t="s">
        <v>448</v>
      </c>
      <c r="T121" t="s">
        <v>489</v>
      </c>
      <c r="U121" t="s">
        <v>890</v>
      </c>
      <c r="V121" t="s">
        <v>16925</v>
      </c>
      <c r="W121" s="1"/>
      <c r="X121"/>
    </row>
    <row r="122" spans="1:24" x14ac:dyDescent="0.3">
      <c r="A122" t="s">
        <v>1065</v>
      </c>
      <c r="B122">
        <v>1</v>
      </c>
      <c r="C122" s="1" t="s">
        <v>1061</v>
      </c>
      <c r="D122" t="s">
        <v>320</v>
      </c>
      <c r="E122" t="s">
        <v>1064</v>
      </c>
      <c r="F122" t="s">
        <v>298</v>
      </c>
      <c r="G122">
        <v>86</v>
      </c>
      <c r="H122" t="s">
        <v>401</v>
      </c>
      <c r="I122" t="s">
        <v>1061</v>
      </c>
      <c r="J122">
        <v>17154</v>
      </c>
      <c r="K122">
        <v>5</v>
      </c>
      <c r="L122" t="s">
        <v>1063</v>
      </c>
      <c r="M122" t="s">
        <v>341</v>
      </c>
      <c r="N122">
        <v>28</v>
      </c>
      <c r="O122" t="s">
        <v>11315</v>
      </c>
      <c r="P122" s="1" t="s">
        <v>320</v>
      </c>
      <c r="R122">
        <v>3144062</v>
      </c>
      <c r="T122" t="s">
        <v>421</v>
      </c>
      <c r="U122" t="s">
        <v>717</v>
      </c>
      <c r="V122" t="s">
        <v>1066</v>
      </c>
      <c r="W122" s="1">
        <v>28893</v>
      </c>
      <c r="X122"/>
    </row>
    <row r="123" spans="1:24" x14ac:dyDescent="0.3">
      <c r="A123" t="s">
        <v>1069</v>
      </c>
      <c r="B123">
        <v>1</v>
      </c>
      <c r="C123" s="1" t="s">
        <v>114</v>
      </c>
      <c r="D123" t="s">
        <v>320</v>
      </c>
      <c r="E123" t="s">
        <v>1068</v>
      </c>
      <c r="F123" t="s">
        <v>298</v>
      </c>
      <c r="G123">
        <v>86</v>
      </c>
      <c r="H123" t="s">
        <v>511</v>
      </c>
      <c r="I123" t="s">
        <v>114</v>
      </c>
      <c r="J123">
        <v>14856</v>
      </c>
      <c r="K123">
        <v>8</v>
      </c>
      <c r="L123" t="s">
        <v>852</v>
      </c>
      <c r="M123" t="s">
        <v>1067</v>
      </c>
      <c r="N123">
        <v>30</v>
      </c>
      <c r="O123" t="s">
        <v>11316</v>
      </c>
      <c r="P123" s="1" t="s">
        <v>320</v>
      </c>
      <c r="R123">
        <v>15835</v>
      </c>
      <c r="S123">
        <v>2</v>
      </c>
      <c r="T123" t="s">
        <v>293</v>
      </c>
      <c r="U123" t="s">
        <v>386</v>
      </c>
      <c r="V123" t="s">
        <v>3961</v>
      </c>
      <c r="W123" s="1">
        <v>26658</v>
      </c>
      <c r="X123"/>
    </row>
    <row r="124" spans="1:24" x14ac:dyDescent="0.3">
      <c r="A124" t="s">
        <v>1075</v>
      </c>
      <c r="B124">
        <v>1</v>
      </c>
      <c r="C124" s="1" t="s">
        <v>185</v>
      </c>
      <c r="D124" t="s">
        <v>310</v>
      </c>
      <c r="E124" t="s">
        <v>1074</v>
      </c>
      <c r="F124" t="s">
        <v>298</v>
      </c>
      <c r="G124">
        <v>1</v>
      </c>
      <c r="H124" t="s">
        <v>655</v>
      </c>
      <c r="I124" t="s">
        <v>185</v>
      </c>
      <c r="J124">
        <v>13320</v>
      </c>
      <c r="K124">
        <v>10</v>
      </c>
      <c r="L124" t="s">
        <v>1072</v>
      </c>
      <c r="M124" t="s">
        <v>1073</v>
      </c>
      <c r="N124">
        <v>32</v>
      </c>
      <c r="O124" t="s">
        <v>11317</v>
      </c>
      <c r="P124" s="1" t="s">
        <v>310</v>
      </c>
      <c r="R124">
        <v>13994</v>
      </c>
      <c r="S124">
        <v>1</v>
      </c>
      <c r="T124" t="s">
        <v>293</v>
      </c>
      <c r="U124" t="s">
        <v>486</v>
      </c>
      <c r="V124" t="s">
        <v>1076</v>
      </c>
      <c r="W124" s="1">
        <v>24788</v>
      </c>
      <c r="X124"/>
    </row>
    <row r="125" spans="1:24" x14ac:dyDescent="0.3">
      <c r="A125" t="s">
        <v>1081</v>
      </c>
      <c r="B125">
        <v>1</v>
      </c>
      <c r="C125" s="1" t="s">
        <v>1077</v>
      </c>
      <c r="D125" t="s">
        <v>347</v>
      </c>
      <c r="E125" t="s">
        <v>1080</v>
      </c>
      <c r="F125" t="s">
        <v>506</v>
      </c>
      <c r="G125">
        <v>10</v>
      </c>
      <c r="H125" t="s">
        <v>1812</v>
      </c>
      <c r="I125" t="s">
        <v>1077</v>
      </c>
      <c r="J125">
        <v>13693</v>
      </c>
      <c r="K125">
        <v>9</v>
      </c>
      <c r="L125" t="s">
        <v>1078</v>
      </c>
      <c r="M125" t="s">
        <v>1079</v>
      </c>
      <c r="N125">
        <v>31</v>
      </c>
      <c r="O125" t="s">
        <v>11318</v>
      </c>
      <c r="P125" s="1" t="s">
        <v>347</v>
      </c>
      <c r="R125">
        <v>14851</v>
      </c>
      <c r="T125" t="s">
        <v>421</v>
      </c>
      <c r="V125" t="s">
        <v>1082</v>
      </c>
      <c r="W125" s="1">
        <v>25681</v>
      </c>
      <c r="X125"/>
    </row>
    <row r="126" spans="1:24" x14ac:dyDescent="0.3">
      <c r="A126" t="s">
        <v>1087</v>
      </c>
      <c r="B126">
        <v>1</v>
      </c>
      <c r="C126" s="1" t="s">
        <v>1086</v>
      </c>
      <c r="D126" t="s">
        <v>347</v>
      </c>
      <c r="F126" t="s">
        <v>294</v>
      </c>
      <c r="G126">
        <v>14</v>
      </c>
      <c r="H126" t="s">
        <v>388</v>
      </c>
      <c r="I126" t="s">
        <v>1086</v>
      </c>
      <c r="J126">
        <v>17069</v>
      </c>
      <c r="K126">
        <v>1</v>
      </c>
      <c r="L126" t="s">
        <v>397</v>
      </c>
      <c r="M126" t="s">
        <v>490</v>
      </c>
      <c r="N126">
        <v>25</v>
      </c>
      <c r="O126" t="s">
        <v>11319</v>
      </c>
      <c r="P126" s="1" t="s">
        <v>347</v>
      </c>
      <c r="R126">
        <v>2577480</v>
      </c>
      <c r="T126" t="s">
        <v>307</v>
      </c>
      <c r="V126" t="s">
        <v>1088</v>
      </c>
      <c r="W126" s="1">
        <v>28770</v>
      </c>
      <c r="X126"/>
    </row>
    <row r="127" spans="1:24" x14ac:dyDescent="0.3">
      <c r="A127" t="s">
        <v>14206</v>
      </c>
      <c r="B127">
        <v>1</v>
      </c>
      <c r="C127" s="1" t="s">
        <v>14207</v>
      </c>
      <c r="D127" t="s">
        <v>347</v>
      </c>
      <c r="F127" t="s">
        <v>294</v>
      </c>
      <c r="H127" t="s">
        <v>825</v>
      </c>
      <c r="I127" t="s">
        <v>14207</v>
      </c>
      <c r="J127">
        <v>22328</v>
      </c>
      <c r="K127">
        <v>0</v>
      </c>
      <c r="L127" t="s">
        <v>497</v>
      </c>
      <c r="M127" t="s">
        <v>9230</v>
      </c>
      <c r="N127">
        <v>23</v>
      </c>
      <c r="O127" t="s">
        <v>14209</v>
      </c>
      <c r="P127" s="1" t="s">
        <v>347</v>
      </c>
      <c r="R127">
        <v>3929652</v>
      </c>
      <c r="T127" t="s">
        <v>489</v>
      </c>
      <c r="V127" t="s">
        <v>14208</v>
      </c>
      <c r="W127" s="1">
        <v>33298</v>
      </c>
      <c r="X127"/>
    </row>
    <row r="128" spans="1:24" x14ac:dyDescent="0.3">
      <c r="A128" t="s">
        <v>1093</v>
      </c>
      <c r="B128">
        <v>1</v>
      </c>
      <c r="C128" s="1" t="s">
        <v>1089</v>
      </c>
      <c r="D128" t="s">
        <v>347</v>
      </c>
      <c r="F128" t="s">
        <v>298</v>
      </c>
      <c r="G128">
        <v>6</v>
      </c>
      <c r="H128" t="s">
        <v>1090</v>
      </c>
      <c r="I128" t="s">
        <v>1089</v>
      </c>
      <c r="J128">
        <v>20606</v>
      </c>
      <c r="K128">
        <v>1</v>
      </c>
      <c r="L128" t="s">
        <v>1091</v>
      </c>
      <c r="M128" t="s">
        <v>1092</v>
      </c>
      <c r="O128" t="s">
        <v>11320</v>
      </c>
      <c r="P128" s="1" t="s">
        <v>347</v>
      </c>
      <c r="R128">
        <v>2978744</v>
      </c>
      <c r="T128" t="s">
        <v>344</v>
      </c>
      <c r="U128" t="s">
        <v>890</v>
      </c>
      <c r="V128"/>
      <c r="W128" s="1">
        <v>31665</v>
      </c>
      <c r="X128"/>
    </row>
    <row r="129" spans="1:24" x14ac:dyDescent="0.3">
      <c r="A129" t="s">
        <v>14210</v>
      </c>
      <c r="B129">
        <v>1</v>
      </c>
      <c r="C129" s="1" t="s">
        <v>14211</v>
      </c>
      <c r="D129" t="s">
        <v>448</v>
      </c>
      <c r="F129" t="s">
        <v>298</v>
      </c>
      <c r="G129">
        <v>20</v>
      </c>
      <c r="H129" t="s">
        <v>433</v>
      </c>
      <c r="I129" t="s">
        <v>14211</v>
      </c>
      <c r="J129">
        <v>21784</v>
      </c>
      <c r="K129">
        <v>1</v>
      </c>
      <c r="L129" t="s">
        <v>14214</v>
      </c>
      <c r="M129" t="s">
        <v>6319</v>
      </c>
      <c r="N129">
        <v>23</v>
      </c>
      <c r="O129" t="s">
        <v>14213</v>
      </c>
      <c r="P129" s="1" t="s">
        <v>448</v>
      </c>
      <c r="Q129" t="s">
        <v>407</v>
      </c>
      <c r="R129">
        <v>4035676</v>
      </c>
      <c r="S129">
        <v>1</v>
      </c>
      <c r="T129" t="s">
        <v>399</v>
      </c>
      <c r="U129" t="s">
        <v>703</v>
      </c>
      <c r="V129" t="s">
        <v>14212</v>
      </c>
      <c r="W129" s="1">
        <v>32756</v>
      </c>
      <c r="X129"/>
    </row>
    <row r="130" spans="1:24" x14ac:dyDescent="0.3">
      <c r="A130" t="s">
        <v>1099</v>
      </c>
      <c r="B130">
        <v>1</v>
      </c>
      <c r="C130" s="1" t="s">
        <v>1096</v>
      </c>
      <c r="D130" t="s">
        <v>448</v>
      </c>
      <c r="F130" t="s">
        <v>294</v>
      </c>
      <c r="G130">
        <v>28</v>
      </c>
      <c r="H130" t="s">
        <v>571</v>
      </c>
      <c r="I130" t="s">
        <v>1096</v>
      </c>
      <c r="J130">
        <v>3931</v>
      </c>
      <c r="K130">
        <v>6</v>
      </c>
      <c r="L130" t="s">
        <v>1097</v>
      </c>
      <c r="M130" t="s">
        <v>1098</v>
      </c>
      <c r="N130">
        <v>30</v>
      </c>
      <c r="O130" t="s">
        <v>11321</v>
      </c>
      <c r="P130" s="1" t="s">
        <v>448</v>
      </c>
      <c r="T130" t="s">
        <v>399</v>
      </c>
      <c r="V130" t="s">
        <v>1100</v>
      </c>
      <c r="W130" s="1"/>
      <c r="X130"/>
    </row>
    <row r="131" spans="1:24" x14ac:dyDescent="0.3">
      <c r="A131" t="s">
        <v>1110</v>
      </c>
      <c r="B131">
        <v>1</v>
      </c>
      <c r="C131" s="1" t="s">
        <v>1107</v>
      </c>
      <c r="D131" t="s">
        <v>347</v>
      </c>
      <c r="E131" t="s">
        <v>1109</v>
      </c>
      <c r="F131" t="s">
        <v>506</v>
      </c>
      <c r="G131">
        <v>19</v>
      </c>
      <c r="H131" t="s">
        <v>316</v>
      </c>
      <c r="I131" t="s">
        <v>1107</v>
      </c>
      <c r="J131">
        <v>13264</v>
      </c>
      <c r="K131">
        <v>9</v>
      </c>
      <c r="L131" t="s">
        <v>397</v>
      </c>
      <c r="M131" t="s">
        <v>1108</v>
      </c>
      <c r="N131">
        <v>32</v>
      </c>
      <c r="O131" t="s">
        <v>11322</v>
      </c>
      <c r="P131" s="1" t="s">
        <v>347</v>
      </c>
      <c r="R131">
        <v>14403</v>
      </c>
      <c r="T131" t="s">
        <v>421</v>
      </c>
      <c r="V131" t="s">
        <v>1111</v>
      </c>
      <c r="W131" s="1">
        <v>25234</v>
      </c>
      <c r="X131"/>
    </row>
    <row r="132" spans="1:24" x14ac:dyDescent="0.3">
      <c r="A132" t="s">
        <v>1119</v>
      </c>
      <c r="B132">
        <v>1</v>
      </c>
      <c r="C132" s="1" t="s">
        <v>1117</v>
      </c>
      <c r="F132" t="s">
        <v>294</v>
      </c>
      <c r="G132">
        <v>0</v>
      </c>
      <c r="H132" t="s">
        <v>295</v>
      </c>
      <c r="I132" t="s">
        <v>1117</v>
      </c>
      <c r="J132">
        <v>17823</v>
      </c>
      <c r="K132">
        <v>0</v>
      </c>
      <c r="L132" t="s">
        <v>330</v>
      </c>
      <c r="M132" t="s">
        <v>1118</v>
      </c>
      <c r="O132" t="s">
        <v>11323</v>
      </c>
      <c r="P132" s="1" t="s">
        <v>295</v>
      </c>
      <c r="T132" t="s">
        <v>295</v>
      </c>
      <c r="V132"/>
      <c r="W132" s="1"/>
      <c r="X132"/>
    </row>
    <row r="133" spans="1:24" x14ac:dyDescent="0.3">
      <c r="A133" t="s">
        <v>1122</v>
      </c>
      <c r="B133">
        <v>1</v>
      </c>
      <c r="C133" s="1" t="s">
        <v>142</v>
      </c>
      <c r="D133" t="s">
        <v>448</v>
      </c>
      <c r="E133" t="s">
        <v>1121</v>
      </c>
      <c r="F133" t="s">
        <v>298</v>
      </c>
      <c r="G133">
        <v>28</v>
      </c>
      <c r="H133" t="s">
        <v>410</v>
      </c>
      <c r="I133" t="s">
        <v>142</v>
      </c>
      <c r="J133">
        <v>16056</v>
      </c>
      <c r="K133">
        <v>7</v>
      </c>
      <c r="L133" t="s">
        <v>932</v>
      </c>
      <c r="M133" t="s">
        <v>493</v>
      </c>
      <c r="N133">
        <v>29</v>
      </c>
      <c r="O133" t="s">
        <v>11324</v>
      </c>
      <c r="P133" s="1" t="s">
        <v>448</v>
      </c>
      <c r="R133">
        <v>16913</v>
      </c>
      <c r="S133">
        <v>2</v>
      </c>
      <c r="T133" t="s">
        <v>399</v>
      </c>
      <c r="U133" t="s">
        <v>486</v>
      </c>
      <c r="V133" t="s">
        <v>1123</v>
      </c>
      <c r="W133" s="1">
        <v>27658</v>
      </c>
      <c r="X133"/>
    </row>
    <row r="134" spans="1:24" x14ac:dyDescent="0.3">
      <c r="A134" t="s">
        <v>1126</v>
      </c>
      <c r="B134">
        <v>1</v>
      </c>
      <c r="C134" s="1" t="s">
        <v>1124</v>
      </c>
      <c r="F134" t="s">
        <v>294</v>
      </c>
      <c r="G134">
        <v>0</v>
      </c>
      <c r="H134" t="s">
        <v>295</v>
      </c>
      <c r="I134" t="s">
        <v>1124</v>
      </c>
      <c r="J134">
        <v>18852</v>
      </c>
      <c r="K134">
        <v>0</v>
      </c>
      <c r="L134" t="s">
        <v>504</v>
      </c>
      <c r="M134" t="s">
        <v>1125</v>
      </c>
      <c r="O134" t="s">
        <v>11325</v>
      </c>
      <c r="P134" s="1" t="s">
        <v>295</v>
      </c>
      <c r="T134" t="s">
        <v>295</v>
      </c>
      <c r="V134"/>
      <c r="W134" s="1"/>
      <c r="X134"/>
    </row>
    <row r="135" spans="1:24" x14ac:dyDescent="0.3">
      <c r="A135" t="s">
        <v>14215</v>
      </c>
      <c r="B135">
        <v>1</v>
      </c>
      <c r="C135" s="1" t="s">
        <v>14216</v>
      </c>
      <c r="D135" t="s">
        <v>310</v>
      </c>
      <c r="F135" t="s">
        <v>298</v>
      </c>
      <c r="G135">
        <v>9</v>
      </c>
      <c r="H135" t="s">
        <v>682</v>
      </c>
      <c r="I135" t="s">
        <v>14216</v>
      </c>
      <c r="J135">
        <v>21822</v>
      </c>
      <c r="K135">
        <v>1</v>
      </c>
      <c r="L135" t="s">
        <v>944</v>
      </c>
      <c r="M135" t="s">
        <v>1945</v>
      </c>
      <c r="N135">
        <v>23</v>
      </c>
      <c r="O135" t="s">
        <v>14218</v>
      </c>
      <c r="P135" s="1" t="s">
        <v>310</v>
      </c>
      <c r="R135">
        <v>4038220</v>
      </c>
      <c r="S135">
        <v>4</v>
      </c>
      <c r="T135" t="s">
        <v>421</v>
      </c>
      <c r="U135" t="s">
        <v>339</v>
      </c>
      <c r="V135" t="s">
        <v>14217</v>
      </c>
      <c r="W135" s="1">
        <v>32894</v>
      </c>
      <c r="X135"/>
    </row>
    <row r="136" spans="1:24" x14ac:dyDescent="0.3">
      <c r="A136" t="s">
        <v>1130</v>
      </c>
      <c r="B136">
        <v>1</v>
      </c>
      <c r="C136" s="1" t="s">
        <v>1127</v>
      </c>
      <c r="D136" t="s">
        <v>310</v>
      </c>
      <c r="F136" t="s">
        <v>294</v>
      </c>
      <c r="G136">
        <v>8</v>
      </c>
      <c r="H136" t="s">
        <v>758</v>
      </c>
      <c r="I136" t="s">
        <v>1127</v>
      </c>
      <c r="J136">
        <v>14002</v>
      </c>
      <c r="K136">
        <v>1</v>
      </c>
      <c r="L136" t="s">
        <v>1128</v>
      </c>
      <c r="M136" t="s">
        <v>1129</v>
      </c>
      <c r="N136">
        <v>29</v>
      </c>
      <c r="O136" t="s">
        <v>11326</v>
      </c>
      <c r="P136" s="1" t="s">
        <v>310</v>
      </c>
      <c r="R136">
        <v>15007</v>
      </c>
      <c r="T136" t="s">
        <v>344</v>
      </c>
      <c r="V136" t="s">
        <v>1131</v>
      </c>
      <c r="W136" s="1"/>
      <c r="X136"/>
    </row>
    <row r="137" spans="1:24" x14ac:dyDescent="0.3">
      <c r="A137" t="s">
        <v>14219</v>
      </c>
      <c r="B137">
        <v>1</v>
      </c>
      <c r="C137" s="1" t="s">
        <v>14220</v>
      </c>
      <c r="D137" t="s">
        <v>347</v>
      </c>
      <c r="F137" t="s">
        <v>294</v>
      </c>
      <c r="H137" t="s">
        <v>825</v>
      </c>
      <c r="I137" t="s">
        <v>14220</v>
      </c>
      <c r="J137">
        <v>22326</v>
      </c>
      <c r="K137">
        <v>0</v>
      </c>
      <c r="L137" t="s">
        <v>7061</v>
      </c>
      <c r="M137" t="s">
        <v>14222</v>
      </c>
      <c r="N137">
        <v>22</v>
      </c>
      <c r="O137" t="s">
        <v>14223</v>
      </c>
      <c r="P137" s="1" t="s">
        <v>347</v>
      </c>
      <c r="R137">
        <v>4034320</v>
      </c>
      <c r="T137" t="s">
        <v>399</v>
      </c>
      <c r="V137" t="s">
        <v>14221</v>
      </c>
      <c r="W137" s="1">
        <v>33250</v>
      </c>
      <c r="X137"/>
    </row>
    <row r="138" spans="1:24" x14ac:dyDescent="0.3">
      <c r="A138" t="s">
        <v>1135</v>
      </c>
      <c r="B138">
        <v>1</v>
      </c>
      <c r="C138" s="1" t="s">
        <v>1132</v>
      </c>
      <c r="D138" t="s">
        <v>448</v>
      </c>
      <c r="F138" t="s">
        <v>294</v>
      </c>
      <c r="G138">
        <v>35</v>
      </c>
      <c r="H138" t="s">
        <v>401</v>
      </c>
      <c r="I138" t="s">
        <v>1132</v>
      </c>
      <c r="J138">
        <v>20514</v>
      </c>
      <c r="K138">
        <v>2</v>
      </c>
      <c r="L138" t="s">
        <v>1133</v>
      </c>
      <c r="M138" t="s">
        <v>1134</v>
      </c>
      <c r="N138">
        <v>25</v>
      </c>
      <c r="O138" t="s">
        <v>11327</v>
      </c>
      <c r="P138" s="1" t="s">
        <v>448</v>
      </c>
      <c r="R138">
        <v>3047994</v>
      </c>
      <c r="T138" t="s">
        <v>317</v>
      </c>
      <c r="V138" t="s">
        <v>1136</v>
      </c>
      <c r="W138" s="1">
        <v>31654</v>
      </c>
      <c r="X138"/>
    </row>
    <row r="139" spans="1:24" x14ac:dyDescent="0.3">
      <c r="A139" t="s">
        <v>1140</v>
      </c>
      <c r="B139">
        <v>1</v>
      </c>
      <c r="C139" s="1" t="s">
        <v>1137</v>
      </c>
      <c r="D139" t="s">
        <v>347</v>
      </c>
      <c r="E139" t="s">
        <v>13931</v>
      </c>
      <c r="F139" t="s">
        <v>298</v>
      </c>
      <c r="G139">
        <v>0</v>
      </c>
      <c r="H139" t="s">
        <v>533</v>
      </c>
      <c r="I139" t="s">
        <v>1137</v>
      </c>
      <c r="J139">
        <v>20388</v>
      </c>
      <c r="K139">
        <v>3</v>
      </c>
      <c r="L139" t="s">
        <v>1138</v>
      </c>
      <c r="M139" t="s">
        <v>1139</v>
      </c>
      <c r="N139">
        <v>25</v>
      </c>
      <c r="O139" t="s">
        <v>11328</v>
      </c>
      <c r="P139" s="1" t="s">
        <v>347</v>
      </c>
      <c r="R139">
        <v>3121398</v>
      </c>
      <c r="T139" t="s">
        <v>489</v>
      </c>
      <c r="U139" t="s">
        <v>1368</v>
      </c>
      <c r="V139" t="s">
        <v>1141</v>
      </c>
      <c r="W139" s="1">
        <v>31404</v>
      </c>
      <c r="X139"/>
    </row>
    <row r="140" spans="1:24" x14ac:dyDescent="0.3">
      <c r="A140" t="s">
        <v>1146</v>
      </c>
      <c r="B140">
        <v>1</v>
      </c>
      <c r="C140" s="1" t="s">
        <v>1142</v>
      </c>
      <c r="D140" t="s">
        <v>448</v>
      </c>
      <c r="E140" t="s">
        <v>1145</v>
      </c>
      <c r="F140" t="s">
        <v>298</v>
      </c>
      <c r="G140">
        <v>22</v>
      </c>
      <c r="H140" t="s">
        <v>361</v>
      </c>
      <c r="I140" t="s">
        <v>1142</v>
      </c>
      <c r="J140">
        <v>20566</v>
      </c>
      <c r="K140">
        <v>3</v>
      </c>
      <c r="L140" t="s">
        <v>1143</v>
      </c>
      <c r="M140" t="s">
        <v>1144</v>
      </c>
      <c r="N140">
        <v>26</v>
      </c>
      <c r="O140" t="s">
        <v>11329</v>
      </c>
      <c r="P140" s="1" t="s">
        <v>448</v>
      </c>
      <c r="R140">
        <v>3126246</v>
      </c>
      <c r="S140">
        <v>5</v>
      </c>
      <c r="T140" t="s">
        <v>359</v>
      </c>
      <c r="U140" t="s">
        <v>690</v>
      </c>
      <c r="V140" t="s">
        <v>1147</v>
      </c>
      <c r="W140" s="1">
        <v>31457</v>
      </c>
      <c r="X140"/>
    </row>
    <row r="141" spans="1:24" x14ac:dyDescent="0.3">
      <c r="A141" t="s">
        <v>14225</v>
      </c>
      <c r="B141">
        <v>1</v>
      </c>
      <c r="C141" s="1" t="s">
        <v>14226</v>
      </c>
      <c r="D141" t="s">
        <v>320</v>
      </c>
      <c r="F141" t="s">
        <v>294</v>
      </c>
      <c r="H141" t="s">
        <v>571</v>
      </c>
      <c r="I141" t="s">
        <v>14226</v>
      </c>
      <c r="J141">
        <v>22178</v>
      </c>
      <c r="K141">
        <v>0</v>
      </c>
      <c r="L141" t="s">
        <v>1809</v>
      </c>
      <c r="M141" t="s">
        <v>14227</v>
      </c>
      <c r="O141" t="s">
        <v>14228</v>
      </c>
      <c r="P141" s="1" t="s">
        <v>320</v>
      </c>
      <c r="T141" t="s">
        <v>293</v>
      </c>
      <c r="V141"/>
      <c r="W141" s="1">
        <v>33065</v>
      </c>
      <c r="X141"/>
    </row>
    <row r="142" spans="1:24" x14ac:dyDescent="0.3">
      <c r="A142" t="s">
        <v>1150</v>
      </c>
      <c r="B142">
        <v>1</v>
      </c>
      <c r="C142" s="1" t="s">
        <v>1148</v>
      </c>
      <c r="D142" t="s">
        <v>310</v>
      </c>
      <c r="E142" t="s">
        <v>13932</v>
      </c>
      <c r="F142" t="s">
        <v>298</v>
      </c>
      <c r="G142">
        <v>6</v>
      </c>
      <c r="H142" t="s">
        <v>571</v>
      </c>
      <c r="I142" t="s">
        <v>1148</v>
      </c>
      <c r="J142">
        <v>21143</v>
      </c>
      <c r="K142">
        <v>2</v>
      </c>
      <c r="L142" t="s">
        <v>683</v>
      </c>
      <c r="M142" t="s">
        <v>1149</v>
      </c>
      <c r="N142">
        <v>24</v>
      </c>
      <c r="O142" t="s">
        <v>11330</v>
      </c>
      <c r="P142" s="1" t="s">
        <v>310</v>
      </c>
      <c r="R142">
        <v>3915776</v>
      </c>
      <c r="T142" t="s">
        <v>421</v>
      </c>
      <c r="U142" t="s">
        <v>408</v>
      </c>
      <c r="V142" t="s">
        <v>1151</v>
      </c>
      <c r="W142" s="1">
        <v>32366</v>
      </c>
      <c r="X142"/>
    </row>
    <row r="143" spans="1:24" x14ac:dyDescent="0.3">
      <c r="A143" t="s">
        <v>1156</v>
      </c>
      <c r="B143">
        <v>1</v>
      </c>
      <c r="C143" s="1" t="s">
        <v>1152</v>
      </c>
      <c r="D143" t="s">
        <v>320</v>
      </c>
      <c r="E143" t="s">
        <v>1155</v>
      </c>
      <c r="F143" t="s">
        <v>298</v>
      </c>
      <c r="G143">
        <v>82</v>
      </c>
      <c r="H143" t="s">
        <v>1042</v>
      </c>
      <c r="I143" t="s">
        <v>1152</v>
      </c>
      <c r="J143">
        <v>19219</v>
      </c>
      <c r="K143">
        <v>4</v>
      </c>
      <c r="L143" t="s">
        <v>1154</v>
      </c>
      <c r="M143" t="s">
        <v>884</v>
      </c>
      <c r="N143">
        <v>27</v>
      </c>
      <c r="O143" t="s">
        <v>11331</v>
      </c>
      <c r="P143" s="1" t="s">
        <v>320</v>
      </c>
      <c r="R143">
        <v>3040470</v>
      </c>
      <c r="S143">
        <v>5</v>
      </c>
      <c r="T143" t="s">
        <v>317</v>
      </c>
      <c r="U143" t="s">
        <v>518</v>
      </c>
      <c r="V143" t="s">
        <v>16926</v>
      </c>
      <c r="W143" s="1">
        <v>30577</v>
      </c>
      <c r="X143"/>
    </row>
    <row r="144" spans="1:24" x14ac:dyDescent="0.3">
      <c r="A144" t="s">
        <v>1159</v>
      </c>
      <c r="B144">
        <v>1</v>
      </c>
      <c r="C144" s="1" t="s">
        <v>1157</v>
      </c>
      <c r="D144" t="s">
        <v>320</v>
      </c>
      <c r="F144" t="s">
        <v>294</v>
      </c>
      <c r="G144">
        <v>44</v>
      </c>
      <c r="H144" t="s">
        <v>571</v>
      </c>
      <c r="I144" t="s">
        <v>1157</v>
      </c>
      <c r="J144">
        <v>15416</v>
      </c>
      <c r="K144">
        <v>3</v>
      </c>
      <c r="L144" t="s">
        <v>852</v>
      </c>
      <c r="M144" t="s">
        <v>1158</v>
      </c>
      <c r="N144">
        <v>29</v>
      </c>
      <c r="O144" t="s">
        <v>11332</v>
      </c>
      <c r="P144" s="1" t="s">
        <v>320</v>
      </c>
      <c r="R144">
        <v>16418</v>
      </c>
      <c r="T144" t="s">
        <v>303</v>
      </c>
      <c r="V144" t="s">
        <v>1160</v>
      </c>
      <c r="W144" s="1">
        <v>27234</v>
      </c>
      <c r="X144"/>
    </row>
    <row r="145" spans="1:24" x14ac:dyDescent="0.3">
      <c r="A145" t="s">
        <v>1164</v>
      </c>
      <c r="B145">
        <v>1</v>
      </c>
      <c r="C145" s="1" t="s">
        <v>1162</v>
      </c>
      <c r="D145" t="s">
        <v>434</v>
      </c>
      <c r="F145" t="s">
        <v>294</v>
      </c>
      <c r="G145">
        <v>0</v>
      </c>
      <c r="H145" t="s">
        <v>295</v>
      </c>
      <c r="I145" t="s">
        <v>1162</v>
      </c>
      <c r="J145">
        <v>21620</v>
      </c>
      <c r="K145">
        <v>0</v>
      </c>
      <c r="L145" t="s">
        <v>435</v>
      </c>
      <c r="M145" t="s">
        <v>1163</v>
      </c>
      <c r="O145" t="s">
        <v>11333</v>
      </c>
      <c r="P145" s="1" t="s">
        <v>434</v>
      </c>
      <c r="T145" t="s">
        <v>295</v>
      </c>
      <c r="V145"/>
      <c r="W145" s="1"/>
      <c r="X145"/>
    </row>
    <row r="146" spans="1:24" x14ac:dyDescent="0.3">
      <c r="A146" t="s">
        <v>1167</v>
      </c>
      <c r="B146">
        <v>1</v>
      </c>
      <c r="C146" s="1" t="s">
        <v>1165</v>
      </c>
      <c r="F146" t="s">
        <v>294</v>
      </c>
      <c r="G146">
        <v>0</v>
      </c>
      <c r="H146" t="s">
        <v>295</v>
      </c>
      <c r="I146" t="s">
        <v>1165</v>
      </c>
      <c r="J146">
        <v>17793</v>
      </c>
      <c r="L146" t="s">
        <v>669</v>
      </c>
      <c r="M146" t="s">
        <v>1166</v>
      </c>
      <c r="O146" t="s">
        <v>11334</v>
      </c>
      <c r="P146" s="1" t="s">
        <v>295</v>
      </c>
      <c r="T146" t="s">
        <v>295</v>
      </c>
      <c r="V146"/>
      <c r="W146" s="1"/>
      <c r="X146"/>
    </row>
    <row r="147" spans="1:24" x14ac:dyDescent="0.3">
      <c r="A147" t="s">
        <v>1172</v>
      </c>
      <c r="B147">
        <v>1</v>
      </c>
      <c r="C147" s="1" t="s">
        <v>1168</v>
      </c>
      <c r="D147" t="s">
        <v>347</v>
      </c>
      <c r="F147" t="s">
        <v>294</v>
      </c>
      <c r="G147">
        <v>0</v>
      </c>
      <c r="H147" t="s">
        <v>1169</v>
      </c>
      <c r="I147" t="s">
        <v>1168</v>
      </c>
      <c r="J147">
        <v>21074</v>
      </c>
      <c r="K147">
        <v>0</v>
      </c>
      <c r="L147" t="s">
        <v>1170</v>
      </c>
      <c r="M147" t="s">
        <v>1171</v>
      </c>
      <c r="O147" t="s">
        <v>11335</v>
      </c>
      <c r="P147" s="1" t="s">
        <v>347</v>
      </c>
      <c r="T147" t="s">
        <v>307</v>
      </c>
      <c r="V147"/>
      <c r="W147" s="1"/>
      <c r="X147"/>
    </row>
    <row r="148" spans="1:24" x14ac:dyDescent="0.3">
      <c r="A148" t="s">
        <v>1176</v>
      </c>
      <c r="B148">
        <v>1</v>
      </c>
      <c r="C148" s="1" t="s">
        <v>1173</v>
      </c>
      <c r="D148" t="s">
        <v>320</v>
      </c>
      <c r="E148" t="s">
        <v>1175</v>
      </c>
      <c r="F148" t="s">
        <v>298</v>
      </c>
      <c r="G148">
        <v>48</v>
      </c>
      <c r="H148" t="s">
        <v>1042</v>
      </c>
      <c r="I148" t="s">
        <v>1173</v>
      </c>
      <c r="J148">
        <v>17750</v>
      </c>
      <c r="K148">
        <v>5</v>
      </c>
      <c r="L148" t="s">
        <v>1174</v>
      </c>
      <c r="M148" t="s">
        <v>727</v>
      </c>
      <c r="N148">
        <v>28</v>
      </c>
      <c r="O148" t="s">
        <v>11336</v>
      </c>
      <c r="P148" s="1" t="s">
        <v>320</v>
      </c>
      <c r="R148">
        <v>3936647</v>
      </c>
      <c r="S148">
        <v>3</v>
      </c>
      <c r="T148" t="s">
        <v>303</v>
      </c>
      <c r="U148" t="s">
        <v>339</v>
      </c>
      <c r="V148" t="s">
        <v>1177</v>
      </c>
      <c r="W148" s="1">
        <v>29208</v>
      </c>
      <c r="X148"/>
    </row>
    <row r="149" spans="1:24" x14ac:dyDescent="0.3">
      <c r="A149" t="s">
        <v>1186</v>
      </c>
      <c r="B149">
        <v>1</v>
      </c>
      <c r="C149" s="1" t="s">
        <v>1183</v>
      </c>
      <c r="D149" t="s">
        <v>434</v>
      </c>
      <c r="E149" t="s">
        <v>1185</v>
      </c>
      <c r="F149" t="s">
        <v>298</v>
      </c>
      <c r="G149">
        <v>11</v>
      </c>
      <c r="H149" t="s">
        <v>695</v>
      </c>
      <c r="I149" t="s">
        <v>1183</v>
      </c>
      <c r="J149">
        <v>3253</v>
      </c>
      <c r="K149">
        <v>20</v>
      </c>
      <c r="L149" t="s">
        <v>803</v>
      </c>
      <c r="M149" t="s">
        <v>1184</v>
      </c>
      <c r="N149">
        <v>42</v>
      </c>
      <c r="O149" t="s">
        <v>11337</v>
      </c>
      <c r="P149" s="1" t="s">
        <v>434</v>
      </c>
      <c r="R149">
        <v>2148</v>
      </c>
      <c r="T149" t="s">
        <v>328</v>
      </c>
      <c r="V149" t="s">
        <v>1187</v>
      </c>
      <c r="W149" s="1">
        <v>5046</v>
      </c>
      <c r="X149"/>
    </row>
    <row r="150" spans="1:24" x14ac:dyDescent="0.3">
      <c r="A150" t="s">
        <v>1198</v>
      </c>
      <c r="B150">
        <v>1</v>
      </c>
      <c r="C150" s="1" t="s">
        <v>1195</v>
      </c>
      <c r="D150" t="s">
        <v>448</v>
      </c>
      <c r="E150" t="s">
        <v>1197</v>
      </c>
      <c r="F150" t="s">
        <v>298</v>
      </c>
      <c r="G150">
        <v>34</v>
      </c>
      <c r="H150" t="s">
        <v>433</v>
      </c>
      <c r="I150" t="s">
        <v>1195</v>
      </c>
      <c r="J150">
        <v>17050</v>
      </c>
      <c r="K150">
        <v>5</v>
      </c>
      <c r="L150" t="s">
        <v>368</v>
      </c>
      <c r="M150" t="s">
        <v>1196</v>
      </c>
      <c r="N150">
        <v>27</v>
      </c>
      <c r="O150" t="s">
        <v>11338</v>
      </c>
      <c r="P150" s="1" t="s">
        <v>448</v>
      </c>
      <c r="R150">
        <v>2576237</v>
      </c>
      <c r="T150" t="s">
        <v>489</v>
      </c>
      <c r="V150" t="s">
        <v>2628</v>
      </c>
      <c r="W150" s="1">
        <v>28714</v>
      </c>
      <c r="X150"/>
    </row>
    <row r="151" spans="1:24" x14ac:dyDescent="0.3">
      <c r="A151" t="s">
        <v>1207</v>
      </c>
      <c r="B151">
        <v>1</v>
      </c>
      <c r="C151" s="1" t="s">
        <v>1203</v>
      </c>
      <c r="D151" t="s">
        <v>434</v>
      </c>
      <c r="E151" t="s">
        <v>1206</v>
      </c>
      <c r="F151" t="s">
        <v>298</v>
      </c>
      <c r="G151">
        <v>7</v>
      </c>
      <c r="H151" t="s">
        <v>533</v>
      </c>
      <c r="I151" t="s">
        <v>1203</v>
      </c>
      <c r="J151">
        <v>19565</v>
      </c>
      <c r="K151">
        <v>4</v>
      </c>
      <c r="L151" t="s">
        <v>1204</v>
      </c>
      <c r="M151" t="s">
        <v>1205</v>
      </c>
      <c r="N151">
        <v>26</v>
      </c>
      <c r="O151" t="s">
        <v>11339</v>
      </c>
      <c r="P151" s="1" t="s">
        <v>434</v>
      </c>
      <c r="R151">
        <v>3049899</v>
      </c>
      <c r="S151">
        <v>1</v>
      </c>
      <c r="T151" t="s">
        <v>399</v>
      </c>
      <c r="U151" t="s">
        <v>476</v>
      </c>
      <c r="V151" t="s">
        <v>1208</v>
      </c>
      <c r="W151" s="1">
        <v>30426</v>
      </c>
      <c r="X151"/>
    </row>
    <row r="152" spans="1:24" x14ac:dyDescent="0.3">
      <c r="A152" t="s">
        <v>16927</v>
      </c>
      <c r="B152">
        <v>1</v>
      </c>
      <c r="C152" s="1" t="s">
        <v>16928</v>
      </c>
      <c r="D152" t="s">
        <v>558</v>
      </c>
      <c r="F152" t="s">
        <v>298</v>
      </c>
      <c r="G152">
        <v>89</v>
      </c>
      <c r="H152" t="s">
        <v>692</v>
      </c>
      <c r="I152" t="s">
        <v>16928</v>
      </c>
      <c r="K152">
        <v>0</v>
      </c>
      <c r="L152" t="s">
        <v>504</v>
      </c>
      <c r="M152" t="s">
        <v>16929</v>
      </c>
      <c r="O152" t="s">
        <v>16930</v>
      </c>
      <c r="P152" s="1" t="s">
        <v>1215</v>
      </c>
      <c r="T152" t="s">
        <v>344</v>
      </c>
      <c r="U152" t="s">
        <v>476</v>
      </c>
      <c r="V152"/>
      <c r="W152" s="1"/>
      <c r="X152"/>
    </row>
    <row r="153" spans="1:24" x14ac:dyDescent="0.3">
      <c r="A153" t="s">
        <v>1216</v>
      </c>
      <c r="B153">
        <v>2</v>
      </c>
      <c r="C153" s="1" t="s">
        <v>1213</v>
      </c>
      <c r="D153" t="s">
        <v>320</v>
      </c>
      <c r="E153" t="s">
        <v>1214</v>
      </c>
      <c r="F153" t="s">
        <v>294</v>
      </c>
      <c r="G153">
        <v>82</v>
      </c>
      <c r="H153" t="s">
        <v>507</v>
      </c>
      <c r="I153" t="s">
        <v>1213</v>
      </c>
      <c r="J153">
        <v>8508</v>
      </c>
      <c r="K153">
        <v>11</v>
      </c>
      <c r="L153" t="s">
        <v>642</v>
      </c>
      <c r="M153" t="s">
        <v>1112</v>
      </c>
      <c r="N153">
        <v>33</v>
      </c>
      <c r="O153" t="s">
        <v>11340</v>
      </c>
      <c r="P153" s="1" t="s">
        <v>1215</v>
      </c>
      <c r="R153">
        <v>12506</v>
      </c>
      <c r="T153" t="s">
        <v>344</v>
      </c>
      <c r="V153" t="s">
        <v>1217</v>
      </c>
      <c r="W153" s="1">
        <v>9505</v>
      </c>
      <c r="X153"/>
    </row>
    <row r="154" spans="1:24" x14ac:dyDescent="0.3">
      <c r="A154" t="s">
        <v>1216</v>
      </c>
      <c r="B154">
        <v>2</v>
      </c>
      <c r="C154" s="1" t="s">
        <v>122</v>
      </c>
      <c r="D154" t="s">
        <v>448</v>
      </c>
      <c r="E154" t="s">
        <v>7375</v>
      </c>
      <c r="F154" t="s">
        <v>298</v>
      </c>
      <c r="G154">
        <v>31</v>
      </c>
      <c r="H154" t="s">
        <v>661</v>
      </c>
      <c r="I154" t="s">
        <v>122</v>
      </c>
      <c r="J154">
        <v>16847</v>
      </c>
      <c r="K154">
        <v>6</v>
      </c>
      <c r="L154" t="s">
        <v>642</v>
      </c>
      <c r="M154" t="s">
        <v>1112</v>
      </c>
      <c r="N154">
        <v>29</v>
      </c>
      <c r="O154" t="s">
        <v>11340</v>
      </c>
      <c r="P154" s="1" t="s">
        <v>448</v>
      </c>
      <c r="R154">
        <v>2508176</v>
      </c>
      <c r="S154">
        <v>1</v>
      </c>
      <c r="T154" t="s">
        <v>328</v>
      </c>
      <c r="U154" t="s">
        <v>690</v>
      </c>
      <c r="V154" t="s">
        <v>1672</v>
      </c>
      <c r="W154" s="1">
        <v>28474</v>
      </c>
      <c r="X154"/>
    </row>
    <row r="155" spans="1:24" x14ac:dyDescent="0.3">
      <c r="A155" t="s">
        <v>1220</v>
      </c>
      <c r="B155">
        <v>1</v>
      </c>
      <c r="C155" s="1" t="s">
        <v>88</v>
      </c>
      <c r="D155" t="s">
        <v>347</v>
      </c>
      <c r="E155" t="s">
        <v>1219</v>
      </c>
      <c r="F155" t="s">
        <v>298</v>
      </c>
      <c r="G155">
        <v>2</v>
      </c>
      <c r="H155" t="s">
        <v>582</v>
      </c>
      <c r="I155" t="s">
        <v>88</v>
      </c>
      <c r="J155">
        <v>14871</v>
      </c>
      <c r="K155">
        <v>8</v>
      </c>
      <c r="L155" t="s">
        <v>1218</v>
      </c>
      <c r="M155" t="s">
        <v>963</v>
      </c>
      <c r="N155">
        <v>29</v>
      </c>
      <c r="O155" t="s">
        <v>11341</v>
      </c>
      <c r="P155" s="1" t="s">
        <v>347</v>
      </c>
      <c r="R155">
        <v>15880</v>
      </c>
      <c r="S155">
        <v>1</v>
      </c>
      <c r="T155" t="s">
        <v>307</v>
      </c>
      <c r="U155" t="s">
        <v>566</v>
      </c>
      <c r="V155" t="s">
        <v>791</v>
      </c>
      <c r="W155" s="1">
        <v>26664</v>
      </c>
      <c r="X155"/>
    </row>
    <row r="156" spans="1:24" x14ac:dyDescent="0.3">
      <c r="A156" t="s">
        <v>14229</v>
      </c>
      <c r="B156">
        <v>1</v>
      </c>
      <c r="C156" s="1" t="s">
        <v>14230</v>
      </c>
      <c r="D156" t="s">
        <v>448</v>
      </c>
      <c r="F156" t="s">
        <v>298</v>
      </c>
      <c r="G156">
        <v>26</v>
      </c>
      <c r="H156" t="s">
        <v>752</v>
      </c>
      <c r="I156" t="s">
        <v>14230</v>
      </c>
      <c r="J156">
        <v>21843</v>
      </c>
      <c r="K156">
        <v>1</v>
      </c>
      <c r="L156" t="s">
        <v>14233</v>
      </c>
      <c r="M156" t="s">
        <v>14231</v>
      </c>
      <c r="N156">
        <v>22</v>
      </c>
      <c r="O156" t="s">
        <v>14232</v>
      </c>
      <c r="P156" s="1" t="s">
        <v>448</v>
      </c>
      <c r="R156">
        <v>4243315</v>
      </c>
      <c r="S156">
        <v>3</v>
      </c>
      <c r="T156" t="s">
        <v>359</v>
      </c>
      <c r="U156" t="s">
        <v>518</v>
      </c>
      <c r="V156" t="s">
        <v>16931</v>
      </c>
      <c r="W156" s="1">
        <v>33265</v>
      </c>
      <c r="X156"/>
    </row>
    <row r="157" spans="1:24" x14ac:dyDescent="0.3">
      <c r="A157" t="s">
        <v>1238</v>
      </c>
      <c r="B157">
        <v>2</v>
      </c>
      <c r="C157" s="1" t="s">
        <v>1235</v>
      </c>
      <c r="D157" t="s">
        <v>310</v>
      </c>
      <c r="E157" t="s">
        <v>1237</v>
      </c>
      <c r="F157" t="s">
        <v>298</v>
      </c>
      <c r="G157">
        <v>4</v>
      </c>
      <c r="H157" t="s">
        <v>316</v>
      </c>
      <c r="I157" t="s">
        <v>1235</v>
      </c>
      <c r="J157">
        <v>15190</v>
      </c>
      <c r="K157">
        <v>8</v>
      </c>
      <c r="L157" t="s">
        <v>468</v>
      </c>
      <c r="M157" t="s">
        <v>1236</v>
      </c>
      <c r="N157">
        <v>31</v>
      </c>
      <c r="O157" t="s">
        <v>11342</v>
      </c>
      <c r="P157" s="1" t="s">
        <v>310</v>
      </c>
      <c r="R157">
        <v>16140</v>
      </c>
      <c r="S157">
        <v>4</v>
      </c>
      <c r="T157" t="s">
        <v>293</v>
      </c>
      <c r="U157" t="s">
        <v>1190</v>
      </c>
      <c r="V157" t="s">
        <v>1239</v>
      </c>
      <c r="W157" s="1">
        <v>26949</v>
      </c>
      <c r="X157"/>
    </row>
    <row r="158" spans="1:24" x14ac:dyDescent="0.3">
      <c r="A158" t="s">
        <v>1238</v>
      </c>
      <c r="B158">
        <v>2</v>
      </c>
      <c r="C158" s="1" t="s">
        <v>8901</v>
      </c>
      <c r="D158" t="s">
        <v>320</v>
      </c>
      <c r="E158" t="s">
        <v>8902</v>
      </c>
      <c r="F158" t="s">
        <v>298</v>
      </c>
      <c r="G158">
        <v>86</v>
      </c>
      <c r="H158" t="s">
        <v>952</v>
      </c>
      <c r="I158" t="s">
        <v>8901</v>
      </c>
      <c r="J158">
        <v>14985</v>
      </c>
      <c r="K158">
        <v>8</v>
      </c>
      <c r="L158" t="s">
        <v>468</v>
      </c>
      <c r="M158" t="s">
        <v>1236</v>
      </c>
      <c r="N158">
        <v>31</v>
      </c>
      <c r="O158" t="s">
        <v>11342</v>
      </c>
      <c r="P158" s="1" t="s">
        <v>320</v>
      </c>
      <c r="R158">
        <v>15887</v>
      </c>
      <c r="S158">
        <v>3</v>
      </c>
      <c r="T158" t="s">
        <v>303</v>
      </c>
      <c r="U158" t="s">
        <v>351</v>
      </c>
      <c r="V158" t="s">
        <v>8387</v>
      </c>
      <c r="W158" s="1">
        <v>26824</v>
      </c>
      <c r="X158"/>
    </row>
    <row r="159" spans="1:24" x14ac:dyDescent="0.3">
      <c r="A159" t="s">
        <v>1243</v>
      </c>
      <c r="B159">
        <v>1</v>
      </c>
      <c r="C159" s="1" t="s">
        <v>1240</v>
      </c>
      <c r="D159" t="s">
        <v>448</v>
      </c>
      <c r="E159" t="s">
        <v>13933</v>
      </c>
      <c r="F159" t="s">
        <v>298</v>
      </c>
      <c r="G159">
        <v>20</v>
      </c>
      <c r="H159" t="s">
        <v>346</v>
      </c>
      <c r="I159" t="s">
        <v>1240</v>
      </c>
      <c r="J159">
        <v>20912</v>
      </c>
      <c r="K159">
        <v>2</v>
      </c>
      <c r="L159" t="s">
        <v>1241</v>
      </c>
      <c r="M159" t="s">
        <v>1242</v>
      </c>
      <c r="N159">
        <v>24</v>
      </c>
      <c r="O159" t="s">
        <v>11343</v>
      </c>
      <c r="P159" s="1" t="s">
        <v>448</v>
      </c>
      <c r="R159">
        <v>3916148</v>
      </c>
      <c r="S159">
        <v>2</v>
      </c>
      <c r="T159" t="s">
        <v>307</v>
      </c>
      <c r="U159" t="s">
        <v>741</v>
      </c>
      <c r="V159" t="s">
        <v>1244</v>
      </c>
      <c r="W159" s="1">
        <v>31960</v>
      </c>
      <c r="X159"/>
    </row>
    <row r="160" spans="1:24" x14ac:dyDescent="0.3">
      <c r="A160" t="s">
        <v>1246</v>
      </c>
      <c r="B160">
        <v>1</v>
      </c>
      <c r="C160" s="1" t="s">
        <v>1245</v>
      </c>
      <c r="F160" t="s">
        <v>294</v>
      </c>
      <c r="G160">
        <v>0</v>
      </c>
      <c r="H160" t="s">
        <v>295</v>
      </c>
      <c r="I160" t="s">
        <v>1245</v>
      </c>
      <c r="J160">
        <v>19765</v>
      </c>
      <c r="K160">
        <v>0</v>
      </c>
      <c r="L160" t="s">
        <v>688</v>
      </c>
      <c r="M160" t="s">
        <v>820</v>
      </c>
      <c r="O160" t="s">
        <v>11344</v>
      </c>
      <c r="P160" s="1" t="s">
        <v>295</v>
      </c>
      <c r="T160" t="s">
        <v>295</v>
      </c>
      <c r="V160"/>
      <c r="W160" s="1"/>
      <c r="X160"/>
    </row>
    <row r="161" spans="1:24" x14ac:dyDescent="0.3">
      <c r="A161" t="s">
        <v>1250</v>
      </c>
      <c r="B161">
        <v>1</v>
      </c>
      <c r="C161" s="1" t="s">
        <v>52</v>
      </c>
      <c r="D161" t="s">
        <v>434</v>
      </c>
      <c r="E161" t="s">
        <v>1249</v>
      </c>
      <c r="F161" t="s">
        <v>298</v>
      </c>
      <c r="G161">
        <v>9</v>
      </c>
      <c r="H161" t="s">
        <v>427</v>
      </c>
      <c r="I161" t="s">
        <v>52</v>
      </c>
      <c r="J161">
        <v>1410</v>
      </c>
      <c r="K161">
        <v>16</v>
      </c>
      <c r="L161" t="s">
        <v>1247</v>
      </c>
      <c r="M161" t="s">
        <v>1248</v>
      </c>
      <c r="N161">
        <v>39</v>
      </c>
      <c r="O161" t="s">
        <v>11345</v>
      </c>
      <c r="P161" s="1" t="s">
        <v>434</v>
      </c>
      <c r="R161">
        <v>9354</v>
      </c>
      <c r="S161">
        <v>1</v>
      </c>
      <c r="T161" t="s">
        <v>307</v>
      </c>
      <c r="U161" t="s">
        <v>532</v>
      </c>
      <c r="V161" t="s">
        <v>16932</v>
      </c>
      <c r="W161" s="1">
        <v>7520</v>
      </c>
      <c r="X161"/>
    </row>
    <row r="162" spans="1:24" x14ac:dyDescent="0.3">
      <c r="A162" t="s">
        <v>1257</v>
      </c>
      <c r="B162">
        <v>1</v>
      </c>
      <c r="C162" s="1" t="s">
        <v>1253</v>
      </c>
      <c r="D162" t="s">
        <v>448</v>
      </c>
      <c r="E162" t="s">
        <v>1256</v>
      </c>
      <c r="F162" t="s">
        <v>294</v>
      </c>
      <c r="G162">
        <v>34</v>
      </c>
      <c r="H162" t="s">
        <v>1254</v>
      </c>
      <c r="I162" t="s">
        <v>1253</v>
      </c>
      <c r="J162">
        <v>20588</v>
      </c>
      <c r="K162">
        <v>2</v>
      </c>
      <c r="L162" t="s">
        <v>321</v>
      </c>
      <c r="M162" t="s">
        <v>1255</v>
      </c>
      <c r="N162">
        <v>24</v>
      </c>
      <c r="O162" t="s">
        <v>11346</v>
      </c>
      <c r="P162" s="1" t="s">
        <v>448</v>
      </c>
      <c r="R162">
        <v>3929855</v>
      </c>
      <c r="S162">
        <v>7</v>
      </c>
      <c r="T162" t="s">
        <v>344</v>
      </c>
      <c r="V162" t="s">
        <v>1258</v>
      </c>
      <c r="W162" s="1">
        <v>31514</v>
      </c>
      <c r="X162"/>
    </row>
    <row r="163" spans="1:24" x14ac:dyDescent="0.3">
      <c r="A163" t="s">
        <v>1261</v>
      </c>
      <c r="B163">
        <v>1</v>
      </c>
      <c r="C163" s="1" t="s">
        <v>1259</v>
      </c>
      <c r="D163" t="s">
        <v>310</v>
      </c>
      <c r="F163" t="s">
        <v>294</v>
      </c>
      <c r="G163">
        <v>5</v>
      </c>
      <c r="H163" t="s">
        <v>661</v>
      </c>
      <c r="I163" t="s">
        <v>1259</v>
      </c>
      <c r="J163">
        <v>19610</v>
      </c>
      <c r="K163">
        <v>2</v>
      </c>
      <c r="L163" t="s">
        <v>1071</v>
      </c>
      <c r="M163" t="s">
        <v>1260</v>
      </c>
      <c r="N163">
        <v>25</v>
      </c>
      <c r="O163" t="s">
        <v>11347</v>
      </c>
      <c r="P163" s="1" t="s">
        <v>310</v>
      </c>
      <c r="R163">
        <v>3040520</v>
      </c>
      <c r="T163" t="s">
        <v>344</v>
      </c>
      <c r="V163" t="s">
        <v>1085</v>
      </c>
      <c r="W163" s="1">
        <v>30747</v>
      </c>
      <c r="X163"/>
    </row>
    <row r="164" spans="1:24" x14ac:dyDescent="0.3">
      <c r="A164" t="s">
        <v>15675</v>
      </c>
      <c r="B164">
        <v>1</v>
      </c>
      <c r="C164" s="1" t="s">
        <v>15676</v>
      </c>
      <c r="D164" t="s">
        <v>15649</v>
      </c>
      <c r="E164" t="s">
        <v>15678</v>
      </c>
      <c r="F164" t="s">
        <v>298</v>
      </c>
      <c r="G164">
        <v>9</v>
      </c>
      <c r="H164" t="s">
        <v>810</v>
      </c>
      <c r="I164" t="s">
        <v>15676</v>
      </c>
      <c r="J164">
        <v>18096</v>
      </c>
      <c r="K164">
        <v>4</v>
      </c>
      <c r="L164" t="s">
        <v>512</v>
      </c>
      <c r="M164" t="s">
        <v>15679</v>
      </c>
      <c r="N164">
        <v>27</v>
      </c>
      <c r="O164" t="s">
        <v>15680</v>
      </c>
      <c r="P164" s="1" t="s">
        <v>15649</v>
      </c>
      <c r="R164">
        <v>2578698</v>
      </c>
      <c r="T164" t="s">
        <v>344</v>
      </c>
      <c r="U164" t="s">
        <v>532</v>
      </c>
      <c r="V164" t="s">
        <v>15677</v>
      </c>
      <c r="W164" s="1">
        <v>29413</v>
      </c>
      <c r="X164"/>
    </row>
    <row r="165" spans="1:24" x14ac:dyDescent="0.3">
      <c r="A165" t="s">
        <v>1270</v>
      </c>
      <c r="B165">
        <v>1</v>
      </c>
      <c r="C165" s="1" t="s">
        <v>1267</v>
      </c>
      <c r="D165" t="s">
        <v>434</v>
      </c>
      <c r="F165" t="s">
        <v>294</v>
      </c>
      <c r="G165">
        <v>1</v>
      </c>
      <c r="H165" t="s">
        <v>427</v>
      </c>
      <c r="I165" t="s">
        <v>1267</v>
      </c>
      <c r="J165">
        <v>15979</v>
      </c>
      <c r="K165">
        <v>1</v>
      </c>
      <c r="L165" t="s">
        <v>1268</v>
      </c>
      <c r="M165" t="s">
        <v>1269</v>
      </c>
      <c r="N165">
        <v>25</v>
      </c>
      <c r="O165" t="s">
        <v>11348</v>
      </c>
      <c r="P165" s="1" t="s">
        <v>434</v>
      </c>
      <c r="R165">
        <v>17041</v>
      </c>
      <c r="T165" t="s">
        <v>399</v>
      </c>
      <c r="V165" t="s">
        <v>1271</v>
      </c>
      <c r="W165" s="1">
        <v>27799</v>
      </c>
      <c r="X165"/>
    </row>
    <row r="166" spans="1:24" x14ac:dyDescent="0.3">
      <c r="A166" t="s">
        <v>1276</v>
      </c>
      <c r="B166">
        <v>1</v>
      </c>
      <c r="C166" s="1" t="s">
        <v>1274</v>
      </c>
      <c r="D166" t="s">
        <v>448</v>
      </c>
      <c r="F166" t="s">
        <v>294</v>
      </c>
      <c r="G166">
        <v>40</v>
      </c>
      <c r="H166" t="s">
        <v>810</v>
      </c>
      <c r="I166" t="s">
        <v>1274</v>
      </c>
      <c r="J166">
        <v>16758</v>
      </c>
      <c r="K166">
        <v>1</v>
      </c>
      <c r="L166" t="s">
        <v>444</v>
      </c>
      <c r="M166" t="s">
        <v>1275</v>
      </c>
      <c r="N166">
        <v>26</v>
      </c>
      <c r="O166" t="s">
        <v>11349</v>
      </c>
      <c r="P166" s="1" t="s">
        <v>448</v>
      </c>
      <c r="R166">
        <v>2467210</v>
      </c>
      <c r="T166" t="s">
        <v>399</v>
      </c>
      <c r="V166" t="s">
        <v>1277</v>
      </c>
      <c r="W166" s="1">
        <v>28331</v>
      </c>
      <c r="X166"/>
    </row>
    <row r="167" spans="1:24" x14ac:dyDescent="0.3">
      <c r="A167" t="s">
        <v>1281</v>
      </c>
      <c r="B167">
        <v>1</v>
      </c>
      <c r="C167" s="1" t="s">
        <v>1278</v>
      </c>
      <c r="D167" t="s">
        <v>448</v>
      </c>
      <c r="E167" t="s">
        <v>14234</v>
      </c>
      <c r="F167" t="s">
        <v>298</v>
      </c>
      <c r="G167">
        <v>41</v>
      </c>
      <c r="H167" t="s">
        <v>361</v>
      </c>
      <c r="I167" t="s">
        <v>1278</v>
      </c>
      <c r="J167">
        <v>21439</v>
      </c>
      <c r="K167">
        <v>1</v>
      </c>
      <c r="L167" t="s">
        <v>1279</v>
      </c>
      <c r="M167" t="s">
        <v>1280</v>
      </c>
      <c r="O167" t="s">
        <v>11350</v>
      </c>
      <c r="P167" s="1" t="s">
        <v>448</v>
      </c>
      <c r="T167" t="s">
        <v>399</v>
      </c>
      <c r="U167" t="s">
        <v>386</v>
      </c>
      <c r="V167"/>
      <c r="W167" s="1">
        <v>32404</v>
      </c>
      <c r="X167"/>
    </row>
    <row r="168" spans="1:24" x14ac:dyDescent="0.3">
      <c r="A168" t="s">
        <v>1285</v>
      </c>
      <c r="B168">
        <v>1</v>
      </c>
      <c r="C168" s="1" t="s">
        <v>1282</v>
      </c>
      <c r="D168" t="s">
        <v>434</v>
      </c>
      <c r="E168" t="s">
        <v>1284</v>
      </c>
      <c r="F168" t="s">
        <v>294</v>
      </c>
      <c r="G168">
        <v>6</v>
      </c>
      <c r="H168" t="s">
        <v>833</v>
      </c>
      <c r="I168" t="s">
        <v>1282</v>
      </c>
      <c r="J168">
        <v>18473</v>
      </c>
      <c r="K168">
        <v>4</v>
      </c>
      <c r="L168" t="s">
        <v>710</v>
      </c>
      <c r="M168" t="s">
        <v>1283</v>
      </c>
      <c r="N168">
        <v>26</v>
      </c>
      <c r="O168" t="s">
        <v>11351</v>
      </c>
      <c r="P168" s="1" t="s">
        <v>434</v>
      </c>
      <c r="R168">
        <v>2971728</v>
      </c>
      <c r="T168" t="s">
        <v>344</v>
      </c>
      <c r="V168" t="s">
        <v>1286</v>
      </c>
      <c r="W168" s="1">
        <v>29659</v>
      </c>
      <c r="X168"/>
    </row>
    <row r="169" spans="1:24" x14ac:dyDescent="0.3">
      <c r="A169" t="s">
        <v>1291</v>
      </c>
      <c r="B169">
        <v>1</v>
      </c>
      <c r="C169" s="1" t="s">
        <v>33</v>
      </c>
      <c r="D169" t="s">
        <v>448</v>
      </c>
      <c r="E169" t="s">
        <v>1290</v>
      </c>
      <c r="F169" t="s">
        <v>298</v>
      </c>
      <c r="G169">
        <v>22</v>
      </c>
      <c r="H169" t="s">
        <v>427</v>
      </c>
      <c r="I169" t="s">
        <v>33</v>
      </c>
      <c r="J169">
        <v>19319</v>
      </c>
      <c r="K169">
        <v>4</v>
      </c>
      <c r="L169" t="s">
        <v>596</v>
      </c>
      <c r="M169" t="s">
        <v>1289</v>
      </c>
      <c r="N169">
        <v>26</v>
      </c>
      <c r="O169" t="s">
        <v>11352</v>
      </c>
      <c r="P169" s="1" t="s">
        <v>448</v>
      </c>
      <c r="R169">
        <v>3049916</v>
      </c>
      <c r="S169">
        <v>3</v>
      </c>
      <c r="T169" t="s">
        <v>399</v>
      </c>
      <c r="U169" t="s">
        <v>703</v>
      </c>
      <c r="V169" t="s">
        <v>1292</v>
      </c>
      <c r="W169" s="1">
        <v>30552</v>
      </c>
      <c r="X169"/>
    </row>
    <row r="170" spans="1:24" x14ac:dyDescent="0.3">
      <c r="A170" t="s">
        <v>1297</v>
      </c>
      <c r="B170">
        <v>1</v>
      </c>
      <c r="C170" s="1" t="s">
        <v>1295</v>
      </c>
      <c r="D170" t="s">
        <v>310</v>
      </c>
      <c r="E170" t="s">
        <v>13934</v>
      </c>
      <c r="F170" t="s">
        <v>298</v>
      </c>
      <c r="G170">
        <v>3</v>
      </c>
      <c r="H170" t="s">
        <v>346</v>
      </c>
      <c r="I170" t="s">
        <v>1295</v>
      </c>
      <c r="J170">
        <v>21046</v>
      </c>
      <c r="K170">
        <v>2</v>
      </c>
      <c r="L170" t="s">
        <v>623</v>
      </c>
      <c r="M170" t="s">
        <v>1296</v>
      </c>
      <c r="N170">
        <v>25</v>
      </c>
      <c r="O170" t="s">
        <v>11353</v>
      </c>
      <c r="P170" s="1" t="s">
        <v>310</v>
      </c>
      <c r="R170">
        <v>3886812</v>
      </c>
      <c r="S170">
        <v>3</v>
      </c>
      <c r="T170" t="s">
        <v>344</v>
      </c>
      <c r="U170" t="s">
        <v>640</v>
      </c>
      <c r="V170" t="s">
        <v>1298</v>
      </c>
      <c r="W170" s="1">
        <v>32138</v>
      </c>
      <c r="X170"/>
    </row>
    <row r="171" spans="1:24" x14ac:dyDescent="0.3">
      <c r="A171" t="s">
        <v>16933</v>
      </c>
      <c r="B171">
        <v>1</v>
      </c>
      <c r="C171" s="1" t="s">
        <v>16934</v>
      </c>
      <c r="D171" t="s">
        <v>434</v>
      </c>
      <c r="F171" t="s">
        <v>298</v>
      </c>
      <c r="G171">
        <v>19</v>
      </c>
      <c r="H171" t="s">
        <v>410</v>
      </c>
      <c r="I171" t="s">
        <v>16934</v>
      </c>
      <c r="K171">
        <v>0</v>
      </c>
      <c r="L171" t="s">
        <v>16935</v>
      </c>
      <c r="M171" t="s">
        <v>16936</v>
      </c>
      <c r="O171" t="s">
        <v>16937</v>
      </c>
      <c r="P171" s="1" t="s">
        <v>434</v>
      </c>
      <c r="T171" t="s">
        <v>399</v>
      </c>
      <c r="U171" t="s">
        <v>1190</v>
      </c>
      <c r="V171"/>
      <c r="W171" s="1"/>
      <c r="X171"/>
    </row>
    <row r="172" spans="1:24" x14ac:dyDescent="0.3">
      <c r="A172" t="s">
        <v>16938</v>
      </c>
      <c r="B172">
        <v>1</v>
      </c>
      <c r="C172" s="1" t="s">
        <v>16939</v>
      </c>
      <c r="D172" t="s">
        <v>347</v>
      </c>
      <c r="F172" t="s">
        <v>298</v>
      </c>
      <c r="G172">
        <v>83</v>
      </c>
      <c r="H172" t="s">
        <v>433</v>
      </c>
      <c r="I172" t="s">
        <v>16939</v>
      </c>
      <c r="K172">
        <v>0</v>
      </c>
      <c r="L172" t="s">
        <v>4658</v>
      </c>
      <c r="M172" t="s">
        <v>16940</v>
      </c>
      <c r="O172" t="s">
        <v>16941</v>
      </c>
      <c r="P172" s="1" t="s">
        <v>347</v>
      </c>
      <c r="T172" t="s">
        <v>344</v>
      </c>
      <c r="U172" t="s">
        <v>717</v>
      </c>
      <c r="V172"/>
      <c r="W172" s="1"/>
      <c r="X172"/>
    </row>
    <row r="173" spans="1:24" x14ac:dyDescent="0.3">
      <c r="A173" t="s">
        <v>1306</v>
      </c>
      <c r="B173">
        <v>1</v>
      </c>
      <c r="C173" s="1" t="s">
        <v>1303</v>
      </c>
      <c r="D173" t="s">
        <v>347</v>
      </c>
      <c r="E173" t="s">
        <v>1305</v>
      </c>
      <c r="F173" t="s">
        <v>298</v>
      </c>
      <c r="G173">
        <v>11</v>
      </c>
      <c r="H173" t="s">
        <v>833</v>
      </c>
      <c r="I173" t="s">
        <v>1303</v>
      </c>
      <c r="J173">
        <v>18047</v>
      </c>
      <c r="K173">
        <v>5</v>
      </c>
      <c r="L173" t="s">
        <v>1304</v>
      </c>
      <c r="M173" t="s">
        <v>1227</v>
      </c>
      <c r="N173">
        <v>26</v>
      </c>
      <c r="O173" t="s">
        <v>11354</v>
      </c>
      <c r="P173" s="1" t="s">
        <v>347</v>
      </c>
      <c r="R173">
        <v>3043116</v>
      </c>
      <c r="S173">
        <v>2</v>
      </c>
      <c r="T173" t="s">
        <v>328</v>
      </c>
      <c r="U173" t="s">
        <v>305</v>
      </c>
      <c r="V173" t="s">
        <v>1307</v>
      </c>
      <c r="W173" s="1">
        <v>29360</v>
      </c>
      <c r="X173"/>
    </row>
    <row r="174" spans="1:24" x14ac:dyDescent="0.3">
      <c r="A174" t="s">
        <v>14235</v>
      </c>
      <c r="B174">
        <v>1</v>
      </c>
      <c r="C174" s="1" t="s">
        <v>14236</v>
      </c>
      <c r="D174" t="s">
        <v>347</v>
      </c>
      <c r="F174" t="s">
        <v>298</v>
      </c>
      <c r="G174">
        <v>11</v>
      </c>
      <c r="H174" t="s">
        <v>682</v>
      </c>
      <c r="I174" t="s">
        <v>14236</v>
      </c>
      <c r="J174">
        <v>21742</v>
      </c>
      <c r="K174">
        <v>1</v>
      </c>
      <c r="L174" t="s">
        <v>301</v>
      </c>
      <c r="M174" t="s">
        <v>14238</v>
      </c>
      <c r="N174">
        <v>23</v>
      </c>
      <c r="O174" t="s">
        <v>14239</v>
      </c>
      <c r="P174" s="1" t="s">
        <v>347</v>
      </c>
      <c r="R174">
        <v>4029893</v>
      </c>
      <c r="S174">
        <v>3</v>
      </c>
      <c r="T174" t="s">
        <v>421</v>
      </c>
      <c r="U174" t="s">
        <v>441</v>
      </c>
      <c r="V174" t="s">
        <v>14237</v>
      </c>
      <c r="W174" s="1">
        <v>32812</v>
      </c>
      <c r="X174"/>
    </row>
    <row r="175" spans="1:24" x14ac:dyDescent="0.3">
      <c r="A175" t="s">
        <v>1312</v>
      </c>
      <c r="B175">
        <v>1</v>
      </c>
      <c r="C175" s="1" t="s">
        <v>1308</v>
      </c>
      <c r="D175" t="s">
        <v>347</v>
      </c>
      <c r="E175" t="s">
        <v>1311</v>
      </c>
      <c r="F175" t="s">
        <v>294</v>
      </c>
      <c r="G175">
        <v>15</v>
      </c>
      <c r="H175" t="s">
        <v>391</v>
      </c>
      <c r="I175" t="s">
        <v>1308</v>
      </c>
      <c r="J175">
        <v>16997</v>
      </c>
      <c r="K175">
        <v>5</v>
      </c>
      <c r="L175" t="s">
        <v>1309</v>
      </c>
      <c r="M175" t="s">
        <v>1310</v>
      </c>
      <c r="N175">
        <v>28</v>
      </c>
      <c r="O175" t="s">
        <v>11355</v>
      </c>
      <c r="P175" s="1" t="s">
        <v>347</v>
      </c>
      <c r="R175">
        <v>3052686</v>
      </c>
      <c r="T175" t="s">
        <v>489</v>
      </c>
      <c r="V175" t="s">
        <v>7011</v>
      </c>
      <c r="W175" s="1">
        <v>28626</v>
      </c>
      <c r="X175"/>
    </row>
    <row r="176" spans="1:24" x14ac:dyDescent="0.3">
      <c r="A176" t="s">
        <v>1316</v>
      </c>
      <c r="B176">
        <v>1</v>
      </c>
      <c r="C176" s="1" t="s">
        <v>1313</v>
      </c>
      <c r="D176" t="s">
        <v>310</v>
      </c>
      <c r="E176" t="s">
        <v>1315</v>
      </c>
      <c r="F176" t="s">
        <v>294</v>
      </c>
      <c r="G176">
        <v>8</v>
      </c>
      <c r="H176" t="s">
        <v>410</v>
      </c>
      <c r="I176" t="s">
        <v>1313</v>
      </c>
      <c r="J176">
        <v>20704</v>
      </c>
      <c r="K176">
        <v>2</v>
      </c>
      <c r="L176" t="s">
        <v>808</v>
      </c>
      <c r="M176" t="s">
        <v>1314</v>
      </c>
      <c r="N176">
        <v>26</v>
      </c>
      <c r="O176" t="s">
        <v>11356</v>
      </c>
      <c r="P176" s="1" t="s">
        <v>310</v>
      </c>
      <c r="R176">
        <v>2979695</v>
      </c>
      <c r="T176" t="s">
        <v>317</v>
      </c>
      <c r="V176" t="s">
        <v>1317</v>
      </c>
      <c r="W176" s="1">
        <v>31804</v>
      </c>
      <c r="X176"/>
    </row>
    <row r="177" spans="1:24" x14ac:dyDescent="0.3">
      <c r="A177" t="s">
        <v>1320</v>
      </c>
      <c r="B177">
        <v>1</v>
      </c>
      <c r="C177" s="1" t="s">
        <v>1318</v>
      </c>
      <c r="D177" t="s">
        <v>347</v>
      </c>
      <c r="F177" t="s">
        <v>294</v>
      </c>
      <c r="G177">
        <v>84</v>
      </c>
      <c r="H177" t="s">
        <v>396</v>
      </c>
      <c r="I177" t="s">
        <v>1318</v>
      </c>
      <c r="J177">
        <v>8694</v>
      </c>
      <c r="K177">
        <v>11</v>
      </c>
      <c r="L177" t="s">
        <v>497</v>
      </c>
      <c r="M177" t="s">
        <v>1319</v>
      </c>
      <c r="N177">
        <v>36</v>
      </c>
      <c r="O177" t="s">
        <v>11357</v>
      </c>
      <c r="P177" s="1" t="s">
        <v>347</v>
      </c>
      <c r="R177">
        <v>4582</v>
      </c>
      <c r="T177" t="s">
        <v>307</v>
      </c>
      <c r="V177" t="s">
        <v>1321</v>
      </c>
      <c r="W177" s="1"/>
      <c r="X177"/>
    </row>
    <row r="178" spans="1:24" x14ac:dyDescent="0.3">
      <c r="A178" t="s">
        <v>15681</v>
      </c>
      <c r="B178">
        <v>1</v>
      </c>
      <c r="C178" s="1" t="s">
        <v>15682</v>
      </c>
      <c r="D178" t="s">
        <v>15649</v>
      </c>
      <c r="E178" t="s">
        <v>15683</v>
      </c>
      <c r="F178" t="s">
        <v>294</v>
      </c>
      <c r="G178">
        <v>1</v>
      </c>
      <c r="H178" t="s">
        <v>726</v>
      </c>
      <c r="I178" t="s">
        <v>15682</v>
      </c>
      <c r="J178">
        <v>18836</v>
      </c>
      <c r="K178">
        <v>3</v>
      </c>
      <c r="L178" t="s">
        <v>1322</v>
      </c>
      <c r="M178" t="s">
        <v>930</v>
      </c>
      <c r="O178" t="s">
        <v>15684</v>
      </c>
      <c r="P178" s="1" t="s">
        <v>15649</v>
      </c>
      <c r="R178">
        <v>2471491</v>
      </c>
      <c r="T178" t="s">
        <v>359</v>
      </c>
      <c r="V178"/>
      <c r="W178" s="1">
        <v>30101</v>
      </c>
      <c r="X178"/>
    </row>
    <row r="179" spans="1:24" x14ac:dyDescent="0.3">
      <c r="A179" t="s">
        <v>11158</v>
      </c>
      <c r="B179">
        <v>1</v>
      </c>
      <c r="C179" s="1" t="s">
        <v>1323</v>
      </c>
      <c r="D179" t="s">
        <v>347</v>
      </c>
      <c r="E179" t="s">
        <v>1325</v>
      </c>
      <c r="F179" t="s">
        <v>298</v>
      </c>
      <c r="G179">
        <v>19</v>
      </c>
      <c r="H179" t="s">
        <v>14240</v>
      </c>
      <c r="I179" t="s">
        <v>1323</v>
      </c>
      <c r="J179">
        <v>19184</v>
      </c>
      <c r="K179">
        <v>4</v>
      </c>
      <c r="L179" t="s">
        <v>14241</v>
      </c>
      <c r="M179" t="s">
        <v>1324</v>
      </c>
      <c r="N179">
        <v>27</v>
      </c>
      <c r="O179" t="s">
        <v>11358</v>
      </c>
      <c r="P179" s="1" t="s">
        <v>347</v>
      </c>
      <c r="Q179" t="s">
        <v>407</v>
      </c>
      <c r="R179">
        <v>2971830</v>
      </c>
      <c r="S179">
        <v>4</v>
      </c>
      <c r="T179" t="s">
        <v>632</v>
      </c>
      <c r="U179" t="s">
        <v>665</v>
      </c>
      <c r="V179" t="s">
        <v>604</v>
      </c>
      <c r="W179" s="1">
        <v>30531</v>
      </c>
      <c r="X179"/>
    </row>
    <row r="180" spans="1:24" x14ac:dyDescent="0.3">
      <c r="A180" t="s">
        <v>1329</v>
      </c>
      <c r="B180">
        <v>1</v>
      </c>
      <c r="C180" s="1" t="s">
        <v>1326</v>
      </c>
      <c r="D180" t="s">
        <v>448</v>
      </c>
      <c r="F180" t="s">
        <v>294</v>
      </c>
      <c r="G180">
        <v>30</v>
      </c>
      <c r="H180" t="s">
        <v>366</v>
      </c>
      <c r="I180" t="s">
        <v>1326</v>
      </c>
      <c r="J180">
        <v>11737</v>
      </c>
      <c r="K180">
        <v>11</v>
      </c>
      <c r="L180" t="s">
        <v>1327</v>
      </c>
      <c r="M180" t="s">
        <v>1328</v>
      </c>
      <c r="N180">
        <v>33</v>
      </c>
      <c r="O180" t="s">
        <v>11359</v>
      </c>
      <c r="P180" s="1" t="s">
        <v>448</v>
      </c>
      <c r="R180">
        <v>12519</v>
      </c>
      <c r="T180" t="s">
        <v>399</v>
      </c>
      <c r="V180" t="s">
        <v>1330</v>
      </c>
      <c r="W180" s="1">
        <v>9449</v>
      </c>
      <c r="X180"/>
    </row>
    <row r="181" spans="1:24" x14ac:dyDescent="0.3">
      <c r="A181" t="s">
        <v>1345</v>
      </c>
      <c r="B181">
        <v>1</v>
      </c>
      <c r="C181" s="1" t="s">
        <v>1342</v>
      </c>
      <c r="D181" t="s">
        <v>347</v>
      </c>
      <c r="F181" t="s">
        <v>294</v>
      </c>
      <c r="G181">
        <v>15</v>
      </c>
      <c r="H181" t="s">
        <v>810</v>
      </c>
      <c r="I181" t="s">
        <v>1342</v>
      </c>
      <c r="J181">
        <v>18618</v>
      </c>
      <c r="K181">
        <v>0</v>
      </c>
      <c r="L181" t="s">
        <v>1343</v>
      </c>
      <c r="M181" t="s">
        <v>1344</v>
      </c>
      <c r="N181">
        <v>24</v>
      </c>
      <c r="O181" t="s">
        <v>11360</v>
      </c>
      <c r="P181" s="1" t="s">
        <v>347</v>
      </c>
      <c r="R181">
        <v>2968269</v>
      </c>
      <c r="T181" t="s">
        <v>328</v>
      </c>
      <c r="V181" t="s">
        <v>1346</v>
      </c>
      <c r="W181" s="1">
        <v>29923</v>
      </c>
      <c r="X181"/>
    </row>
    <row r="182" spans="1:24" x14ac:dyDescent="0.3">
      <c r="A182" t="s">
        <v>14242</v>
      </c>
      <c r="B182">
        <v>1</v>
      </c>
      <c r="C182" s="1" t="s">
        <v>14243</v>
      </c>
      <c r="D182" t="s">
        <v>347</v>
      </c>
      <c r="F182" t="s">
        <v>298</v>
      </c>
      <c r="G182">
        <v>6</v>
      </c>
      <c r="H182" t="s">
        <v>639</v>
      </c>
      <c r="I182" t="s">
        <v>14243</v>
      </c>
      <c r="J182">
        <v>22128</v>
      </c>
      <c r="K182">
        <v>1</v>
      </c>
      <c r="L182" t="s">
        <v>1350</v>
      </c>
      <c r="M182" t="s">
        <v>764</v>
      </c>
      <c r="N182">
        <v>25</v>
      </c>
      <c r="O182" t="s">
        <v>14245</v>
      </c>
      <c r="P182" s="1" t="s">
        <v>347</v>
      </c>
      <c r="R182">
        <v>3843469</v>
      </c>
      <c r="T182" t="s">
        <v>359</v>
      </c>
      <c r="U182" t="s">
        <v>313</v>
      </c>
      <c r="V182" t="s">
        <v>14244</v>
      </c>
      <c r="W182" s="1">
        <v>33038</v>
      </c>
      <c r="X182"/>
    </row>
    <row r="183" spans="1:24" x14ac:dyDescent="0.3">
      <c r="A183" t="s">
        <v>1356</v>
      </c>
      <c r="B183">
        <v>1</v>
      </c>
      <c r="C183" s="1" t="s">
        <v>1353</v>
      </c>
      <c r="D183" t="s">
        <v>347</v>
      </c>
      <c r="E183" t="s">
        <v>1355</v>
      </c>
      <c r="F183" t="s">
        <v>294</v>
      </c>
      <c r="G183">
        <v>9</v>
      </c>
      <c r="H183" t="s">
        <v>433</v>
      </c>
      <c r="I183" t="s">
        <v>1353</v>
      </c>
      <c r="J183">
        <v>20524</v>
      </c>
      <c r="K183">
        <v>2</v>
      </c>
      <c r="L183" t="s">
        <v>504</v>
      </c>
      <c r="M183" t="s">
        <v>1354</v>
      </c>
      <c r="N183">
        <v>25</v>
      </c>
      <c r="O183" t="s">
        <v>11361</v>
      </c>
      <c r="P183" s="1" t="s">
        <v>347</v>
      </c>
      <c r="R183">
        <v>3042741</v>
      </c>
      <c r="T183" t="s">
        <v>359</v>
      </c>
      <c r="V183" t="s">
        <v>1357</v>
      </c>
      <c r="W183" s="1">
        <v>31376</v>
      </c>
      <c r="X183"/>
    </row>
    <row r="184" spans="1:24" x14ac:dyDescent="0.3">
      <c r="A184" t="s">
        <v>1360</v>
      </c>
      <c r="B184">
        <v>1</v>
      </c>
      <c r="C184" s="1" t="s">
        <v>1358</v>
      </c>
      <c r="D184" t="s">
        <v>448</v>
      </c>
      <c r="F184" t="s">
        <v>294</v>
      </c>
      <c r="G184">
        <v>43</v>
      </c>
      <c r="H184" t="s">
        <v>720</v>
      </c>
      <c r="I184" t="s">
        <v>1358</v>
      </c>
      <c r="J184">
        <v>16485</v>
      </c>
      <c r="K184">
        <v>1</v>
      </c>
      <c r="L184" t="s">
        <v>1359</v>
      </c>
      <c r="M184" t="s">
        <v>1161</v>
      </c>
      <c r="N184">
        <v>26</v>
      </c>
      <c r="O184" t="s">
        <v>11362</v>
      </c>
      <c r="P184" s="1" t="s">
        <v>448</v>
      </c>
      <c r="R184">
        <v>17221</v>
      </c>
      <c r="T184" t="s">
        <v>359</v>
      </c>
      <c r="V184" t="s">
        <v>1361</v>
      </c>
      <c r="W184" s="1">
        <v>28084</v>
      </c>
      <c r="X184"/>
    </row>
    <row r="185" spans="1:24" x14ac:dyDescent="0.3">
      <c r="A185" t="s">
        <v>1364</v>
      </c>
      <c r="B185">
        <v>2</v>
      </c>
      <c r="C185" s="1" t="s">
        <v>1362</v>
      </c>
      <c r="D185" t="s">
        <v>448</v>
      </c>
      <c r="E185" t="s">
        <v>1363</v>
      </c>
      <c r="F185" t="s">
        <v>294</v>
      </c>
      <c r="G185">
        <v>36</v>
      </c>
      <c r="H185" t="s">
        <v>316</v>
      </c>
      <c r="I185" t="s">
        <v>1362</v>
      </c>
      <c r="J185">
        <v>20686</v>
      </c>
      <c r="K185">
        <v>2</v>
      </c>
      <c r="L185" t="s">
        <v>932</v>
      </c>
      <c r="M185" t="s">
        <v>1116</v>
      </c>
      <c r="N185">
        <v>25</v>
      </c>
      <c r="O185" t="s">
        <v>11363</v>
      </c>
      <c r="P185" s="1" t="s">
        <v>448</v>
      </c>
      <c r="R185">
        <v>3124608</v>
      </c>
      <c r="T185" t="s">
        <v>489</v>
      </c>
      <c r="V185" t="s">
        <v>1365</v>
      </c>
      <c r="W185" s="1">
        <v>31781</v>
      </c>
      <c r="X185"/>
    </row>
    <row r="186" spans="1:24" x14ac:dyDescent="0.3">
      <c r="A186" t="s">
        <v>1364</v>
      </c>
      <c r="B186">
        <v>2</v>
      </c>
      <c r="C186" s="1" t="s">
        <v>10438</v>
      </c>
      <c r="D186" t="s">
        <v>347</v>
      </c>
      <c r="F186" t="s">
        <v>294</v>
      </c>
      <c r="G186">
        <v>13</v>
      </c>
      <c r="H186" t="s">
        <v>433</v>
      </c>
      <c r="I186" t="s">
        <v>10438</v>
      </c>
      <c r="J186">
        <v>17571</v>
      </c>
      <c r="K186">
        <v>0</v>
      </c>
      <c r="L186" t="s">
        <v>932</v>
      </c>
      <c r="M186" t="s">
        <v>1116</v>
      </c>
      <c r="O186" t="s">
        <v>11363</v>
      </c>
      <c r="P186" s="1" t="s">
        <v>347</v>
      </c>
      <c r="T186" t="s">
        <v>344</v>
      </c>
      <c r="V186"/>
      <c r="W186" s="1"/>
      <c r="X186"/>
    </row>
    <row r="187" spans="1:24" x14ac:dyDescent="0.3">
      <c r="A187" t="s">
        <v>16942</v>
      </c>
      <c r="B187">
        <v>1</v>
      </c>
      <c r="C187" s="1" t="s">
        <v>16943</v>
      </c>
      <c r="D187" t="s">
        <v>347</v>
      </c>
      <c r="F187" t="s">
        <v>298</v>
      </c>
      <c r="G187">
        <v>84</v>
      </c>
      <c r="H187" t="s">
        <v>702</v>
      </c>
      <c r="I187" t="s">
        <v>16943</v>
      </c>
      <c r="K187">
        <v>0</v>
      </c>
      <c r="L187" t="s">
        <v>16944</v>
      </c>
      <c r="M187" t="s">
        <v>14593</v>
      </c>
      <c r="N187">
        <v>24</v>
      </c>
      <c r="O187" t="s">
        <v>16945</v>
      </c>
      <c r="P187" s="1" t="s">
        <v>347</v>
      </c>
      <c r="T187" t="s">
        <v>307</v>
      </c>
      <c r="U187" t="s">
        <v>566</v>
      </c>
      <c r="V187" t="s">
        <v>16946</v>
      </c>
      <c r="W187" s="1"/>
      <c r="X187"/>
    </row>
    <row r="188" spans="1:24" x14ac:dyDescent="0.3">
      <c r="A188" t="s">
        <v>1372</v>
      </c>
      <c r="B188">
        <v>1</v>
      </c>
      <c r="C188" s="1" t="s">
        <v>1370</v>
      </c>
      <c r="D188" t="s">
        <v>320</v>
      </c>
      <c r="F188" t="s">
        <v>294</v>
      </c>
      <c r="G188">
        <v>85</v>
      </c>
      <c r="H188" t="s">
        <v>507</v>
      </c>
      <c r="I188" t="s">
        <v>1370</v>
      </c>
      <c r="J188">
        <v>18446</v>
      </c>
      <c r="K188">
        <v>7</v>
      </c>
      <c r="L188" t="s">
        <v>497</v>
      </c>
      <c r="M188" t="s">
        <v>509</v>
      </c>
      <c r="N188">
        <v>32</v>
      </c>
      <c r="O188" t="s">
        <v>11364</v>
      </c>
      <c r="P188" s="1" t="s">
        <v>320</v>
      </c>
      <c r="R188">
        <v>2184059</v>
      </c>
      <c r="T188" t="s">
        <v>317</v>
      </c>
      <c r="V188" t="s">
        <v>9483</v>
      </c>
      <c r="W188" s="1">
        <v>29901</v>
      </c>
      <c r="X188"/>
    </row>
    <row r="189" spans="1:24" x14ac:dyDescent="0.3">
      <c r="A189" t="s">
        <v>1379</v>
      </c>
      <c r="B189">
        <v>1</v>
      </c>
      <c r="C189" s="1" t="s">
        <v>1376</v>
      </c>
      <c r="F189" t="s">
        <v>294</v>
      </c>
      <c r="G189">
        <v>0</v>
      </c>
      <c r="H189" t="s">
        <v>295</v>
      </c>
      <c r="I189" t="s">
        <v>1376</v>
      </c>
      <c r="J189">
        <v>17934</v>
      </c>
      <c r="K189">
        <v>0</v>
      </c>
      <c r="L189" t="s">
        <v>1377</v>
      </c>
      <c r="M189" t="s">
        <v>1378</v>
      </c>
      <c r="O189" t="s">
        <v>11365</v>
      </c>
      <c r="P189" s="1" t="s">
        <v>295</v>
      </c>
      <c r="T189" t="s">
        <v>295</v>
      </c>
      <c r="V189"/>
      <c r="W189" s="1"/>
      <c r="X189"/>
    </row>
    <row r="190" spans="1:24" x14ac:dyDescent="0.3">
      <c r="A190" t="s">
        <v>16192</v>
      </c>
      <c r="B190">
        <v>1</v>
      </c>
      <c r="C190" s="1" t="s">
        <v>16193</v>
      </c>
      <c r="D190" t="s">
        <v>347</v>
      </c>
      <c r="F190" t="s">
        <v>298</v>
      </c>
      <c r="G190">
        <v>15</v>
      </c>
      <c r="H190" t="s">
        <v>2950</v>
      </c>
      <c r="I190" t="s">
        <v>16193</v>
      </c>
      <c r="K190">
        <v>0</v>
      </c>
      <c r="L190" t="s">
        <v>16194</v>
      </c>
      <c r="M190" t="s">
        <v>16195</v>
      </c>
      <c r="N190">
        <v>21</v>
      </c>
      <c r="O190" t="s">
        <v>16196</v>
      </c>
      <c r="P190" s="1" t="s">
        <v>347</v>
      </c>
      <c r="T190" t="s">
        <v>328</v>
      </c>
      <c r="U190" t="s">
        <v>640</v>
      </c>
      <c r="V190" t="s">
        <v>16947</v>
      </c>
      <c r="W190" s="1"/>
      <c r="X190"/>
    </row>
    <row r="191" spans="1:24" x14ac:dyDescent="0.3">
      <c r="A191" t="s">
        <v>1381</v>
      </c>
      <c r="B191">
        <v>1</v>
      </c>
      <c r="C191" s="1" t="s">
        <v>1380</v>
      </c>
      <c r="F191" t="s">
        <v>294</v>
      </c>
      <c r="G191">
        <v>0</v>
      </c>
      <c r="H191" t="s">
        <v>295</v>
      </c>
      <c r="I191" t="s">
        <v>1380</v>
      </c>
      <c r="J191">
        <v>18782</v>
      </c>
      <c r="K191">
        <v>0</v>
      </c>
      <c r="L191" t="s">
        <v>608</v>
      </c>
      <c r="M191" t="s">
        <v>1174</v>
      </c>
      <c r="O191" t="s">
        <v>11366</v>
      </c>
      <c r="P191" s="1" t="s">
        <v>295</v>
      </c>
      <c r="R191">
        <v>2565757</v>
      </c>
      <c r="T191" t="s">
        <v>295</v>
      </c>
      <c r="V191"/>
      <c r="W191" s="1"/>
      <c r="X191"/>
    </row>
    <row r="192" spans="1:24" x14ac:dyDescent="0.3">
      <c r="A192" t="s">
        <v>1385</v>
      </c>
      <c r="B192">
        <v>1</v>
      </c>
      <c r="C192" s="1" t="s">
        <v>1384</v>
      </c>
      <c r="D192" t="s">
        <v>448</v>
      </c>
      <c r="F192" t="s">
        <v>294</v>
      </c>
      <c r="G192">
        <v>46</v>
      </c>
      <c r="H192" t="s">
        <v>810</v>
      </c>
      <c r="I192" t="s">
        <v>1384</v>
      </c>
      <c r="J192">
        <v>18345</v>
      </c>
      <c r="K192">
        <v>0</v>
      </c>
      <c r="L192" t="s">
        <v>497</v>
      </c>
      <c r="M192" t="s">
        <v>1174</v>
      </c>
      <c r="N192">
        <v>25</v>
      </c>
      <c r="O192" t="s">
        <v>11367</v>
      </c>
      <c r="P192" s="1" t="s">
        <v>448</v>
      </c>
      <c r="R192">
        <v>2577089</v>
      </c>
      <c r="T192" t="s">
        <v>399</v>
      </c>
      <c r="V192" t="s">
        <v>1386</v>
      </c>
      <c r="W192" s="1">
        <v>29544</v>
      </c>
      <c r="X192"/>
    </row>
    <row r="193" spans="1:24" x14ac:dyDescent="0.3">
      <c r="A193" t="s">
        <v>14246</v>
      </c>
      <c r="B193">
        <v>1</v>
      </c>
      <c r="C193" s="1" t="s">
        <v>14247</v>
      </c>
      <c r="D193" t="s">
        <v>310</v>
      </c>
      <c r="F193" t="s">
        <v>294</v>
      </c>
      <c r="H193" t="s">
        <v>810</v>
      </c>
      <c r="I193" t="s">
        <v>14247</v>
      </c>
      <c r="J193">
        <v>21824</v>
      </c>
      <c r="K193">
        <v>0</v>
      </c>
      <c r="L193" t="s">
        <v>14250</v>
      </c>
      <c r="M193" t="s">
        <v>1978</v>
      </c>
      <c r="N193">
        <v>23</v>
      </c>
      <c r="O193" t="s">
        <v>14249</v>
      </c>
      <c r="P193" s="1" t="s">
        <v>310</v>
      </c>
      <c r="T193" t="s">
        <v>328</v>
      </c>
      <c r="V193" t="s">
        <v>14248</v>
      </c>
      <c r="W193" s="1">
        <v>33246</v>
      </c>
      <c r="X193"/>
    </row>
    <row r="194" spans="1:24" x14ac:dyDescent="0.3">
      <c r="A194" t="s">
        <v>16948</v>
      </c>
      <c r="B194">
        <v>1</v>
      </c>
      <c r="C194" s="1" t="s">
        <v>16949</v>
      </c>
      <c r="D194" t="s">
        <v>347</v>
      </c>
      <c r="F194" t="s">
        <v>298</v>
      </c>
      <c r="G194">
        <v>15</v>
      </c>
      <c r="H194" t="s">
        <v>427</v>
      </c>
      <c r="I194" t="s">
        <v>16949</v>
      </c>
      <c r="K194">
        <v>0</v>
      </c>
      <c r="L194" t="s">
        <v>4818</v>
      </c>
      <c r="M194" t="s">
        <v>304</v>
      </c>
      <c r="O194" t="s">
        <v>16950</v>
      </c>
      <c r="P194" s="1" t="s">
        <v>347</v>
      </c>
      <c r="T194" t="s">
        <v>399</v>
      </c>
      <c r="U194" t="s">
        <v>870</v>
      </c>
      <c r="V194"/>
      <c r="W194" s="1"/>
      <c r="X194"/>
    </row>
    <row r="195" spans="1:24" x14ac:dyDescent="0.3">
      <c r="A195" t="s">
        <v>15685</v>
      </c>
      <c r="B195">
        <v>1</v>
      </c>
      <c r="C195" s="1" t="s">
        <v>15686</v>
      </c>
      <c r="D195" t="s">
        <v>15649</v>
      </c>
      <c r="F195" t="s">
        <v>298</v>
      </c>
      <c r="G195">
        <v>0</v>
      </c>
      <c r="H195" t="s">
        <v>639</v>
      </c>
      <c r="I195" t="s">
        <v>15686</v>
      </c>
      <c r="J195">
        <v>19788</v>
      </c>
      <c r="K195">
        <v>1</v>
      </c>
      <c r="L195" t="s">
        <v>788</v>
      </c>
      <c r="M195" t="s">
        <v>15670</v>
      </c>
      <c r="O195" t="s">
        <v>15687</v>
      </c>
      <c r="P195" s="1" t="s">
        <v>15649</v>
      </c>
      <c r="T195" t="s">
        <v>359</v>
      </c>
      <c r="U195" t="s">
        <v>351</v>
      </c>
      <c r="V195"/>
      <c r="W195" s="1">
        <v>30960</v>
      </c>
      <c r="X195"/>
    </row>
    <row r="196" spans="1:24" x14ac:dyDescent="0.3">
      <c r="A196" t="s">
        <v>1391</v>
      </c>
      <c r="B196">
        <v>1</v>
      </c>
      <c r="C196" s="1" t="s">
        <v>1388</v>
      </c>
      <c r="F196" t="s">
        <v>294</v>
      </c>
      <c r="G196">
        <v>0</v>
      </c>
      <c r="H196" t="s">
        <v>295</v>
      </c>
      <c r="I196" t="s">
        <v>1388</v>
      </c>
      <c r="J196">
        <v>19683</v>
      </c>
      <c r="K196">
        <v>0</v>
      </c>
      <c r="L196" t="s">
        <v>1389</v>
      </c>
      <c r="M196" t="s">
        <v>1390</v>
      </c>
      <c r="O196" t="s">
        <v>11368</v>
      </c>
      <c r="P196" s="1" t="s">
        <v>295</v>
      </c>
      <c r="T196" t="s">
        <v>295</v>
      </c>
      <c r="V196"/>
      <c r="W196" s="1"/>
      <c r="X196"/>
    </row>
    <row r="197" spans="1:24" x14ac:dyDescent="0.3">
      <c r="A197" t="s">
        <v>1393</v>
      </c>
      <c r="B197">
        <v>1</v>
      </c>
      <c r="C197" s="1" t="s">
        <v>1392</v>
      </c>
      <c r="D197" t="s">
        <v>347</v>
      </c>
      <c r="F197" t="s">
        <v>294</v>
      </c>
      <c r="G197">
        <v>81</v>
      </c>
      <c r="H197" t="s">
        <v>738</v>
      </c>
      <c r="I197" t="s">
        <v>1392</v>
      </c>
      <c r="J197">
        <v>2429</v>
      </c>
      <c r="K197">
        <v>17</v>
      </c>
      <c r="L197" t="s">
        <v>397</v>
      </c>
      <c r="M197" t="s">
        <v>1112</v>
      </c>
      <c r="N197">
        <v>39</v>
      </c>
      <c r="O197" t="s">
        <v>11369</v>
      </c>
      <c r="P197" s="1" t="s">
        <v>347</v>
      </c>
      <c r="R197">
        <v>4461</v>
      </c>
      <c r="T197" t="s">
        <v>317</v>
      </c>
      <c r="V197" t="s">
        <v>1394</v>
      </c>
      <c r="W197" s="1">
        <v>6339</v>
      </c>
      <c r="X197"/>
    </row>
    <row r="198" spans="1:24" x14ac:dyDescent="0.3">
      <c r="A198" t="s">
        <v>1397</v>
      </c>
      <c r="B198">
        <v>1</v>
      </c>
      <c r="C198" s="1" t="s">
        <v>1395</v>
      </c>
      <c r="D198" t="s">
        <v>310</v>
      </c>
      <c r="E198" t="s">
        <v>1396</v>
      </c>
      <c r="F198" t="s">
        <v>298</v>
      </c>
      <c r="G198">
        <v>12</v>
      </c>
      <c r="H198" t="s">
        <v>309</v>
      </c>
      <c r="I198" t="s">
        <v>1395</v>
      </c>
      <c r="J198">
        <v>14404</v>
      </c>
      <c r="K198">
        <v>8</v>
      </c>
      <c r="L198" t="s">
        <v>573</v>
      </c>
      <c r="M198" t="s">
        <v>490</v>
      </c>
      <c r="N198">
        <v>31</v>
      </c>
      <c r="O198" t="s">
        <v>11370</v>
      </c>
      <c r="P198" s="1" t="s">
        <v>310</v>
      </c>
      <c r="R198">
        <v>15187</v>
      </c>
      <c r="T198" t="s">
        <v>344</v>
      </c>
      <c r="V198" t="s">
        <v>1398</v>
      </c>
      <c r="W198" s="1">
        <v>26346</v>
      </c>
      <c r="X198"/>
    </row>
    <row r="199" spans="1:24" x14ac:dyDescent="0.3">
      <c r="A199" t="s">
        <v>1403</v>
      </c>
      <c r="B199">
        <v>1</v>
      </c>
      <c r="C199" s="1" t="s">
        <v>1399</v>
      </c>
      <c r="D199" t="s">
        <v>448</v>
      </c>
      <c r="E199" t="s">
        <v>1402</v>
      </c>
      <c r="F199" t="s">
        <v>294</v>
      </c>
      <c r="G199">
        <v>22</v>
      </c>
      <c r="H199" t="s">
        <v>533</v>
      </c>
      <c r="I199" t="s">
        <v>1399</v>
      </c>
      <c r="J199">
        <v>18225</v>
      </c>
      <c r="K199">
        <v>4</v>
      </c>
      <c r="L199" t="s">
        <v>1400</v>
      </c>
      <c r="M199" t="s">
        <v>1401</v>
      </c>
      <c r="N199">
        <v>26</v>
      </c>
      <c r="O199" t="s">
        <v>11371</v>
      </c>
      <c r="P199" s="1" t="s">
        <v>448</v>
      </c>
      <c r="R199">
        <v>2971435</v>
      </c>
      <c r="T199" t="s">
        <v>395</v>
      </c>
      <c r="V199" t="s">
        <v>1404</v>
      </c>
      <c r="W199" s="1">
        <v>29575</v>
      </c>
      <c r="X199"/>
    </row>
    <row r="200" spans="1:24" x14ac:dyDescent="0.3">
      <c r="A200" t="s">
        <v>1408</v>
      </c>
      <c r="B200">
        <v>1</v>
      </c>
      <c r="C200" s="1" t="s">
        <v>1405</v>
      </c>
      <c r="D200" t="s">
        <v>448</v>
      </c>
      <c r="E200" t="s">
        <v>1407</v>
      </c>
      <c r="F200" t="s">
        <v>294</v>
      </c>
      <c r="G200">
        <v>25</v>
      </c>
      <c r="H200" t="s">
        <v>355</v>
      </c>
      <c r="I200" t="s">
        <v>1405</v>
      </c>
      <c r="J200">
        <v>20697</v>
      </c>
      <c r="K200">
        <v>2</v>
      </c>
      <c r="L200" t="s">
        <v>461</v>
      </c>
      <c r="M200" t="s">
        <v>1406</v>
      </c>
      <c r="N200">
        <v>25</v>
      </c>
      <c r="O200" t="s">
        <v>11372</v>
      </c>
      <c r="P200" s="1" t="s">
        <v>448</v>
      </c>
      <c r="R200">
        <v>3139485</v>
      </c>
      <c r="S200">
        <v>6</v>
      </c>
      <c r="T200" t="s">
        <v>399</v>
      </c>
      <c r="V200" t="s">
        <v>13815</v>
      </c>
      <c r="W200" s="1">
        <v>31795</v>
      </c>
      <c r="X200"/>
    </row>
    <row r="201" spans="1:24" x14ac:dyDescent="0.3">
      <c r="A201" t="s">
        <v>1414</v>
      </c>
      <c r="B201">
        <v>1</v>
      </c>
      <c r="C201" s="1" t="s">
        <v>1411</v>
      </c>
      <c r="D201" t="s">
        <v>310</v>
      </c>
      <c r="F201" t="s">
        <v>294</v>
      </c>
      <c r="G201">
        <v>4</v>
      </c>
      <c r="H201" t="s">
        <v>692</v>
      </c>
      <c r="I201" t="s">
        <v>1411</v>
      </c>
      <c r="J201">
        <v>16228</v>
      </c>
      <c r="K201">
        <v>1</v>
      </c>
      <c r="L201" t="s">
        <v>1412</v>
      </c>
      <c r="M201" t="s">
        <v>1413</v>
      </c>
      <c r="N201">
        <v>26</v>
      </c>
      <c r="O201" t="s">
        <v>11373</v>
      </c>
      <c r="P201" s="1" t="s">
        <v>310</v>
      </c>
      <c r="R201">
        <v>17074</v>
      </c>
      <c r="T201" t="s">
        <v>421</v>
      </c>
      <c r="V201" t="s">
        <v>1415</v>
      </c>
      <c r="W201" s="1">
        <v>27906</v>
      </c>
      <c r="X201"/>
    </row>
    <row r="202" spans="1:24" x14ac:dyDescent="0.3">
      <c r="A202" t="s">
        <v>16951</v>
      </c>
      <c r="B202">
        <v>1</v>
      </c>
      <c r="C202" s="1" t="s">
        <v>16952</v>
      </c>
      <c r="D202" t="s">
        <v>558</v>
      </c>
      <c r="F202" t="s">
        <v>298</v>
      </c>
      <c r="G202">
        <v>40</v>
      </c>
      <c r="H202" t="s">
        <v>729</v>
      </c>
      <c r="I202" t="s">
        <v>16952</v>
      </c>
      <c r="K202">
        <v>0</v>
      </c>
      <c r="L202" t="s">
        <v>1973</v>
      </c>
      <c r="M202" t="s">
        <v>16953</v>
      </c>
      <c r="O202" t="s">
        <v>16954</v>
      </c>
      <c r="P202" s="1" t="s">
        <v>448</v>
      </c>
      <c r="T202" t="s">
        <v>344</v>
      </c>
      <c r="U202" t="s">
        <v>870</v>
      </c>
      <c r="V202"/>
      <c r="W202" s="1"/>
      <c r="X202"/>
    </row>
    <row r="203" spans="1:24" x14ac:dyDescent="0.3">
      <c r="A203" t="s">
        <v>1418</v>
      </c>
      <c r="B203">
        <v>1</v>
      </c>
      <c r="C203" s="1" t="s">
        <v>1416</v>
      </c>
      <c r="D203" t="s">
        <v>320</v>
      </c>
      <c r="F203" t="s">
        <v>294</v>
      </c>
      <c r="G203">
        <v>89</v>
      </c>
      <c r="H203" t="s">
        <v>1042</v>
      </c>
      <c r="I203" t="s">
        <v>1416</v>
      </c>
      <c r="J203">
        <v>3878</v>
      </c>
      <c r="K203">
        <v>7</v>
      </c>
      <c r="L203" t="s">
        <v>504</v>
      </c>
      <c r="M203" t="s">
        <v>1417</v>
      </c>
      <c r="N203">
        <v>33</v>
      </c>
      <c r="O203" t="s">
        <v>11374</v>
      </c>
      <c r="P203" s="1" t="s">
        <v>320</v>
      </c>
      <c r="R203">
        <v>11272</v>
      </c>
      <c r="T203" t="s">
        <v>293</v>
      </c>
      <c r="V203" t="s">
        <v>1419</v>
      </c>
      <c r="W203" s="1"/>
      <c r="X203"/>
    </row>
    <row r="204" spans="1:24" x14ac:dyDescent="0.3">
      <c r="A204" t="s">
        <v>1421</v>
      </c>
      <c r="B204">
        <v>1</v>
      </c>
      <c r="C204" s="1" t="s">
        <v>1420</v>
      </c>
      <c r="D204" t="s">
        <v>448</v>
      </c>
      <c r="E204" t="s">
        <v>13935</v>
      </c>
      <c r="F204" t="s">
        <v>294</v>
      </c>
      <c r="G204">
        <v>39</v>
      </c>
      <c r="H204" t="s">
        <v>819</v>
      </c>
      <c r="I204" t="s">
        <v>1420</v>
      </c>
      <c r="J204">
        <v>21101</v>
      </c>
      <c r="K204">
        <v>1</v>
      </c>
      <c r="L204" t="s">
        <v>652</v>
      </c>
      <c r="M204" t="s">
        <v>1108</v>
      </c>
      <c r="N204">
        <v>25</v>
      </c>
      <c r="O204" t="s">
        <v>11375</v>
      </c>
      <c r="P204" s="1" t="s">
        <v>448</v>
      </c>
      <c r="R204">
        <v>4421390</v>
      </c>
      <c r="S204">
        <v>6</v>
      </c>
      <c r="T204" t="s">
        <v>328</v>
      </c>
      <c r="V204" t="s">
        <v>1422</v>
      </c>
      <c r="W204" s="1">
        <v>31825</v>
      </c>
      <c r="X204"/>
    </row>
    <row r="205" spans="1:24" x14ac:dyDescent="0.3">
      <c r="A205" t="s">
        <v>16955</v>
      </c>
      <c r="B205">
        <v>1</v>
      </c>
      <c r="C205" s="1" t="s">
        <v>16956</v>
      </c>
      <c r="D205" t="s">
        <v>320</v>
      </c>
      <c r="F205" t="s">
        <v>298</v>
      </c>
      <c r="G205">
        <v>84</v>
      </c>
      <c r="H205" t="s">
        <v>521</v>
      </c>
      <c r="I205" t="s">
        <v>16956</v>
      </c>
      <c r="K205">
        <v>0</v>
      </c>
      <c r="L205" t="s">
        <v>596</v>
      </c>
      <c r="M205" t="s">
        <v>16957</v>
      </c>
      <c r="O205" t="s">
        <v>16958</v>
      </c>
      <c r="P205" s="1" t="s">
        <v>320</v>
      </c>
      <c r="T205" t="s">
        <v>293</v>
      </c>
      <c r="U205" t="s">
        <v>14224</v>
      </c>
      <c r="V205"/>
      <c r="W205" s="1"/>
      <c r="X205"/>
    </row>
    <row r="206" spans="1:24" x14ac:dyDescent="0.3">
      <c r="A206" t="s">
        <v>1429</v>
      </c>
      <c r="B206">
        <v>1</v>
      </c>
      <c r="C206" s="1" t="s">
        <v>1427</v>
      </c>
      <c r="D206" t="s">
        <v>448</v>
      </c>
      <c r="F206" t="s">
        <v>294</v>
      </c>
      <c r="G206">
        <v>40</v>
      </c>
      <c r="H206" t="s">
        <v>571</v>
      </c>
      <c r="I206" t="s">
        <v>1427</v>
      </c>
      <c r="J206">
        <v>16287</v>
      </c>
      <c r="K206">
        <v>6</v>
      </c>
      <c r="L206" t="s">
        <v>1428</v>
      </c>
      <c r="M206" t="s">
        <v>1234</v>
      </c>
      <c r="N206">
        <v>28</v>
      </c>
      <c r="O206" t="s">
        <v>11376</v>
      </c>
      <c r="P206" s="1" t="s">
        <v>448</v>
      </c>
      <c r="R206">
        <v>17045</v>
      </c>
      <c r="T206" t="s">
        <v>359</v>
      </c>
      <c r="V206" t="s">
        <v>1430</v>
      </c>
      <c r="W206" s="1">
        <v>27832</v>
      </c>
      <c r="X206"/>
    </row>
    <row r="207" spans="1:24" x14ac:dyDescent="0.3">
      <c r="A207" t="s">
        <v>16959</v>
      </c>
      <c r="B207">
        <v>1</v>
      </c>
      <c r="C207" s="1" t="s">
        <v>16960</v>
      </c>
      <c r="D207" t="s">
        <v>558</v>
      </c>
      <c r="F207" t="s">
        <v>298</v>
      </c>
      <c r="G207">
        <v>43</v>
      </c>
      <c r="H207" t="s">
        <v>655</v>
      </c>
      <c r="I207" t="s">
        <v>16960</v>
      </c>
      <c r="K207">
        <v>0</v>
      </c>
      <c r="L207" t="s">
        <v>735</v>
      </c>
      <c r="M207" t="s">
        <v>16961</v>
      </c>
      <c r="N207">
        <v>24</v>
      </c>
      <c r="O207" t="s">
        <v>16962</v>
      </c>
      <c r="P207" s="1" t="s">
        <v>448</v>
      </c>
      <c r="T207" t="s">
        <v>307</v>
      </c>
      <c r="U207" t="s">
        <v>1368</v>
      </c>
      <c r="V207" t="s">
        <v>7519</v>
      </c>
      <c r="W207" s="1"/>
      <c r="X207"/>
    </row>
    <row r="208" spans="1:24" x14ac:dyDescent="0.3">
      <c r="A208" t="s">
        <v>1436</v>
      </c>
      <c r="B208">
        <v>1</v>
      </c>
      <c r="C208" s="1" t="s">
        <v>1434</v>
      </c>
      <c r="D208" t="s">
        <v>310</v>
      </c>
      <c r="F208" t="s">
        <v>298</v>
      </c>
      <c r="G208">
        <v>5</v>
      </c>
      <c r="H208" t="s">
        <v>410</v>
      </c>
      <c r="I208" t="s">
        <v>1434</v>
      </c>
      <c r="J208">
        <v>19564</v>
      </c>
      <c r="K208">
        <v>1</v>
      </c>
      <c r="L208" t="s">
        <v>1435</v>
      </c>
      <c r="M208" t="s">
        <v>699</v>
      </c>
      <c r="N208">
        <v>23</v>
      </c>
      <c r="O208" t="s">
        <v>11377</v>
      </c>
      <c r="P208" s="1" t="s">
        <v>310</v>
      </c>
      <c r="R208">
        <v>2983314</v>
      </c>
      <c r="T208" t="s">
        <v>344</v>
      </c>
      <c r="U208" t="s">
        <v>297</v>
      </c>
      <c r="V208" t="s">
        <v>1437</v>
      </c>
      <c r="W208" s="1">
        <v>30425</v>
      </c>
      <c r="X208"/>
    </row>
    <row r="209" spans="1:24" x14ac:dyDescent="0.3">
      <c r="A209" t="s">
        <v>1440</v>
      </c>
      <c r="B209">
        <v>1</v>
      </c>
      <c r="C209" s="1" t="s">
        <v>1438</v>
      </c>
      <c r="D209" t="s">
        <v>448</v>
      </c>
      <c r="F209" t="s">
        <v>294</v>
      </c>
      <c r="G209">
        <v>42</v>
      </c>
      <c r="H209" t="s">
        <v>1254</v>
      </c>
      <c r="I209" t="s">
        <v>1438</v>
      </c>
      <c r="J209">
        <v>19376</v>
      </c>
      <c r="K209">
        <v>2</v>
      </c>
      <c r="L209" t="s">
        <v>504</v>
      </c>
      <c r="M209" t="s">
        <v>1439</v>
      </c>
      <c r="N209">
        <v>26</v>
      </c>
      <c r="O209" t="s">
        <v>11378</v>
      </c>
      <c r="P209" s="1" t="s">
        <v>448</v>
      </c>
      <c r="R209">
        <v>2982839</v>
      </c>
      <c r="T209" t="s">
        <v>328</v>
      </c>
      <c r="V209" t="s">
        <v>1441</v>
      </c>
      <c r="W209" s="1">
        <v>30416</v>
      </c>
      <c r="X209"/>
    </row>
    <row r="210" spans="1:24" x14ac:dyDescent="0.3">
      <c r="A210" t="s">
        <v>1445</v>
      </c>
      <c r="B210">
        <v>1</v>
      </c>
      <c r="C210" s="1" t="s">
        <v>1442</v>
      </c>
      <c r="D210" t="s">
        <v>448</v>
      </c>
      <c r="F210" t="s">
        <v>294</v>
      </c>
      <c r="G210">
        <v>23</v>
      </c>
      <c r="H210" t="s">
        <v>1180</v>
      </c>
      <c r="I210" t="s">
        <v>1442</v>
      </c>
      <c r="J210">
        <v>8649</v>
      </c>
      <c r="K210">
        <v>11</v>
      </c>
      <c r="L210" t="s">
        <v>1443</v>
      </c>
      <c r="M210" t="s">
        <v>1444</v>
      </c>
      <c r="N210">
        <v>35</v>
      </c>
      <c r="O210" t="s">
        <v>11379</v>
      </c>
      <c r="P210" s="1" t="s">
        <v>448</v>
      </c>
      <c r="R210">
        <v>12503</v>
      </c>
      <c r="T210" t="s">
        <v>328</v>
      </c>
      <c r="V210" t="s">
        <v>1446</v>
      </c>
      <c r="W210" s="1">
        <v>9514</v>
      </c>
      <c r="X210"/>
    </row>
    <row r="211" spans="1:24" x14ac:dyDescent="0.3">
      <c r="A211" t="s">
        <v>1450</v>
      </c>
      <c r="B211">
        <v>1</v>
      </c>
      <c r="C211" s="1" t="s">
        <v>113</v>
      </c>
      <c r="D211" t="s">
        <v>310</v>
      </c>
      <c r="E211" t="s">
        <v>1449</v>
      </c>
      <c r="F211" t="s">
        <v>298</v>
      </c>
      <c r="G211">
        <v>8</v>
      </c>
      <c r="H211" t="s">
        <v>361</v>
      </c>
      <c r="I211" t="s">
        <v>113</v>
      </c>
      <c r="J211">
        <v>14252</v>
      </c>
      <c r="K211">
        <v>9</v>
      </c>
      <c r="L211" t="s">
        <v>1447</v>
      </c>
      <c r="M211" t="s">
        <v>1448</v>
      </c>
      <c r="N211">
        <v>32</v>
      </c>
      <c r="O211" t="s">
        <v>11380</v>
      </c>
      <c r="P211" s="1" t="s">
        <v>310</v>
      </c>
      <c r="R211">
        <v>14880</v>
      </c>
      <c r="S211">
        <v>1</v>
      </c>
      <c r="T211" t="s">
        <v>317</v>
      </c>
      <c r="U211" t="s">
        <v>640</v>
      </c>
      <c r="V211" t="s">
        <v>1451</v>
      </c>
      <c r="W211" s="1">
        <v>25812</v>
      </c>
      <c r="X211"/>
    </row>
    <row r="212" spans="1:24" x14ac:dyDescent="0.3">
      <c r="A212" t="s">
        <v>1454</v>
      </c>
      <c r="B212">
        <v>1</v>
      </c>
      <c r="C212" s="1" t="s">
        <v>1452</v>
      </c>
      <c r="D212" t="s">
        <v>347</v>
      </c>
      <c r="F212" t="s">
        <v>294</v>
      </c>
      <c r="H212" t="s">
        <v>682</v>
      </c>
      <c r="I212" t="s">
        <v>1452</v>
      </c>
      <c r="J212">
        <v>18240</v>
      </c>
      <c r="K212">
        <v>4</v>
      </c>
      <c r="L212" t="s">
        <v>1453</v>
      </c>
      <c r="M212" t="s">
        <v>968</v>
      </c>
      <c r="N212">
        <v>27</v>
      </c>
      <c r="O212" t="s">
        <v>11381</v>
      </c>
      <c r="P212" s="1" t="s">
        <v>347</v>
      </c>
      <c r="R212">
        <v>2575381</v>
      </c>
      <c r="T212" t="s">
        <v>317</v>
      </c>
      <c r="V212" t="s">
        <v>1455</v>
      </c>
      <c r="W212" s="1">
        <v>29502</v>
      </c>
      <c r="X212"/>
    </row>
    <row r="213" spans="1:24" x14ac:dyDescent="0.3">
      <c r="A213" t="s">
        <v>1459</v>
      </c>
      <c r="B213">
        <v>1</v>
      </c>
      <c r="C213" s="1" t="s">
        <v>1456</v>
      </c>
      <c r="D213" t="s">
        <v>347</v>
      </c>
      <c r="F213" t="s">
        <v>294</v>
      </c>
      <c r="G213">
        <v>83</v>
      </c>
      <c r="H213" t="s">
        <v>361</v>
      </c>
      <c r="I213" t="s">
        <v>1456</v>
      </c>
      <c r="J213">
        <v>15964</v>
      </c>
      <c r="K213">
        <v>1</v>
      </c>
      <c r="L213" t="s">
        <v>1457</v>
      </c>
      <c r="M213" t="s">
        <v>1458</v>
      </c>
      <c r="N213">
        <v>27</v>
      </c>
      <c r="O213" t="s">
        <v>11382</v>
      </c>
      <c r="P213" s="1" t="s">
        <v>347</v>
      </c>
      <c r="R213">
        <v>16970</v>
      </c>
      <c r="T213" t="s">
        <v>307</v>
      </c>
      <c r="V213" t="s">
        <v>856</v>
      </c>
      <c r="W213" s="1">
        <v>27788</v>
      </c>
      <c r="X213"/>
    </row>
    <row r="214" spans="1:24" x14ac:dyDescent="0.3">
      <c r="A214" t="s">
        <v>14251</v>
      </c>
      <c r="B214">
        <v>1</v>
      </c>
      <c r="C214" s="1" t="s">
        <v>14252</v>
      </c>
      <c r="D214" t="s">
        <v>434</v>
      </c>
      <c r="F214" t="s">
        <v>294</v>
      </c>
      <c r="H214" t="s">
        <v>427</v>
      </c>
      <c r="I214" t="s">
        <v>14252</v>
      </c>
      <c r="J214">
        <v>22130</v>
      </c>
      <c r="K214">
        <v>0</v>
      </c>
      <c r="L214" t="s">
        <v>14255</v>
      </c>
      <c r="M214" t="s">
        <v>14231</v>
      </c>
      <c r="N214">
        <v>25</v>
      </c>
      <c r="O214" t="s">
        <v>14254</v>
      </c>
      <c r="P214" s="1" t="s">
        <v>434</v>
      </c>
      <c r="T214" t="s">
        <v>307</v>
      </c>
      <c r="V214" t="s">
        <v>14253</v>
      </c>
      <c r="W214" s="1">
        <v>32670</v>
      </c>
      <c r="X214"/>
    </row>
    <row r="215" spans="1:24" x14ac:dyDescent="0.3">
      <c r="A215" t="s">
        <v>1462</v>
      </c>
      <c r="B215">
        <v>1</v>
      </c>
      <c r="C215" s="1" t="s">
        <v>1461</v>
      </c>
      <c r="D215" t="s">
        <v>448</v>
      </c>
      <c r="F215" t="s">
        <v>294</v>
      </c>
      <c r="G215">
        <v>44</v>
      </c>
      <c r="H215" t="s">
        <v>682</v>
      </c>
      <c r="I215" t="s">
        <v>1461</v>
      </c>
      <c r="J215">
        <v>16402</v>
      </c>
      <c r="K215">
        <v>6</v>
      </c>
      <c r="L215" t="s">
        <v>397</v>
      </c>
      <c r="M215" t="s">
        <v>509</v>
      </c>
      <c r="N215">
        <v>28</v>
      </c>
      <c r="O215" t="s">
        <v>11383</v>
      </c>
      <c r="P215" s="1" t="s">
        <v>448</v>
      </c>
      <c r="R215">
        <v>16889</v>
      </c>
      <c r="T215" t="s">
        <v>307</v>
      </c>
      <c r="V215" t="s">
        <v>1463</v>
      </c>
      <c r="W215" s="1">
        <v>27641</v>
      </c>
      <c r="X215"/>
    </row>
    <row r="216" spans="1:24" x14ac:dyDescent="0.3">
      <c r="A216" t="s">
        <v>15688</v>
      </c>
      <c r="B216">
        <v>1</v>
      </c>
      <c r="C216" s="1" t="s">
        <v>15689</v>
      </c>
      <c r="D216" t="s">
        <v>15649</v>
      </c>
      <c r="F216" t="s">
        <v>294</v>
      </c>
      <c r="G216">
        <v>3</v>
      </c>
      <c r="H216" t="s">
        <v>214</v>
      </c>
      <c r="I216" t="s">
        <v>15689</v>
      </c>
      <c r="J216">
        <v>19199</v>
      </c>
      <c r="K216">
        <v>2</v>
      </c>
      <c r="L216" t="s">
        <v>332</v>
      </c>
      <c r="M216" t="s">
        <v>429</v>
      </c>
      <c r="N216">
        <v>25</v>
      </c>
      <c r="O216" t="s">
        <v>15690</v>
      </c>
      <c r="P216" s="1" t="s">
        <v>15649</v>
      </c>
      <c r="R216">
        <v>3045226</v>
      </c>
      <c r="T216" t="s">
        <v>421</v>
      </c>
      <c r="V216" t="s">
        <v>1469</v>
      </c>
      <c r="W216" s="1">
        <v>30520</v>
      </c>
      <c r="X216"/>
    </row>
    <row r="217" spans="1:24" x14ac:dyDescent="0.3">
      <c r="A217" t="s">
        <v>1472</v>
      </c>
      <c r="B217">
        <v>1</v>
      </c>
      <c r="C217" s="1" t="s">
        <v>1470</v>
      </c>
      <c r="D217" t="s">
        <v>448</v>
      </c>
      <c r="E217" t="s">
        <v>13936</v>
      </c>
      <c r="F217" t="s">
        <v>298</v>
      </c>
      <c r="G217">
        <v>22</v>
      </c>
      <c r="H217" t="s">
        <v>366</v>
      </c>
      <c r="I217" t="s">
        <v>1470</v>
      </c>
      <c r="J217">
        <v>20984</v>
      </c>
      <c r="K217">
        <v>2</v>
      </c>
      <c r="L217" t="s">
        <v>1471</v>
      </c>
      <c r="M217" t="s">
        <v>509</v>
      </c>
      <c r="N217">
        <v>24</v>
      </c>
      <c r="O217" t="s">
        <v>11384</v>
      </c>
      <c r="P217" s="1" t="s">
        <v>448</v>
      </c>
      <c r="R217">
        <v>3932449</v>
      </c>
      <c r="S217">
        <v>5</v>
      </c>
      <c r="T217" t="s">
        <v>359</v>
      </c>
      <c r="U217" t="s">
        <v>364</v>
      </c>
      <c r="V217" t="s">
        <v>1473</v>
      </c>
      <c r="W217" s="1">
        <v>32026</v>
      </c>
      <c r="X217"/>
    </row>
    <row r="218" spans="1:24" x14ac:dyDescent="0.3">
      <c r="A218" t="s">
        <v>1479</v>
      </c>
      <c r="B218">
        <v>1</v>
      </c>
      <c r="C218" s="1" t="s">
        <v>1476</v>
      </c>
      <c r="D218" t="s">
        <v>347</v>
      </c>
      <c r="F218" t="s">
        <v>294</v>
      </c>
      <c r="G218">
        <v>84</v>
      </c>
      <c r="H218" t="s">
        <v>682</v>
      </c>
      <c r="I218" t="s">
        <v>1476</v>
      </c>
      <c r="J218">
        <v>14097</v>
      </c>
      <c r="K218">
        <v>2</v>
      </c>
      <c r="L218" t="s">
        <v>1477</v>
      </c>
      <c r="M218" t="s">
        <v>1478</v>
      </c>
      <c r="N218">
        <v>27</v>
      </c>
      <c r="O218" t="s">
        <v>11385</v>
      </c>
      <c r="P218" s="1" t="s">
        <v>347</v>
      </c>
      <c r="R218">
        <v>15044</v>
      </c>
      <c r="T218" t="s">
        <v>344</v>
      </c>
      <c r="V218" t="s">
        <v>1480</v>
      </c>
      <c r="W218" s="1">
        <v>25878</v>
      </c>
      <c r="X218"/>
    </row>
    <row r="219" spans="1:24" x14ac:dyDescent="0.3">
      <c r="A219" t="s">
        <v>15691</v>
      </c>
      <c r="B219">
        <v>1</v>
      </c>
      <c r="C219" s="1" t="s">
        <v>15692</v>
      </c>
      <c r="D219" t="s">
        <v>15649</v>
      </c>
      <c r="F219" t="s">
        <v>294</v>
      </c>
      <c r="G219">
        <v>3</v>
      </c>
      <c r="H219" t="s">
        <v>582</v>
      </c>
      <c r="I219" t="s">
        <v>15692</v>
      </c>
      <c r="J219">
        <v>18819</v>
      </c>
      <c r="K219">
        <v>3</v>
      </c>
      <c r="L219" t="s">
        <v>539</v>
      </c>
      <c r="M219" t="s">
        <v>15693</v>
      </c>
      <c r="N219">
        <v>26</v>
      </c>
      <c r="O219" t="s">
        <v>15694</v>
      </c>
      <c r="P219" s="1" t="s">
        <v>15649</v>
      </c>
      <c r="R219">
        <v>2983232</v>
      </c>
      <c r="T219" t="s">
        <v>317</v>
      </c>
      <c r="V219" t="s">
        <v>1485</v>
      </c>
      <c r="W219" s="1">
        <v>30092</v>
      </c>
      <c r="X219"/>
    </row>
    <row r="220" spans="1:24" x14ac:dyDescent="0.3">
      <c r="A220" t="s">
        <v>1487</v>
      </c>
      <c r="B220">
        <v>2</v>
      </c>
      <c r="C220" s="1" t="s">
        <v>1486</v>
      </c>
      <c r="D220" t="s">
        <v>434</v>
      </c>
      <c r="F220" t="s">
        <v>294</v>
      </c>
      <c r="G220">
        <v>9</v>
      </c>
      <c r="H220" t="s">
        <v>482</v>
      </c>
      <c r="I220" t="s">
        <v>1486</v>
      </c>
      <c r="J220">
        <v>20255</v>
      </c>
      <c r="K220">
        <v>2</v>
      </c>
      <c r="L220" t="s">
        <v>1071</v>
      </c>
      <c r="M220" t="s">
        <v>490</v>
      </c>
      <c r="N220">
        <v>25</v>
      </c>
      <c r="O220" t="s">
        <v>11386</v>
      </c>
      <c r="P220" s="1" t="s">
        <v>434</v>
      </c>
      <c r="R220">
        <v>3791111</v>
      </c>
      <c r="T220" t="s">
        <v>359</v>
      </c>
      <c r="V220" t="s">
        <v>1252</v>
      </c>
      <c r="W220" s="1">
        <v>31606</v>
      </c>
      <c r="X220"/>
    </row>
    <row r="221" spans="1:24" x14ac:dyDescent="0.3">
      <c r="A221" t="s">
        <v>1487</v>
      </c>
      <c r="B221">
        <v>2</v>
      </c>
      <c r="C221" s="1" t="s">
        <v>14256</v>
      </c>
      <c r="D221" t="s">
        <v>320</v>
      </c>
      <c r="F221" t="s">
        <v>298</v>
      </c>
      <c r="G221">
        <v>87</v>
      </c>
      <c r="H221" t="s">
        <v>511</v>
      </c>
      <c r="I221" t="s">
        <v>14256</v>
      </c>
      <c r="J221">
        <v>22138</v>
      </c>
      <c r="K221">
        <v>1</v>
      </c>
      <c r="L221" t="s">
        <v>1071</v>
      </c>
      <c r="M221" t="s">
        <v>490</v>
      </c>
      <c r="N221">
        <v>24</v>
      </c>
      <c r="O221" t="s">
        <v>11386</v>
      </c>
      <c r="P221" s="1" t="s">
        <v>320</v>
      </c>
      <c r="R221">
        <v>3914240</v>
      </c>
      <c r="S221">
        <v>6</v>
      </c>
      <c r="T221" t="s">
        <v>421</v>
      </c>
      <c r="U221" t="s">
        <v>904</v>
      </c>
      <c r="V221" t="s">
        <v>14257</v>
      </c>
      <c r="W221" s="1">
        <v>32876</v>
      </c>
      <c r="X221"/>
    </row>
    <row r="222" spans="1:24" x14ac:dyDescent="0.3">
      <c r="A222" t="s">
        <v>16963</v>
      </c>
      <c r="B222">
        <v>1</v>
      </c>
      <c r="C222" s="1" t="s">
        <v>16964</v>
      </c>
      <c r="D222" t="s">
        <v>320</v>
      </c>
      <c r="F222" t="s">
        <v>298</v>
      </c>
      <c r="G222">
        <v>80</v>
      </c>
      <c r="H222" t="s">
        <v>507</v>
      </c>
      <c r="I222" t="s">
        <v>16964</v>
      </c>
      <c r="K222">
        <v>0</v>
      </c>
      <c r="L222" t="s">
        <v>16965</v>
      </c>
      <c r="M222" t="s">
        <v>16966</v>
      </c>
      <c r="N222">
        <v>25</v>
      </c>
      <c r="O222" t="s">
        <v>16967</v>
      </c>
      <c r="P222" s="1" t="s">
        <v>320</v>
      </c>
      <c r="T222" t="s">
        <v>293</v>
      </c>
      <c r="U222" t="s">
        <v>441</v>
      </c>
      <c r="V222" t="s">
        <v>16968</v>
      </c>
      <c r="W222" s="1"/>
      <c r="X222"/>
    </row>
    <row r="223" spans="1:24" x14ac:dyDescent="0.3">
      <c r="A223" t="s">
        <v>1492</v>
      </c>
      <c r="B223">
        <v>1</v>
      </c>
      <c r="C223" s="1" t="s">
        <v>1490</v>
      </c>
      <c r="D223" t="s">
        <v>347</v>
      </c>
      <c r="F223" t="s">
        <v>294</v>
      </c>
      <c r="H223" t="s">
        <v>361</v>
      </c>
      <c r="I223" t="s">
        <v>1490</v>
      </c>
      <c r="J223">
        <v>18234</v>
      </c>
      <c r="K223">
        <v>4</v>
      </c>
      <c r="L223" t="s">
        <v>479</v>
      </c>
      <c r="M223" t="s">
        <v>1491</v>
      </c>
      <c r="N223">
        <v>27</v>
      </c>
      <c r="O223" t="s">
        <v>11387</v>
      </c>
      <c r="P223" s="1" t="s">
        <v>347</v>
      </c>
      <c r="R223">
        <v>2975817</v>
      </c>
      <c r="T223" t="s">
        <v>344</v>
      </c>
      <c r="V223" t="s">
        <v>1493</v>
      </c>
      <c r="W223" s="1">
        <v>29730</v>
      </c>
      <c r="X223"/>
    </row>
    <row r="224" spans="1:24" x14ac:dyDescent="0.3">
      <c r="A224" t="s">
        <v>14258</v>
      </c>
      <c r="B224">
        <v>1</v>
      </c>
      <c r="C224" s="1" t="s">
        <v>14259</v>
      </c>
      <c r="D224" t="s">
        <v>347</v>
      </c>
      <c r="F224" t="s">
        <v>298</v>
      </c>
      <c r="G224">
        <v>0</v>
      </c>
      <c r="H224" t="s">
        <v>295</v>
      </c>
      <c r="I224" t="s">
        <v>14259</v>
      </c>
      <c r="J224">
        <v>17596</v>
      </c>
      <c r="K224">
        <v>0</v>
      </c>
      <c r="L224" t="s">
        <v>597</v>
      </c>
      <c r="M224" t="s">
        <v>1275</v>
      </c>
      <c r="O224" t="s">
        <v>14260</v>
      </c>
      <c r="P224" s="1" t="s">
        <v>347</v>
      </c>
      <c r="T224" t="s">
        <v>295</v>
      </c>
      <c r="U224" t="s">
        <v>566</v>
      </c>
      <c r="V224"/>
      <c r="W224" s="1">
        <v>28275</v>
      </c>
      <c r="X224"/>
    </row>
    <row r="225" spans="1:24" x14ac:dyDescent="0.3">
      <c r="A225" t="s">
        <v>1501</v>
      </c>
      <c r="B225">
        <v>1</v>
      </c>
      <c r="C225" s="1" t="s">
        <v>1496</v>
      </c>
      <c r="D225" t="s">
        <v>448</v>
      </c>
      <c r="E225" t="s">
        <v>1499</v>
      </c>
      <c r="F225" t="s">
        <v>294</v>
      </c>
      <c r="G225">
        <v>44</v>
      </c>
      <c r="H225" t="s">
        <v>1497</v>
      </c>
      <c r="I225" t="s">
        <v>1496</v>
      </c>
      <c r="J225">
        <v>18435</v>
      </c>
      <c r="K225">
        <v>4</v>
      </c>
      <c r="L225" t="s">
        <v>1498</v>
      </c>
      <c r="M225" t="s">
        <v>368</v>
      </c>
      <c r="N225">
        <v>27</v>
      </c>
      <c r="O225" t="s">
        <v>11388</v>
      </c>
      <c r="P225" s="1" t="s">
        <v>1500</v>
      </c>
      <c r="R225">
        <v>2576280</v>
      </c>
      <c r="T225" t="s">
        <v>421</v>
      </c>
      <c r="V225" t="s">
        <v>1502</v>
      </c>
      <c r="W225" s="1">
        <v>29805</v>
      </c>
      <c r="X225"/>
    </row>
    <row r="226" spans="1:24" x14ac:dyDescent="0.3">
      <c r="A226" t="s">
        <v>1507</v>
      </c>
      <c r="B226">
        <v>1</v>
      </c>
      <c r="C226" s="1" t="s">
        <v>163</v>
      </c>
      <c r="D226" t="s">
        <v>448</v>
      </c>
      <c r="E226" t="s">
        <v>1506</v>
      </c>
      <c r="F226" t="s">
        <v>298</v>
      </c>
      <c r="G226">
        <v>8</v>
      </c>
      <c r="H226" t="s">
        <v>661</v>
      </c>
      <c r="I226" t="s">
        <v>163</v>
      </c>
      <c r="J226">
        <v>16031</v>
      </c>
      <c r="K226">
        <v>7</v>
      </c>
      <c r="L226" t="s">
        <v>1505</v>
      </c>
      <c r="M226" t="s">
        <v>509</v>
      </c>
      <c r="N226">
        <v>29</v>
      </c>
      <c r="O226" t="s">
        <v>11389</v>
      </c>
      <c r="P226" s="1" t="s">
        <v>448</v>
      </c>
      <c r="R226">
        <v>17359</v>
      </c>
      <c r="S226">
        <v>3</v>
      </c>
      <c r="T226" t="s">
        <v>359</v>
      </c>
      <c r="U226" t="s">
        <v>890</v>
      </c>
      <c r="V226" t="s">
        <v>1508</v>
      </c>
      <c r="W226" s="1">
        <v>28115</v>
      </c>
      <c r="X226"/>
    </row>
    <row r="227" spans="1:24" x14ac:dyDescent="0.3">
      <c r="A227" t="s">
        <v>1513</v>
      </c>
      <c r="B227">
        <v>1</v>
      </c>
      <c r="C227" s="1" t="s">
        <v>1512</v>
      </c>
      <c r="D227" t="s">
        <v>310</v>
      </c>
      <c r="F227" t="s">
        <v>294</v>
      </c>
      <c r="G227">
        <v>4</v>
      </c>
      <c r="H227" t="s">
        <v>214</v>
      </c>
      <c r="I227" t="s">
        <v>1512</v>
      </c>
      <c r="J227">
        <v>15093</v>
      </c>
      <c r="K227">
        <v>7</v>
      </c>
      <c r="L227" t="s">
        <v>468</v>
      </c>
      <c r="M227" t="s">
        <v>1189</v>
      </c>
      <c r="N227">
        <v>30</v>
      </c>
      <c r="O227" t="s">
        <v>11390</v>
      </c>
      <c r="P227" s="1" t="s">
        <v>310</v>
      </c>
      <c r="R227">
        <v>15891</v>
      </c>
      <c r="T227" t="s">
        <v>344</v>
      </c>
      <c r="V227" t="s">
        <v>1514</v>
      </c>
      <c r="W227" s="1">
        <v>26733</v>
      </c>
      <c r="X227"/>
    </row>
    <row r="228" spans="1:24" x14ac:dyDescent="0.3">
      <c r="A228" t="s">
        <v>1517</v>
      </c>
      <c r="B228">
        <v>1</v>
      </c>
      <c r="C228" s="1" t="s">
        <v>1515</v>
      </c>
      <c r="D228" t="s">
        <v>310</v>
      </c>
      <c r="F228" t="s">
        <v>298</v>
      </c>
      <c r="G228">
        <v>5</v>
      </c>
      <c r="H228" t="s">
        <v>607</v>
      </c>
      <c r="I228" t="s">
        <v>1515</v>
      </c>
      <c r="J228">
        <v>21467</v>
      </c>
      <c r="K228">
        <v>2</v>
      </c>
      <c r="L228" t="s">
        <v>1083</v>
      </c>
      <c r="M228" t="s">
        <v>1516</v>
      </c>
      <c r="N228">
        <v>25</v>
      </c>
      <c r="O228" t="s">
        <v>11391</v>
      </c>
      <c r="P228" s="1" t="s">
        <v>310</v>
      </c>
      <c r="R228">
        <v>3916447</v>
      </c>
      <c r="T228" t="s">
        <v>421</v>
      </c>
      <c r="U228" t="s">
        <v>408</v>
      </c>
      <c r="V228" t="s">
        <v>7886</v>
      </c>
      <c r="W228" s="1">
        <v>32235</v>
      </c>
      <c r="X228"/>
    </row>
    <row r="229" spans="1:24" x14ac:dyDescent="0.3">
      <c r="A229" t="s">
        <v>14261</v>
      </c>
      <c r="B229">
        <v>1</v>
      </c>
      <c r="C229" s="1" t="s">
        <v>14262</v>
      </c>
      <c r="D229" t="s">
        <v>558</v>
      </c>
      <c r="F229" t="s">
        <v>298</v>
      </c>
      <c r="G229">
        <v>40</v>
      </c>
      <c r="H229" t="s">
        <v>571</v>
      </c>
      <c r="I229" t="s">
        <v>14262</v>
      </c>
      <c r="J229">
        <v>22400</v>
      </c>
      <c r="K229">
        <v>1</v>
      </c>
      <c r="L229" t="s">
        <v>444</v>
      </c>
      <c r="M229" t="s">
        <v>14263</v>
      </c>
      <c r="N229">
        <v>23</v>
      </c>
      <c r="O229" t="s">
        <v>14264</v>
      </c>
      <c r="P229" s="1" t="s">
        <v>448</v>
      </c>
      <c r="R229">
        <v>4049391</v>
      </c>
      <c r="T229" t="s">
        <v>328</v>
      </c>
      <c r="U229" t="s">
        <v>532</v>
      </c>
      <c r="V229" t="s">
        <v>16197</v>
      </c>
      <c r="W229" s="1">
        <v>33200</v>
      </c>
      <c r="X229"/>
    </row>
    <row r="230" spans="1:24" x14ac:dyDescent="0.3">
      <c r="A230" t="s">
        <v>1523</v>
      </c>
      <c r="B230">
        <v>1</v>
      </c>
      <c r="C230" s="1" t="s">
        <v>1520</v>
      </c>
      <c r="F230" t="s">
        <v>294</v>
      </c>
      <c r="G230">
        <v>0</v>
      </c>
      <c r="H230" t="s">
        <v>295</v>
      </c>
      <c r="I230" t="s">
        <v>1520</v>
      </c>
      <c r="J230">
        <v>18793</v>
      </c>
      <c r="K230">
        <v>0</v>
      </c>
      <c r="L230" t="s">
        <v>1521</v>
      </c>
      <c r="M230" t="s">
        <v>1522</v>
      </c>
      <c r="O230" t="s">
        <v>11392</v>
      </c>
      <c r="P230" s="1" t="s">
        <v>295</v>
      </c>
      <c r="T230" t="s">
        <v>295</v>
      </c>
      <c r="V230"/>
      <c r="W230" s="1"/>
      <c r="X230"/>
    </row>
    <row r="231" spans="1:24" x14ac:dyDescent="0.3">
      <c r="A231" t="s">
        <v>1528</v>
      </c>
      <c r="B231">
        <v>1</v>
      </c>
      <c r="C231" s="1" t="s">
        <v>1525</v>
      </c>
      <c r="D231" t="s">
        <v>448</v>
      </c>
      <c r="F231" t="s">
        <v>294</v>
      </c>
      <c r="G231">
        <v>44</v>
      </c>
      <c r="H231" t="s">
        <v>1222</v>
      </c>
      <c r="I231" t="s">
        <v>1525</v>
      </c>
      <c r="J231">
        <v>2220</v>
      </c>
      <c r="K231">
        <v>13</v>
      </c>
      <c r="L231" t="s">
        <v>1526</v>
      </c>
      <c r="M231" t="s">
        <v>1527</v>
      </c>
      <c r="N231">
        <v>34</v>
      </c>
      <c r="O231" t="s">
        <v>11393</v>
      </c>
      <c r="P231" s="1" t="s">
        <v>448</v>
      </c>
      <c r="R231">
        <v>10693</v>
      </c>
      <c r="T231" t="s">
        <v>399</v>
      </c>
      <c r="V231" t="s">
        <v>1529</v>
      </c>
      <c r="W231" s="1">
        <v>8504</v>
      </c>
      <c r="X231"/>
    </row>
    <row r="232" spans="1:24" x14ac:dyDescent="0.3">
      <c r="A232" t="s">
        <v>1533</v>
      </c>
      <c r="B232">
        <v>1</v>
      </c>
      <c r="C232" s="1" t="s">
        <v>1530</v>
      </c>
      <c r="D232" t="s">
        <v>320</v>
      </c>
      <c r="F232" t="s">
        <v>294</v>
      </c>
      <c r="G232">
        <v>40</v>
      </c>
      <c r="H232" t="s">
        <v>521</v>
      </c>
      <c r="I232" t="s">
        <v>1530</v>
      </c>
      <c r="J232">
        <v>18486</v>
      </c>
      <c r="K232">
        <v>0</v>
      </c>
      <c r="L232" t="s">
        <v>1531</v>
      </c>
      <c r="M232" t="s">
        <v>1532</v>
      </c>
      <c r="N232">
        <v>25</v>
      </c>
      <c r="O232" t="s">
        <v>11394</v>
      </c>
      <c r="P232" s="1" t="s">
        <v>320</v>
      </c>
      <c r="R232">
        <v>3150065</v>
      </c>
      <c r="T232" t="s">
        <v>317</v>
      </c>
      <c r="V232" t="s">
        <v>372</v>
      </c>
      <c r="W232" s="1">
        <v>29921</v>
      </c>
      <c r="X232"/>
    </row>
    <row r="233" spans="1:24" x14ac:dyDescent="0.3">
      <c r="A233" t="s">
        <v>14265</v>
      </c>
      <c r="B233">
        <v>1</v>
      </c>
      <c r="C233" s="1" t="s">
        <v>14266</v>
      </c>
      <c r="D233" t="s">
        <v>320</v>
      </c>
      <c r="F233" t="s">
        <v>298</v>
      </c>
      <c r="G233">
        <v>88</v>
      </c>
      <c r="H233" t="s">
        <v>655</v>
      </c>
      <c r="I233" t="s">
        <v>14266</v>
      </c>
      <c r="J233">
        <v>21678</v>
      </c>
      <c r="K233">
        <v>1</v>
      </c>
      <c r="L233" t="s">
        <v>14268</v>
      </c>
      <c r="M233" t="s">
        <v>1827</v>
      </c>
      <c r="N233">
        <v>24</v>
      </c>
      <c r="O233" t="s">
        <v>14267</v>
      </c>
      <c r="P233" s="1" t="s">
        <v>320</v>
      </c>
      <c r="R233">
        <v>3918003</v>
      </c>
      <c r="S233">
        <v>4</v>
      </c>
      <c r="T233" t="s">
        <v>293</v>
      </c>
      <c r="U233" t="s">
        <v>566</v>
      </c>
      <c r="V233" t="s">
        <v>9748</v>
      </c>
      <c r="W233" s="1">
        <v>32806</v>
      </c>
      <c r="X233"/>
    </row>
    <row r="234" spans="1:24" x14ac:dyDescent="0.3">
      <c r="A234" t="s">
        <v>1537</v>
      </c>
      <c r="B234">
        <v>1</v>
      </c>
      <c r="C234" s="1" t="s">
        <v>1536</v>
      </c>
      <c r="D234" t="s">
        <v>320</v>
      </c>
      <c r="F234" t="s">
        <v>294</v>
      </c>
      <c r="G234">
        <v>86</v>
      </c>
      <c r="H234" t="s">
        <v>1494</v>
      </c>
      <c r="I234" t="s">
        <v>1536</v>
      </c>
      <c r="J234">
        <v>14768</v>
      </c>
      <c r="K234">
        <v>9</v>
      </c>
      <c r="L234" t="s">
        <v>683</v>
      </c>
      <c r="M234" t="s">
        <v>930</v>
      </c>
      <c r="N234">
        <v>32</v>
      </c>
      <c r="O234" t="s">
        <v>11395</v>
      </c>
      <c r="P234" s="1" t="s">
        <v>320</v>
      </c>
      <c r="R234">
        <v>14289</v>
      </c>
      <c r="T234" t="s">
        <v>293</v>
      </c>
      <c r="V234" t="s">
        <v>1538</v>
      </c>
      <c r="W234" s="1">
        <v>25125</v>
      </c>
      <c r="X234"/>
    </row>
    <row r="235" spans="1:24" x14ac:dyDescent="0.3">
      <c r="A235" t="s">
        <v>1543</v>
      </c>
      <c r="B235">
        <v>1</v>
      </c>
      <c r="C235" s="1" t="s">
        <v>1540</v>
      </c>
      <c r="D235" t="s">
        <v>448</v>
      </c>
      <c r="E235" t="s">
        <v>1542</v>
      </c>
      <c r="F235" t="s">
        <v>294</v>
      </c>
      <c r="G235">
        <v>29</v>
      </c>
      <c r="H235" t="s">
        <v>682</v>
      </c>
      <c r="I235" t="s">
        <v>1540</v>
      </c>
      <c r="J235">
        <v>13124</v>
      </c>
      <c r="K235">
        <v>9</v>
      </c>
      <c r="L235" t="s">
        <v>1541</v>
      </c>
      <c r="M235" t="s">
        <v>1084</v>
      </c>
      <c r="N235">
        <v>32</v>
      </c>
      <c r="O235" t="s">
        <v>11396</v>
      </c>
      <c r="P235" s="1" t="s">
        <v>448</v>
      </c>
      <c r="R235">
        <v>14005</v>
      </c>
      <c r="T235" t="s">
        <v>328</v>
      </c>
      <c r="V235" t="s">
        <v>1544</v>
      </c>
      <c r="W235" s="1">
        <v>24858</v>
      </c>
      <c r="X235"/>
    </row>
    <row r="236" spans="1:24" x14ac:dyDescent="0.3">
      <c r="A236" t="s">
        <v>15500</v>
      </c>
      <c r="B236">
        <v>18</v>
      </c>
      <c r="C236" s="1" t="s">
        <v>16198</v>
      </c>
      <c r="F236" t="s">
        <v>294</v>
      </c>
      <c r="G236">
        <v>34</v>
      </c>
      <c r="I236" t="s">
        <v>16198</v>
      </c>
      <c r="K236">
        <v>0</v>
      </c>
      <c r="L236" t="s">
        <v>13961</v>
      </c>
      <c r="M236" t="s">
        <v>10874</v>
      </c>
      <c r="N236">
        <v>23</v>
      </c>
      <c r="O236" t="s">
        <v>15501</v>
      </c>
      <c r="P236" s="1" t="s">
        <v>295</v>
      </c>
      <c r="V236"/>
      <c r="W236" s="1"/>
      <c r="X236"/>
    </row>
    <row r="237" spans="1:24" x14ac:dyDescent="0.3">
      <c r="A237" t="s">
        <v>15500</v>
      </c>
      <c r="B237">
        <v>18</v>
      </c>
      <c r="C237" s="1" t="s">
        <v>1913</v>
      </c>
      <c r="D237" t="s">
        <v>347</v>
      </c>
      <c r="F237" t="s">
        <v>294</v>
      </c>
      <c r="G237">
        <v>87</v>
      </c>
      <c r="H237" t="s">
        <v>391</v>
      </c>
      <c r="I237" t="s">
        <v>1913</v>
      </c>
      <c r="J237">
        <v>19687</v>
      </c>
      <c r="K237">
        <v>7</v>
      </c>
      <c r="L237" t="s">
        <v>13961</v>
      </c>
      <c r="M237" t="s">
        <v>10874</v>
      </c>
      <c r="N237">
        <v>30</v>
      </c>
      <c r="O237" t="s">
        <v>15501</v>
      </c>
      <c r="P237" s="1" t="s">
        <v>347</v>
      </c>
      <c r="Q237" t="s">
        <v>1052</v>
      </c>
      <c r="T237" t="s">
        <v>359</v>
      </c>
      <c r="V237" t="s">
        <v>1917</v>
      </c>
      <c r="W237" s="1"/>
      <c r="X237"/>
    </row>
    <row r="238" spans="1:24" x14ac:dyDescent="0.3">
      <c r="A238" t="s">
        <v>15500</v>
      </c>
      <c r="B238">
        <v>18</v>
      </c>
      <c r="C238" s="1" t="s">
        <v>2471</v>
      </c>
      <c r="D238" t="s">
        <v>347</v>
      </c>
      <c r="E238" t="s">
        <v>13953</v>
      </c>
      <c r="F238" t="s">
        <v>294</v>
      </c>
      <c r="G238">
        <v>81</v>
      </c>
      <c r="H238" t="s">
        <v>1812</v>
      </c>
      <c r="I238" t="s">
        <v>2471</v>
      </c>
      <c r="J238">
        <v>18428</v>
      </c>
      <c r="K238">
        <v>3</v>
      </c>
      <c r="L238" t="s">
        <v>13961</v>
      </c>
      <c r="M238" t="s">
        <v>10874</v>
      </c>
      <c r="N238">
        <v>25</v>
      </c>
      <c r="O238" t="s">
        <v>15501</v>
      </c>
      <c r="P238" s="1" t="s">
        <v>347</v>
      </c>
      <c r="T238" t="s">
        <v>344</v>
      </c>
      <c r="V238" t="s">
        <v>2151</v>
      </c>
      <c r="W238" s="1">
        <v>900000</v>
      </c>
      <c r="X238"/>
    </row>
    <row r="239" spans="1:24" x14ac:dyDescent="0.3">
      <c r="A239" t="s">
        <v>15500</v>
      </c>
      <c r="B239">
        <v>18</v>
      </c>
      <c r="C239" s="1" t="s">
        <v>2677</v>
      </c>
      <c r="D239" t="s">
        <v>347</v>
      </c>
      <c r="F239" t="s">
        <v>294</v>
      </c>
      <c r="G239">
        <v>0</v>
      </c>
      <c r="H239" t="s">
        <v>427</v>
      </c>
      <c r="I239" t="s">
        <v>2677</v>
      </c>
      <c r="K239">
        <v>0</v>
      </c>
      <c r="L239" t="s">
        <v>13961</v>
      </c>
      <c r="M239" t="s">
        <v>10874</v>
      </c>
      <c r="N239">
        <v>22</v>
      </c>
      <c r="O239" t="s">
        <v>15501</v>
      </c>
      <c r="P239" s="1" t="s">
        <v>347</v>
      </c>
      <c r="T239" t="s">
        <v>295</v>
      </c>
      <c r="V239" t="s">
        <v>2678</v>
      </c>
      <c r="W239" s="1"/>
      <c r="X239"/>
    </row>
    <row r="240" spans="1:24" x14ac:dyDescent="0.3">
      <c r="A240" t="s">
        <v>15500</v>
      </c>
      <c r="B240">
        <v>18</v>
      </c>
      <c r="C240" s="1" t="s">
        <v>2990</v>
      </c>
      <c r="D240" t="s">
        <v>320</v>
      </c>
      <c r="F240" t="s">
        <v>294</v>
      </c>
      <c r="G240">
        <v>89</v>
      </c>
      <c r="H240" t="s">
        <v>401</v>
      </c>
      <c r="I240" t="s">
        <v>2990</v>
      </c>
      <c r="K240">
        <v>2</v>
      </c>
      <c r="L240" t="s">
        <v>13961</v>
      </c>
      <c r="M240" t="s">
        <v>10874</v>
      </c>
      <c r="N240">
        <v>24</v>
      </c>
      <c r="O240" t="s">
        <v>15501</v>
      </c>
      <c r="P240" s="1" t="s">
        <v>320</v>
      </c>
      <c r="T240" t="s">
        <v>421</v>
      </c>
      <c r="V240" t="s">
        <v>2994</v>
      </c>
      <c r="W240" s="1"/>
      <c r="X240"/>
    </row>
    <row r="241" spans="1:24" x14ac:dyDescent="0.3">
      <c r="A241" t="s">
        <v>15500</v>
      </c>
      <c r="B241">
        <v>18</v>
      </c>
      <c r="C241" s="1" t="s">
        <v>4140</v>
      </c>
      <c r="D241" t="s">
        <v>320</v>
      </c>
      <c r="F241" t="s">
        <v>294</v>
      </c>
      <c r="G241">
        <v>86</v>
      </c>
      <c r="H241" t="s">
        <v>1009</v>
      </c>
      <c r="I241" t="s">
        <v>4140</v>
      </c>
      <c r="J241">
        <v>17393</v>
      </c>
      <c r="K241">
        <v>1</v>
      </c>
      <c r="L241" t="s">
        <v>13961</v>
      </c>
      <c r="M241" t="s">
        <v>10874</v>
      </c>
      <c r="N241">
        <v>24</v>
      </c>
      <c r="O241" t="s">
        <v>15501</v>
      </c>
      <c r="P241" s="1" t="s">
        <v>320</v>
      </c>
      <c r="T241" t="s">
        <v>671</v>
      </c>
      <c r="V241" t="s">
        <v>2929</v>
      </c>
      <c r="W241" s="1"/>
      <c r="X241"/>
    </row>
    <row r="242" spans="1:24" x14ac:dyDescent="0.3">
      <c r="A242" t="s">
        <v>15500</v>
      </c>
      <c r="B242">
        <v>18</v>
      </c>
      <c r="C242" s="1" t="s">
        <v>4325</v>
      </c>
      <c r="D242" t="s">
        <v>448</v>
      </c>
      <c r="F242" t="s">
        <v>294</v>
      </c>
      <c r="G242">
        <v>37</v>
      </c>
      <c r="H242" t="s">
        <v>355</v>
      </c>
      <c r="I242" t="s">
        <v>4325</v>
      </c>
      <c r="J242">
        <v>21329</v>
      </c>
      <c r="K242">
        <v>0</v>
      </c>
      <c r="L242" t="s">
        <v>13961</v>
      </c>
      <c r="M242" t="s">
        <v>10874</v>
      </c>
      <c r="N242">
        <v>22</v>
      </c>
      <c r="O242" t="s">
        <v>15501</v>
      </c>
      <c r="P242" s="1" t="s">
        <v>448</v>
      </c>
      <c r="R242">
        <v>3919544</v>
      </c>
      <c r="T242" t="s">
        <v>399</v>
      </c>
      <c r="U242" t="s">
        <v>566</v>
      </c>
      <c r="V242" t="s">
        <v>4326</v>
      </c>
      <c r="W242" s="1"/>
      <c r="X242"/>
    </row>
    <row r="243" spans="1:24" x14ac:dyDescent="0.3">
      <c r="A243" t="s">
        <v>15500</v>
      </c>
      <c r="B243">
        <v>18</v>
      </c>
      <c r="C243" s="1" t="s">
        <v>5077</v>
      </c>
      <c r="F243" t="s">
        <v>294</v>
      </c>
      <c r="G243">
        <v>0</v>
      </c>
      <c r="H243" t="s">
        <v>295</v>
      </c>
      <c r="I243" t="s">
        <v>5077</v>
      </c>
      <c r="J243">
        <v>19673</v>
      </c>
      <c r="K243">
        <v>0</v>
      </c>
      <c r="L243" t="s">
        <v>13961</v>
      </c>
      <c r="M243" t="s">
        <v>10874</v>
      </c>
      <c r="O243" t="s">
        <v>15501</v>
      </c>
      <c r="P243" s="1" t="s">
        <v>295</v>
      </c>
      <c r="T243" t="s">
        <v>295</v>
      </c>
      <c r="U243" t="s">
        <v>703</v>
      </c>
      <c r="V243"/>
      <c r="W243" s="1">
        <v>30602</v>
      </c>
      <c r="X243"/>
    </row>
    <row r="244" spans="1:24" x14ac:dyDescent="0.3">
      <c r="A244" t="s">
        <v>15500</v>
      </c>
      <c r="B244">
        <v>18</v>
      </c>
      <c r="C244" s="1" t="s">
        <v>256</v>
      </c>
      <c r="D244" t="s">
        <v>347</v>
      </c>
      <c r="F244" t="s">
        <v>294</v>
      </c>
      <c r="G244">
        <v>6</v>
      </c>
      <c r="H244" t="s">
        <v>833</v>
      </c>
      <c r="I244" t="s">
        <v>256</v>
      </c>
      <c r="K244">
        <v>0</v>
      </c>
      <c r="L244" t="s">
        <v>13961</v>
      </c>
      <c r="M244" t="s">
        <v>10874</v>
      </c>
      <c r="O244" t="s">
        <v>15501</v>
      </c>
      <c r="P244" s="1" t="s">
        <v>347</v>
      </c>
      <c r="T244" t="s">
        <v>295</v>
      </c>
      <c r="V244"/>
      <c r="W244" s="1"/>
      <c r="X244"/>
    </row>
    <row r="245" spans="1:24" x14ac:dyDescent="0.3">
      <c r="A245" t="s">
        <v>15500</v>
      </c>
      <c r="B245">
        <v>18</v>
      </c>
      <c r="C245" s="1" t="s">
        <v>6082</v>
      </c>
      <c r="F245" t="s">
        <v>294</v>
      </c>
      <c r="G245">
        <v>0</v>
      </c>
      <c r="H245" t="s">
        <v>295</v>
      </c>
      <c r="I245" t="s">
        <v>6082</v>
      </c>
      <c r="J245">
        <v>19819</v>
      </c>
      <c r="K245">
        <v>0</v>
      </c>
      <c r="L245" t="s">
        <v>13961</v>
      </c>
      <c r="M245" t="s">
        <v>10874</v>
      </c>
      <c r="O245" t="s">
        <v>15501</v>
      </c>
      <c r="P245" s="1" t="s">
        <v>295</v>
      </c>
      <c r="T245" t="s">
        <v>295</v>
      </c>
      <c r="V245"/>
      <c r="W245" s="1"/>
      <c r="X245"/>
    </row>
    <row r="246" spans="1:24" x14ac:dyDescent="0.3">
      <c r="A246" t="s">
        <v>15500</v>
      </c>
      <c r="B246">
        <v>18</v>
      </c>
      <c r="C246" s="1" t="s">
        <v>16199</v>
      </c>
      <c r="D246" t="s">
        <v>347</v>
      </c>
      <c r="F246" t="s">
        <v>294</v>
      </c>
      <c r="G246">
        <v>12</v>
      </c>
      <c r="H246" t="s">
        <v>825</v>
      </c>
      <c r="I246" t="s">
        <v>16199</v>
      </c>
      <c r="K246">
        <v>0</v>
      </c>
      <c r="L246" t="s">
        <v>13961</v>
      </c>
      <c r="M246" t="s">
        <v>10874</v>
      </c>
      <c r="N246">
        <v>22</v>
      </c>
      <c r="O246" t="s">
        <v>15501</v>
      </c>
      <c r="P246" s="1" t="s">
        <v>347</v>
      </c>
      <c r="T246" t="s">
        <v>489</v>
      </c>
      <c r="V246" t="s">
        <v>14383</v>
      </c>
      <c r="W246" s="1"/>
      <c r="X246"/>
    </row>
    <row r="247" spans="1:24" x14ac:dyDescent="0.3">
      <c r="A247" t="s">
        <v>15500</v>
      </c>
      <c r="B247">
        <v>18</v>
      </c>
      <c r="C247" s="1" t="s">
        <v>14055</v>
      </c>
      <c r="F247" t="s">
        <v>294</v>
      </c>
      <c r="G247">
        <v>0</v>
      </c>
      <c r="H247" t="s">
        <v>295</v>
      </c>
      <c r="I247" t="s">
        <v>14055</v>
      </c>
      <c r="J247">
        <v>21668</v>
      </c>
      <c r="K247">
        <v>0</v>
      </c>
      <c r="L247" t="s">
        <v>13961</v>
      </c>
      <c r="M247" t="s">
        <v>10874</v>
      </c>
      <c r="O247" t="s">
        <v>15501</v>
      </c>
      <c r="P247" s="1" t="s">
        <v>295</v>
      </c>
      <c r="T247" t="s">
        <v>295</v>
      </c>
      <c r="V247"/>
      <c r="W247" s="1"/>
      <c r="X247"/>
    </row>
    <row r="248" spans="1:24" x14ac:dyDescent="0.3">
      <c r="A248" t="s">
        <v>15500</v>
      </c>
      <c r="B248">
        <v>18</v>
      </c>
      <c r="C248" s="1" t="s">
        <v>7264</v>
      </c>
      <c r="F248" t="s">
        <v>294</v>
      </c>
      <c r="G248">
        <v>0</v>
      </c>
      <c r="H248" t="s">
        <v>295</v>
      </c>
      <c r="I248" t="s">
        <v>7264</v>
      </c>
      <c r="J248">
        <v>19710</v>
      </c>
      <c r="K248">
        <v>0</v>
      </c>
      <c r="L248" t="s">
        <v>13961</v>
      </c>
      <c r="M248" t="s">
        <v>10874</v>
      </c>
      <c r="O248" t="s">
        <v>15501</v>
      </c>
      <c r="P248" s="1" t="s">
        <v>295</v>
      </c>
      <c r="T248" t="s">
        <v>295</v>
      </c>
      <c r="U248" t="s">
        <v>703</v>
      </c>
      <c r="V248"/>
      <c r="W248" s="1">
        <v>30602</v>
      </c>
      <c r="X248"/>
    </row>
    <row r="249" spans="1:24" x14ac:dyDescent="0.3">
      <c r="A249" t="s">
        <v>15500</v>
      </c>
      <c r="B249">
        <v>18</v>
      </c>
      <c r="C249" s="1" t="s">
        <v>7429</v>
      </c>
      <c r="F249" t="s">
        <v>294</v>
      </c>
      <c r="G249">
        <v>0</v>
      </c>
      <c r="H249" t="s">
        <v>295</v>
      </c>
      <c r="I249" t="s">
        <v>7429</v>
      </c>
      <c r="J249">
        <v>20560</v>
      </c>
      <c r="K249">
        <v>0</v>
      </c>
      <c r="L249" t="s">
        <v>13961</v>
      </c>
      <c r="M249" t="s">
        <v>10874</v>
      </c>
      <c r="O249" t="s">
        <v>15501</v>
      </c>
      <c r="P249" s="1" t="s">
        <v>295</v>
      </c>
      <c r="T249" t="s">
        <v>295</v>
      </c>
      <c r="U249" t="s">
        <v>339</v>
      </c>
      <c r="V249"/>
      <c r="W249" s="1">
        <v>31324</v>
      </c>
      <c r="X249"/>
    </row>
    <row r="250" spans="1:24" x14ac:dyDescent="0.3">
      <c r="A250" t="s">
        <v>15500</v>
      </c>
      <c r="B250">
        <v>18</v>
      </c>
      <c r="C250" s="1" t="s">
        <v>13911</v>
      </c>
      <c r="D250" t="s">
        <v>347</v>
      </c>
      <c r="E250" t="s">
        <v>3811</v>
      </c>
      <c r="F250" t="s">
        <v>294</v>
      </c>
      <c r="G250">
        <v>24</v>
      </c>
      <c r="H250" t="s">
        <v>787</v>
      </c>
      <c r="I250" t="s">
        <v>13911</v>
      </c>
      <c r="J250">
        <v>15398</v>
      </c>
      <c r="K250">
        <v>7</v>
      </c>
      <c r="L250" t="s">
        <v>13961</v>
      </c>
      <c r="M250" t="s">
        <v>10874</v>
      </c>
      <c r="N250">
        <v>29</v>
      </c>
      <c r="O250" t="s">
        <v>15501</v>
      </c>
      <c r="P250" s="1" t="s">
        <v>347</v>
      </c>
      <c r="Q250" t="s">
        <v>15644</v>
      </c>
      <c r="R250">
        <v>16414</v>
      </c>
      <c r="S250">
        <v>3</v>
      </c>
      <c r="T250" t="s">
        <v>307</v>
      </c>
      <c r="V250" t="s">
        <v>3813</v>
      </c>
      <c r="W250" s="1">
        <v>27254</v>
      </c>
      <c r="X250"/>
    </row>
    <row r="251" spans="1:24" x14ac:dyDescent="0.3">
      <c r="A251" t="s">
        <v>15500</v>
      </c>
      <c r="B251">
        <v>18</v>
      </c>
      <c r="C251" s="1" t="s">
        <v>10209</v>
      </c>
      <c r="F251" t="s">
        <v>294</v>
      </c>
      <c r="G251">
        <v>0</v>
      </c>
      <c r="H251" t="s">
        <v>295</v>
      </c>
      <c r="I251" t="s">
        <v>10209</v>
      </c>
      <c r="J251">
        <v>20014</v>
      </c>
      <c r="K251">
        <v>0</v>
      </c>
      <c r="L251" t="s">
        <v>13961</v>
      </c>
      <c r="M251" t="s">
        <v>10874</v>
      </c>
      <c r="O251" t="s">
        <v>15501</v>
      </c>
      <c r="P251" s="1" t="s">
        <v>295</v>
      </c>
      <c r="T251" t="s">
        <v>295</v>
      </c>
      <c r="V251"/>
      <c r="W251" s="1"/>
      <c r="X251"/>
    </row>
    <row r="252" spans="1:24" x14ac:dyDescent="0.3">
      <c r="A252" t="s">
        <v>15500</v>
      </c>
      <c r="B252">
        <v>18</v>
      </c>
      <c r="C252" s="1" t="s">
        <v>10365</v>
      </c>
      <c r="D252" t="s">
        <v>347</v>
      </c>
      <c r="F252" t="s">
        <v>294</v>
      </c>
      <c r="G252">
        <v>37</v>
      </c>
      <c r="H252" t="s">
        <v>639</v>
      </c>
      <c r="I252" t="s">
        <v>10365</v>
      </c>
      <c r="K252">
        <v>0</v>
      </c>
      <c r="L252" t="s">
        <v>13961</v>
      </c>
      <c r="M252" t="s">
        <v>10874</v>
      </c>
      <c r="O252" t="s">
        <v>15501</v>
      </c>
      <c r="P252" s="1" t="s">
        <v>347</v>
      </c>
      <c r="T252" t="s">
        <v>328</v>
      </c>
      <c r="U252" t="s">
        <v>890</v>
      </c>
      <c r="V252"/>
      <c r="W252" s="1"/>
      <c r="X252"/>
    </row>
    <row r="253" spans="1:24" x14ac:dyDescent="0.3">
      <c r="A253" t="s">
        <v>15500</v>
      </c>
      <c r="B253">
        <v>18</v>
      </c>
      <c r="C253" s="1" t="s">
        <v>16200</v>
      </c>
      <c r="F253" t="s">
        <v>294</v>
      </c>
      <c r="G253">
        <v>24</v>
      </c>
      <c r="I253" t="s">
        <v>16200</v>
      </c>
      <c r="K253">
        <v>5</v>
      </c>
      <c r="L253" t="s">
        <v>13961</v>
      </c>
      <c r="M253" t="s">
        <v>10874</v>
      </c>
      <c r="N253">
        <v>27</v>
      </c>
      <c r="O253" t="s">
        <v>15501</v>
      </c>
      <c r="P253" s="1" t="s">
        <v>295</v>
      </c>
      <c r="V253"/>
      <c r="W253" s="1"/>
      <c r="X253"/>
    </row>
    <row r="254" spans="1:24" x14ac:dyDescent="0.3">
      <c r="A254" t="s">
        <v>1548</v>
      </c>
      <c r="B254">
        <v>2</v>
      </c>
      <c r="C254" s="1" t="s">
        <v>1547</v>
      </c>
      <c r="D254" t="s">
        <v>320</v>
      </c>
      <c r="F254" t="s">
        <v>294</v>
      </c>
      <c r="G254">
        <v>83</v>
      </c>
      <c r="H254" t="s">
        <v>511</v>
      </c>
      <c r="I254" t="s">
        <v>1547</v>
      </c>
      <c r="J254">
        <v>11751</v>
      </c>
      <c r="K254">
        <v>15</v>
      </c>
      <c r="L254" t="s">
        <v>608</v>
      </c>
      <c r="M254" t="s">
        <v>820</v>
      </c>
      <c r="N254">
        <v>38</v>
      </c>
      <c r="O254" t="s">
        <v>11397</v>
      </c>
      <c r="P254" s="1" t="s">
        <v>320</v>
      </c>
      <c r="R254">
        <v>8485</v>
      </c>
      <c r="T254" t="s">
        <v>421</v>
      </c>
      <c r="V254" t="s">
        <v>1549</v>
      </c>
      <c r="W254" s="1">
        <v>7247</v>
      </c>
      <c r="X254"/>
    </row>
    <row r="255" spans="1:24" x14ac:dyDescent="0.3">
      <c r="A255" t="s">
        <v>1548</v>
      </c>
      <c r="B255">
        <v>2</v>
      </c>
      <c r="C255" s="1" t="s">
        <v>4902</v>
      </c>
      <c r="D255" t="s">
        <v>310</v>
      </c>
      <c r="E255" t="s">
        <v>6782</v>
      </c>
      <c r="F255" t="s">
        <v>298</v>
      </c>
      <c r="G255">
        <v>11</v>
      </c>
      <c r="H255" t="s">
        <v>775</v>
      </c>
      <c r="I255" t="s">
        <v>4902</v>
      </c>
      <c r="J255">
        <v>6739</v>
      </c>
      <c r="K255">
        <v>16</v>
      </c>
      <c r="L255" t="s">
        <v>608</v>
      </c>
      <c r="M255" t="s">
        <v>820</v>
      </c>
      <c r="N255">
        <v>36</v>
      </c>
      <c r="O255" t="s">
        <v>11397</v>
      </c>
      <c r="P255" s="1" t="s">
        <v>310</v>
      </c>
      <c r="R255">
        <v>8416</v>
      </c>
      <c r="T255" t="s">
        <v>421</v>
      </c>
      <c r="U255" t="s">
        <v>441</v>
      </c>
      <c r="V255" t="s">
        <v>5060</v>
      </c>
      <c r="W255" s="1">
        <v>7177</v>
      </c>
      <c r="X255"/>
    </row>
    <row r="256" spans="1:24" x14ac:dyDescent="0.3">
      <c r="A256" t="s">
        <v>1555</v>
      </c>
      <c r="B256">
        <v>1</v>
      </c>
      <c r="C256" s="1" t="s">
        <v>1551</v>
      </c>
      <c r="D256" t="s">
        <v>558</v>
      </c>
      <c r="E256" t="s">
        <v>1554</v>
      </c>
      <c r="F256" t="s">
        <v>294</v>
      </c>
      <c r="H256" t="s">
        <v>331</v>
      </c>
      <c r="I256" t="s">
        <v>1551</v>
      </c>
      <c r="J256">
        <v>19206</v>
      </c>
      <c r="K256">
        <v>3</v>
      </c>
      <c r="L256" t="s">
        <v>1552</v>
      </c>
      <c r="M256" t="s">
        <v>1553</v>
      </c>
      <c r="N256">
        <v>26</v>
      </c>
      <c r="O256" t="s">
        <v>11398</v>
      </c>
      <c r="P256" s="1" t="s">
        <v>448</v>
      </c>
      <c r="R256">
        <v>2978244</v>
      </c>
      <c r="T256" t="s">
        <v>307</v>
      </c>
      <c r="V256" t="s">
        <v>1556</v>
      </c>
      <c r="W256" s="1">
        <v>30517</v>
      </c>
      <c r="X256"/>
    </row>
    <row r="257" spans="1:24" x14ac:dyDescent="0.3">
      <c r="A257" t="s">
        <v>1559</v>
      </c>
      <c r="B257">
        <v>1</v>
      </c>
      <c r="C257" s="1" t="s">
        <v>1557</v>
      </c>
      <c r="D257" t="s">
        <v>310</v>
      </c>
      <c r="F257" t="s">
        <v>294</v>
      </c>
      <c r="G257">
        <v>0</v>
      </c>
      <c r="H257" t="s">
        <v>316</v>
      </c>
      <c r="I257" t="s">
        <v>1557</v>
      </c>
      <c r="J257">
        <v>17047</v>
      </c>
      <c r="K257">
        <v>0</v>
      </c>
      <c r="L257" t="s">
        <v>944</v>
      </c>
      <c r="M257" t="s">
        <v>1558</v>
      </c>
      <c r="N257">
        <v>25</v>
      </c>
      <c r="O257" t="s">
        <v>11399</v>
      </c>
      <c r="P257" s="1" t="s">
        <v>310</v>
      </c>
      <c r="T257" t="s">
        <v>421</v>
      </c>
      <c r="V257" t="s">
        <v>1560</v>
      </c>
      <c r="W257" s="1"/>
      <c r="X257"/>
    </row>
    <row r="258" spans="1:24" x14ac:dyDescent="0.3">
      <c r="A258" t="s">
        <v>14269</v>
      </c>
      <c r="B258">
        <v>1</v>
      </c>
      <c r="C258" s="1" t="s">
        <v>14270</v>
      </c>
      <c r="D258" t="s">
        <v>310</v>
      </c>
      <c r="F258" t="s">
        <v>298</v>
      </c>
      <c r="G258">
        <v>6</v>
      </c>
      <c r="H258" t="s">
        <v>331</v>
      </c>
      <c r="I258" t="s">
        <v>14270</v>
      </c>
      <c r="J258">
        <v>21814</v>
      </c>
      <c r="K258">
        <v>1</v>
      </c>
      <c r="L258" t="s">
        <v>623</v>
      </c>
      <c r="M258" t="s">
        <v>14271</v>
      </c>
      <c r="N258">
        <v>25</v>
      </c>
      <c r="O258" t="s">
        <v>14272</v>
      </c>
      <c r="P258" s="1" t="s">
        <v>310</v>
      </c>
      <c r="R258">
        <v>3124900</v>
      </c>
      <c r="S258">
        <v>4</v>
      </c>
      <c r="T258" t="s">
        <v>303</v>
      </c>
      <c r="U258" t="s">
        <v>904</v>
      </c>
      <c r="V258" t="s">
        <v>1298</v>
      </c>
      <c r="W258" s="1">
        <v>32859</v>
      </c>
      <c r="X258"/>
    </row>
    <row r="259" spans="1:24" x14ac:dyDescent="0.3">
      <c r="A259" t="s">
        <v>1563</v>
      </c>
      <c r="B259">
        <v>1</v>
      </c>
      <c r="C259" s="1" t="s">
        <v>1561</v>
      </c>
      <c r="D259" t="s">
        <v>310</v>
      </c>
      <c r="F259" t="s">
        <v>294</v>
      </c>
      <c r="G259">
        <v>6</v>
      </c>
      <c r="H259" t="s">
        <v>661</v>
      </c>
      <c r="I259" t="s">
        <v>1561</v>
      </c>
      <c r="J259">
        <v>12498</v>
      </c>
      <c r="K259">
        <v>8</v>
      </c>
      <c r="L259" t="s">
        <v>552</v>
      </c>
      <c r="M259" t="s">
        <v>1562</v>
      </c>
      <c r="N259">
        <v>37</v>
      </c>
      <c r="O259" t="s">
        <v>11400</v>
      </c>
      <c r="P259" s="1" t="s">
        <v>310</v>
      </c>
      <c r="T259" t="s">
        <v>317</v>
      </c>
      <c r="V259" t="s">
        <v>1564</v>
      </c>
      <c r="W259" s="1"/>
      <c r="X259"/>
    </row>
    <row r="260" spans="1:24" x14ac:dyDescent="0.3">
      <c r="A260" t="s">
        <v>1566</v>
      </c>
      <c r="B260">
        <v>1</v>
      </c>
      <c r="C260" s="1" t="s">
        <v>1565</v>
      </c>
      <c r="D260" t="s">
        <v>448</v>
      </c>
      <c r="E260" t="s">
        <v>13937</v>
      </c>
      <c r="F260" t="s">
        <v>298</v>
      </c>
      <c r="G260">
        <v>25</v>
      </c>
      <c r="H260" t="s">
        <v>316</v>
      </c>
      <c r="I260" t="s">
        <v>1565</v>
      </c>
      <c r="J260">
        <v>20837</v>
      </c>
      <c r="K260">
        <v>2</v>
      </c>
      <c r="L260" t="s">
        <v>1409</v>
      </c>
      <c r="M260" t="s">
        <v>1112</v>
      </c>
      <c r="N260">
        <v>23</v>
      </c>
      <c r="O260" t="s">
        <v>11401</v>
      </c>
      <c r="P260" s="1" t="s">
        <v>448</v>
      </c>
      <c r="R260">
        <v>3915411</v>
      </c>
      <c r="S260">
        <v>3</v>
      </c>
      <c r="T260" t="s">
        <v>399</v>
      </c>
      <c r="U260" t="s">
        <v>351</v>
      </c>
      <c r="V260" t="s">
        <v>1567</v>
      </c>
      <c r="W260" s="1">
        <v>32018</v>
      </c>
      <c r="X260"/>
    </row>
    <row r="261" spans="1:24" x14ac:dyDescent="0.3">
      <c r="A261" t="s">
        <v>1572</v>
      </c>
      <c r="B261">
        <v>1</v>
      </c>
      <c r="C261" s="1" t="s">
        <v>1570</v>
      </c>
      <c r="D261" t="s">
        <v>310</v>
      </c>
      <c r="F261" t="s">
        <v>294</v>
      </c>
      <c r="G261">
        <v>8</v>
      </c>
      <c r="H261" t="s">
        <v>571</v>
      </c>
      <c r="I261" t="s">
        <v>1570</v>
      </c>
      <c r="J261">
        <v>9672</v>
      </c>
      <c r="K261">
        <v>0</v>
      </c>
      <c r="L261" t="s">
        <v>669</v>
      </c>
      <c r="M261" t="s">
        <v>1571</v>
      </c>
      <c r="N261">
        <v>34</v>
      </c>
      <c r="O261" t="s">
        <v>11402</v>
      </c>
      <c r="P261" s="1" t="s">
        <v>310</v>
      </c>
      <c r="T261" t="s">
        <v>293</v>
      </c>
      <c r="V261" t="s">
        <v>1573</v>
      </c>
      <c r="W261" s="1"/>
      <c r="X261"/>
    </row>
    <row r="262" spans="1:24" x14ac:dyDescent="0.3">
      <c r="A262" t="s">
        <v>15695</v>
      </c>
      <c r="B262">
        <v>1</v>
      </c>
      <c r="C262" s="1" t="s">
        <v>15696</v>
      </c>
      <c r="D262" t="s">
        <v>15649</v>
      </c>
      <c r="E262" t="s">
        <v>15697</v>
      </c>
      <c r="F262" t="s">
        <v>294</v>
      </c>
      <c r="G262">
        <v>3</v>
      </c>
      <c r="H262" t="s">
        <v>533</v>
      </c>
      <c r="I262" t="s">
        <v>15696</v>
      </c>
      <c r="J262">
        <v>20386</v>
      </c>
      <c r="K262">
        <v>2</v>
      </c>
      <c r="L262" t="s">
        <v>573</v>
      </c>
      <c r="M262" t="s">
        <v>15698</v>
      </c>
      <c r="N262">
        <v>25</v>
      </c>
      <c r="O262" t="s">
        <v>15699</v>
      </c>
      <c r="P262" s="1" t="s">
        <v>15649</v>
      </c>
      <c r="R262">
        <v>3051938</v>
      </c>
      <c r="T262" t="s">
        <v>317</v>
      </c>
      <c r="V262" t="s">
        <v>1578</v>
      </c>
      <c r="W262" s="1">
        <v>31628</v>
      </c>
      <c r="X262"/>
    </row>
    <row r="263" spans="1:24" x14ac:dyDescent="0.3">
      <c r="A263" t="s">
        <v>1585</v>
      </c>
      <c r="B263">
        <v>1</v>
      </c>
      <c r="C263" s="1" t="s">
        <v>1582</v>
      </c>
      <c r="D263" t="s">
        <v>320</v>
      </c>
      <c r="E263" t="s">
        <v>13938</v>
      </c>
      <c r="F263" t="s">
        <v>294</v>
      </c>
      <c r="G263">
        <v>87</v>
      </c>
      <c r="H263" t="s">
        <v>511</v>
      </c>
      <c r="I263" t="s">
        <v>1582</v>
      </c>
      <c r="J263">
        <v>20952</v>
      </c>
      <c r="K263">
        <v>2</v>
      </c>
      <c r="L263" t="s">
        <v>1583</v>
      </c>
      <c r="M263" t="s">
        <v>1584</v>
      </c>
      <c r="N263">
        <v>25</v>
      </c>
      <c r="O263" t="s">
        <v>11403</v>
      </c>
      <c r="P263" s="1" t="s">
        <v>320</v>
      </c>
      <c r="Q263" t="s">
        <v>300</v>
      </c>
      <c r="R263">
        <v>3917962</v>
      </c>
      <c r="S263">
        <v>3</v>
      </c>
      <c r="T263" t="s">
        <v>421</v>
      </c>
      <c r="U263" t="s">
        <v>364</v>
      </c>
      <c r="V263" t="s">
        <v>1586</v>
      </c>
      <c r="W263" s="1">
        <v>31907</v>
      </c>
      <c r="X263"/>
    </row>
    <row r="264" spans="1:24" x14ac:dyDescent="0.3">
      <c r="A264" t="s">
        <v>14273</v>
      </c>
      <c r="B264">
        <v>1</v>
      </c>
      <c r="C264" s="1" t="s">
        <v>14274</v>
      </c>
      <c r="D264" t="s">
        <v>347</v>
      </c>
      <c r="F264" t="s">
        <v>298</v>
      </c>
      <c r="G264">
        <v>10</v>
      </c>
      <c r="H264" t="s">
        <v>682</v>
      </c>
      <c r="I264" t="s">
        <v>14274</v>
      </c>
      <c r="J264">
        <v>21959</v>
      </c>
      <c r="K264">
        <v>1</v>
      </c>
      <c r="L264" t="s">
        <v>14278</v>
      </c>
      <c r="M264" t="s">
        <v>14276</v>
      </c>
      <c r="N264">
        <v>22</v>
      </c>
      <c r="O264" t="s">
        <v>14277</v>
      </c>
      <c r="P264" s="1" t="s">
        <v>347</v>
      </c>
      <c r="R264">
        <v>4054085</v>
      </c>
      <c r="S264">
        <v>3</v>
      </c>
      <c r="T264" t="s">
        <v>421</v>
      </c>
      <c r="U264" t="s">
        <v>302</v>
      </c>
      <c r="V264" t="s">
        <v>14275</v>
      </c>
      <c r="W264" s="1">
        <v>32882</v>
      </c>
      <c r="X264"/>
    </row>
    <row r="265" spans="1:24" x14ac:dyDescent="0.3">
      <c r="A265" t="s">
        <v>1590</v>
      </c>
      <c r="B265">
        <v>1</v>
      </c>
      <c r="C265" s="1" t="s">
        <v>70</v>
      </c>
      <c r="D265" t="s">
        <v>347</v>
      </c>
      <c r="E265" t="s">
        <v>1589</v>
      </c>
      <c r="F265" t="s">
        <v>298</v>
      </c>
      <c r="G265">
        <v>82</v>
      </c>
      <c r="H265" t="s">
        <v>593</v>
      </c>
      <c r="I265" t="s">
        <v>70</v>
      </c>
      <c r="J265">
        <v>16866</v>
      </c>
      <c r="K265">
        <v>6</v>
      </c>
      <c r="L265" t="s">
        <v>1587</v>
      </c>
      <c r="M265" t="s">
        <v>1588</v>
      </c>
      <c r="N265">
        <v>28</v>
      </c>
      <c r="O265" t="s">
        <v>11404</v>
      </c>
      <c r="P265" s="1" t="s">
        <v>347</v>
      </c>
      <c r="R265">
        <v>2576716</v>
      </c>
      <c r="S265">
        <v>1</v>
      </c>
      <c r="T265" t="s">
        <v>489</v>
      </c>
      <c r="U265" t="s">
        <v>351</v>
      </c>
      <c r="V265" t="s">
        <v>1591</v>
      </c>
      <c r="W265" s="1">
        <v>28493</v>
      </c>
      <c r="X265"/>
    </row>
    <row r="266" spans="1:24" x14ac:dyDescent="0.3">
      <c r="A266" t="s">
        <v>16969</v>
      </c>
      <c r="B266">
        <v>1</v>
      </c>
      <c r="C266" s="1" t="s">
        <v>16970</v>
      </c>
      <c r="D266" t="s">
        <v>347</v>
      </c>
      <c r="F266" t="s">
        <v>298</v>
      </c>
      <c r="G266">
        <v>86</v>
      </c>
      <c r="H266" t="s">
        <v>366</v>
      </c>
      <c r="I266" t="s">
        <v>16970</v>
      </c>
      <c r="K266">
        <v>0</v>
      </c>
      <c r="L266" t="s">
        <v>727</v>
      </c>
      <c r="M266" t="s">
        <v>16971</v>
      </c>
      <c r="O266" t="s">
        <v>16972</v>
      </c>
      <c r="P266" s="1" t="s">
        <v>347</v>
      </c>
      <c r="T266" t="s">
        <v>421</v>
      </c>
      <c r="U266" t="s">
        <v>414</v>
      </c>
      <c r="V266"/>
      <c r="W266" s="1"/>
      <c r="X266"/>
    </row>
    <row r="267" spans="1:24" x14ac:dyDescent="0.3">
      <c r="A267" t="s">
        <v>1601</v>
      </c>
      <c r="B267">
        <v>1</v>
      </c>
      <c r="C267" s="1" t="s">
        <v>1600</v>
      </c>
      <c r="D267" t="s">
        <v>320</v>
      </c>
      <c r="F267" t="s">
        <v>294</v>
      </c>
      <c r="G267">
        <v>87</v>
      </c>
      <c r="H267" t="s">
        <v>507</v>
      </c>
      <c r="I267" t="s">
        <v>1600</v>
      </c>
      <c r="J267">
        <v>2350</v>
      </c>
      <c r="K267">
        <v>8</v>
      </c>
      <c r="L267" t="s">
        <v>772</v>
      </c>
      <c r="M267" t="s">
        <v>1102</v>
      </c>
      <c r="N267">
        <v>34</v>
      </c>
      <c r="O267" t="s">
        <v>11405</v>
      </c>
      <c r="P267" s="1" t="s">
        <v>320</v>
      </c>
      <c r="T267" t="s">
        <v>293</v>
      </c>
      <c r="V267" t="s">
        <v>1602</v>
      </c>
      <c r="W267" s="1"/>
      <c r="X267"/>
    </row>
    <row r="268" spans="1:24" x14ac:dyDescent="0.3">
      <c r="A268" t="s">
        <v>1605</v>
      </c>
      <c r="B268">
        <v>1</v>
      </c>
      <c r="C268" s="1" t="s">
        <v>16</v>
      </c>
      <c r="D268" t="s">
        <v>347</v>
      </c>
      <c r="E268" t="s">
        <v>1604</v>
      </c>
      <c r="F268" t="s">
        <v>298</v>
      </c>
      <c r="G268">
        <v>18</v>
      </c>
      <c r="H268" t="s">
        <v>64</v>
      </c>
      <c r="I268" t="s">
        <v>16</v>
      </c>
      <c r="J268">
        <v>16129</v>
      </c>
      <c r="K268">
        <v>6</v>
      </c>
      <c r="L268" t="s">
        <v>539</v>
      </c>
      <c r="M268" t="s">
        <v>1603</v>
      </c>
      <c r="N268">
        <v>29</v>
      </c>
      <c r="O268" t="s">
        <v>11406</v>
      </c>
      <c r="P268" s="1" t="s">
        <v>347</v>
      </c>
      <c r="R268">
        <v>17437</v>
      </c>
      <c r="T268" t="s">
        <v>632</v>
      </c>
      <c r="V268" t="s">
        <v>1606</v>
      </c>
      <c r="W268" s="1">
        <v>28234</v>
      </c>
      <c r="X268"/>
    </row>
    <row r="269" spans="1:24" x14ac:dyDescent="0.3">
      <c r="A269" t="s">
        <v>1608</v>
      </c>
      <c r="B269">
        <v>1</v>
      </c>
      <c r="C269" s="1" t="s">
        <v>374</v>
      </c>
      <c r="D269" t="s">
        <v>347</v>
      </c>
      <c r="F269" t="s">
        <v>294</v>
      </c>
      <c r="G269">
        <v>19</v>
      </c>
      <c r="H269" t="s">
        <v>758</v>
      </c>
      <c r="I269" t="s">
        <v>374</v>
      </c>
      <c r="J269">
        <v>5537</v>
      </c>
      <c r="K269">
        <v>8</v>
      </c>
      <c r="L269" t="s">
        <v>444</v>
      </c>
      <c r="M269" t="s">
        <v>1607</v>
      </c>
      <c r="N269">
        <v>32</v>
      </c>
      <c r="O269" t="s">
        <v>11407</v>
      </c>
      <c r="P269" s="1" t="s">
        <v>347</v>
      </c>
      <c r="R269">
        <v>11408</v>
      </c>
      <c r="T269" t="s">
        <v>307</v>
      </c>
      <c r="V269" t="s">
        <v>1609</v>
      </c>
      <c r="W269" s="1">
        <v>8951</v>
      </c>
      <c r="X269"/>
    </row>
    <row r="270" spans="1:24" x14ac:dyDescent="0.3">
      <c r="A270" t="s">
        <v>1613</v>
      </c>
      <c r="B270">
        <v>1</v>
      </c>
      <c r="C270" s="1" t="s">
        <v>1610</v>
      </c>
      <c r="D270" t="s">
        <v>310</v>
      </c>
      <c r="E270" t="s">
        <v>1612</v>
      </c>
      <c r="F270" t="s">
        <v>298</v>
      </c>
      <c r="G270">
        <v>13</v>
      </c>
      <c r="H270" t="s">
        <v>355</v>
      </c>
      <c r="I270" t="s">
        <v>1610</v>
      </c>
      <c r="J270">
        <v>20703</v>
      </c>
      <c r="K270">
        <v>3</v>
      </c>
      <c r="L270" t="s">
        <v>504</v>
      </c>
      <c r="M270" t="s">
        <v>1611</v>
      </c>
      <c r="N270">
        <v>25</v>
      </c>
      <c r="O270" t="s">
        <v>11408</v>
      </c>
      <c r="P270" s="1" t="s">
        <v>310</v>
      </c>
      <c r="R270">
        <v>3124092</v>
      </c>
      <c r="S270">
        <v>2</v>
      </c>
      <c r="T270" t="s">
        <v>328</v>
      </c>
      <c r="U270" t="s">
        <v>566</v>
      </c>
      <c r="V270" t="s">
        <v>1614</v>
      </c>
      <c r="W270" s="1">
        <v>31803</v>
      </c>
      <c r="X270"/>
    </row>
    <row r="271" spans="1:24" x14ac:dyDescent="0.3">
      <c r="A271" t="s">
        <v>1617</v>
      </c>
      <c r="B271">
        <v>1</v>
      </c>
      <c r="C271" s="1" t="s">
        <v>1615</v>
      </c>
      <c r="D271" t="s">
        <v>320</v>
      </c>
      <c r="F271" t="s">
        <v>298</v>
      </c>
      <c r="G271">
        <v>0</v>
      </c>
      <c r="H271" t="s">
        <v>1254</v>
      </c>
      <c r="I271" t="s">
        <v>1615</v>
      </c>
      <c r="J271">
        <v>19432</v>
      </c>
      <c r="K271">
        <v>1</v>
      </c>
      <c r="L271" t="s">
        <v>1616</v>
      </c>
      <c r="M271" t="s">
        <v>535</v>
      </c>
      <c r="N271">
        <v>23</v>
      </c>
      <c r="O271" t="s">
        <v>11409</v>
      </c>
      <c r="P271" s="1" t="s">
        <v>320</v>
      </c>
      <c r="T271" t="s">
        <v>303</v>
      </c>
      <c r="U271" t="s">
        <v>890</v>
      </c>
      <c r="V271" t="s">
        <v>1618</v>
      </c>
      <c r="W271" s="1">
        <v>30721</v>
      </c>
      <c r="X271"/>
    </row>
    <row r="272" spans="1:24" x14ac:dyDescent="0.3">
      <c r="A272" t="s">
        <v>1622</v>
      </c>
      <c r="B272">
        <v>1</v>
      </c>
      <c r="C272" s="1" t="s">
        <v>1619</v>
      </c>
      <c r="F272" t="s">
        <v>294</v>
      </c>
      <c r="G272">
        <v>0</v>
      </c>
      <c r="H272" t="s">
        <v>295</v>
      </c>
      <c r="I272" t="s">
        <v>1619</v>
      </c>
      <c r="J272">
        <v>17368</v>
      </c>
      <c r="L272" t="s">
        <v>1620</v>
      </c>
      <c r="M272" t="s">
        <v>1621</v>
      </c>
      <c r="O272" t="s">
        <v>11410</v>
      </c>
      <c r="P272" s="1" t="s">
        <v>295</v>
      </c>
      <c r="T272" t="s">
        <v>295</v>
      </c>
      <c r="V272"/>
      <c r="W272" s="1"/>
      <c r="X272"/>
    </row>
    <row r="273" spans="1:24" x14ac:dyDescent="0.3">
      <c r="A273" t="s">
        <v>1626</v>
      </c>
      <c r="B273">
        <v>1</v>
      </c>
      <c r="C273" s="1" t="s">
        <v>166</v>
      </c>
      <c r="D273" t="s">
        <v>448</v>
      </c>
      <c r="E273" t="s">
        <v>1625</v>
      </c>
      <c r="F273" t="s">
        <v>298</v>
      </c>
      <c r="G273">
        <v>28</v>
      </c>
      <c r="H273" t="s">
        <v>758</v>
      </c>
      <c r="I273" t="s">
        <v>166</v>
      </c>
      <c r="J273">
        <v>17970</v>
      </c>
      <c r="K273">
        <v>5</v>
      </c>
      <c r="L273" t="s">
        <v>1623</v>
      </c>
      <c r="M273" t="s">
        <v>1624</v>
      </c>
      <c r="N273">
        <v>29</v>
      </c>
      <c r="O273" t="s">
        <v>11411</v>
      </c>
      <c r="P273" s="1" t="s">
        <v>448</v>
      </c>
      <c r="R273">
        <v>3122866</v>
      </c>
      <c r="S273">
        <v>2</v>
      </c>
      <c r="T273" t="s">
        <v>359</v>
      </c>
      <c r="U273" t="s">
        <v>313</v>
      </c>
      <c r="V273" t="s">
        <v>1627</v>
      </c>
      <c r="W273" s="1">
        <v>29370</v>
      </c>
      <c r="X273"/>
    </row>
    <row r="274" spans="1:24" x14ac:dyDescent="0.3">
      <c r="A274" t="s">
        <v>1631</v>
      </c>
      <c r="B274">
        <v>1</v>
      </c>
      <c r="C274" s="1" t="s">
        <v>1629</v>
      </c>
      <c r="D274" t="s">
        <v>347</v>
      </c>
      <c r="F274" t="s">
        <v>294</v>
      </c>
      <c r="G274">
        <v>84</v>
      </c>
      <c r="H274" t="s">
        <v>427</v>
      </c>
      <c r="I274" t="s">
        <v>1629</v>
      </c>
      <c r="J274">
        <v>19602</v>
      </c>
      <c r="K274">
        <v>2</v>
      </c>
      <c r="L274" t="s">
        <v>669</v>
      </c>
      <c r="M274" t="s">
        <v>1630</v>
      </c>
      <c r="N274">
        <v>27</v>
      </c>
      <c r="O274" t="s">
        <v>11412</v>
      </c>
      <c r="P274" s="1" t="s">
        <v>347</v>
      </c>
      <c r="R274">
        <v>3949031</v>
      </c>
      <c r="T274" t="s">
        <v>307</v>
      </c>
      <c r="V274" t="s">
        <v>1632</v>
      </c>
      <c r="W274" s="1">
        <v>30830</v>
      </c>
      <c r="X274"/>
    </row>
    <row r="275" spans="1:24" x14ac:dyDescent="0.3">
      <c r="A275" t="s">
        <v>1636</v>
      </c>
      <c r="B275">
        <v>1</v>
      </c>
      <c r="C275" s="1" t="s">
        <v>1633</v>
      </c>
      <c r="D275" t="s">
        <v>347</v>
      </c>
      <c r="F275" t="s">
        <v>294</v>
      </c>
      <c r="G275">
        <v>6</v>
      </c>
      <c r="H275" t="s">
        <v>533</v>
      </c>
      <c r="I275" t="s">
        <v>1633</v>
      </c>
      <c r="J275">
        <v>19392</v>
      </c>
      <c r="K275">
        <v>2</v>
      </c>
      <c r="L275" t="s">
        <v>1634</v>
      </c>
      <c r="M275" t="s">
        <v>1635</v>
      </c>
      <c r="N275">
        <v>24</v>
      </c>
      <c r="O275" t="s">
        <v>11413</v>
      </c>
      <c r="P275" s="1" t="s">
        <v>347</v>
      </c>
      <c r="R275">
        <v>3060040</v>
      </c>
      <c r="T275" t="s">
        <v>317</v>
      </c>
      <c r="V275" t="s">
        <v>1637</v>
      </c>
      <c r="W275" s="1">
        <v>30704</v>
      </c>
      <c r="X275"/>
    </row>
    <row r="276" spans="1:24" x14ac:dyDescent="0.3">
      <c r="A276" t="s">
        <v>1641</v>
      </c>
      <c r="B276">
        <v>1</v>
      </c>
      <c r="C276" s="1" t="s">
        <v>86</v>
      </c>
      <c r="D276" t="s">
        <v>347</v>
      </c>
      <c r="E276" t="s">
        <v>1640</v>
      </c>
      <c r="F276" t="s">
        <v>298</v>
      </c>
      <c r="G276">
        <v>18</v>
      </c>
      <c r="H276" t="s">
        <v>340</v>
      </c>
      <c r="I276" t="s">
        <v>86</v>
      </c>
      <c r="J276">
        <v>13227</v>
      </c>
      <c r="K276">
        <v>10</v>
      </c>
      <c r="L276" t="s">
        <v>1638</v>
      </c>
      <c r="M276" t="s">
        <v>1639</v>
      </c>
      <c r="N276">
        <v>30</v>
      </c>
      <c r="O276" t="s">
        <v>11414</v>
      </c>
      <c r="P276" s="1" t="s">
        <v>347</v>
      </c>
      <c r="R276">
        <v>14053</v>
      </c>
      <c r="S276">
        <v>1</v>
      </c>
      <c r="T276" t="s">
        <v>399</v>
      </c>
      <c r="U276" t="s">
        <v>690</v>
      </c>
      <c r="V276" t="s">
        <v>1642</v>
      </c>
      <c r="W276" s="1">
        <v>24851</v>
      </c>
      <c r="X276"/>
    </row>
    <row r="277" spans="1:24" x14ac:dyDescent="0.3">
      <c r="A277" t="s">
        <v>1646</v>
      </c>
      <c r="B277">
        <v>1</v>
      </c>
      <c r="C277" s="1" t="s">
        <v>1643</v>
      </c>
      <c r="F277" t="s">
        <v>294</v>
      </c>
      <c r="G277">
        <v>0</v>
      </c>
      <c r="H277" t="s">
        <v>295</v>
      </c>
      <c r="I277" t="s">
        <v>1643</v>
      </c>
      <c r="J277">
        <v>19774</v>
      </c>
      <c r="K277">
        <v>0</v>
      </c>
      <c r="L277" t="s">
        <v>1644</v>
      </c>
      <c r="M277" t="s">
        <v>1645</v>
      </c>
      <c r="O277" t="s">
        <v>11415</v>
      </c>
      <c r="P277" s="1" t="s">
        <v>295</v>
      </c>
      <c r="T277" t="s">
        <v>295</v>
      </c>
      <c r="V277"/>
      <c r="W277" s="1"/>
      <c r="X277"/>
    </row>
    <row r="278" spans="1:24" x14ac:dyDescent="0.3">
      <c r="A278" t="s">
        <v>1649</v>
      </c>
      <c r="B278">
        <v>1</v>
      </c>
      <c r="C278" s="1" t="s">
        <v>1647</v>
      </c>
      <c r="F278" t="s">
        <v>294</v>
      </c>
      <c r="G278">
        <v>0</v>
      </c>
      <c r="H278" t="s">
        <v>295</v>
      </c>
      <c r="I278" t="s">
        <v>1647</v>
      </c>
      <c r="J278">
        <v>17856</v>
      </c>
      <c r="K278">
        <v>0</v>
      </c>
      <c r="L278" t="s">
        <v>479</v>
      </c>
      <c r="M278" t="s">
        <v>1648</v>
      </c>
      <c r="O278" t="s">
        <v>11416</v>
      </c>
      <c r="P278" s="1" t="s">
        <v>295</v>
      </c>
      <c r="T278" t="s">
        <v>295</v>
      </c>
      <c r="V278"/>
      <c r="W278" s="1"/>
      <c r="X278"/>
    </row>
    <row r="279" spans="1:24" x14ac:dyDescent="0.3">
      <c r="A279" t="s">
        <v>16973</v>
      </c>
      <c r="B279">
        <v>1</v>
      </c>
      <c r="C279" s="1" t="s">
        <v>16974</v>
      </c>
      <c r="D279" t="s">
        <v>347</v>
      </c>
      <c r="F279" t="s">
        <v>298</v>
      </c>
      <c r="G279">
        <v>87</v>
      </c>
      <c r="H279" t="s">
        <v>388</v>
      </c>
      <c r="I279" t="s">
        <v>16974</v>
      </c>
      <c r="K279">
        <v>0</v>
      </c>
      <c r="L279" t="s">
        <v>808</v>
      </c>
      <c r="M279" t="s">
        <v>16975</v>
      </c>
      <c r="O279" t="s">
        <v>16976</v>
      </c>
      <c r="P279" s="1" t="s">
        <v>347</v>
      </c>
      <c r="T279" t="s">
        <v>307</v>
      </c>
      <c r="U279" t="s">
        <v>414</v>
      </c>
      <c r="V279"/>
      <c r="W279" s="1"/>
      <c r="X279"/>
    </row>
    <row r="280" spans="1:24" x14ac:dyDescent="0.3">
      <c r="A280" t="s">
        <v>1651</v>
      </c>
      <c r="B280">
        <v>1</v>
      </c>
      <c r="C280" s="1" t="s">
        <v>42</v>
      </c>
      <c r="D280" t="s">
        <v>310</v>
      </c>
      <c r="E280" t="s">
        <v>1650</v>
      </c>
      <c r="F280" t="s">
        <v>298</v>
      </c>
      <c r="G280">
        <v>2</v>
      </c>
      <c r="H280" t="s">
        <v>599</v>
      </c>
      <c r="I280" t="s">
        <v>42</v>
      </c>
      <c r="J280">
        <v>732</v>
      </c>
      <c r="K280">
        <v>13</v>
      </c>
      <c r="L280" t="s">
        <v>596</v>
      </c>
      <c r="M280" t="s">
        <v>468</v>
      </c>
      <c r="N280">
        <v>36</v>
      </c>
      <c r="O280" t="s">
        <v>11417</v>
      </c>
      <c r="P280" s="1" t="s">
        <v>310</v>
      </c>
      <c r="R280">
        <v>11237</v>
      </c>
      <c r="S280">
        <v>1</v>
      </c>
      <c r="T280" t="s">
        <v>421</v>
      </c>
      <c r="U280" t="s">
        <v>476</v>
      </c>
      <c r="V280" t="s">
        <v>1652</v>
      </c>
      <c r="W280" s="1">
        <v>8780</v>
      </c>
      <c r="X280"/>
    </row>
    <row r="281" spans="1:24" x14ac:dyDescent="0.3">
      <c r="A281" t="s">
        <v>1657</v>
      </c>
      <c r="B281">
        <v>1</v>
      </c>
      <c r="C281" s="1" t="s">
        <v>1654</v>
      </c>
      <c r="D281" t="s">
        <v>310</v>
      </c>
      <c r="E281" t="s">
        <v>1656</v>
      </c>
      <c r="F281" t="s">
        <v>298</v>
      </c>
      <c r="G281">
        <v>8</v>
      </c>
      <c r="H281" t="s">
        <v>521</v>
      </c>
      <c r="I281" t="s">
        <v>1654</v>
      </c>
      <c r="J281">
        <v>14053</v>
      </c>
      <c r="K281">
        <v>8</v>
      </c>
      <c r="L281" t="s">
        <v>1322</v>
      </c>
      <c r="M281" t="s">
        <v>1655</v>
      </c>
      <c r="N281">
        <v>29</v>
      </c>
      <c r="O281" t="s">
        <v>11418</v>
      </c>
      <c r="P281" s="1" t="s">
        <v>310</v>
      </c>
      <c r="R281">
        <v>14879</v>
      </c>
      <c r="T281" t="s">
        <v>671</v>
      </c>
      <c r="V281" t="s">
        <v>1658</v>
      </c>
      <c r="W281" s="1">
        <v>25767</v>
      </c>
      <c r="X281"/>
    </row>
    <row r="282" spans="1:24" x14ac:dyDescent="0.3">
      <c r="A282" t="s">
        <v>1662</v>
      </c>
      <c r="B282">
        <v>1</v>
      </c>
      <c r="C282" s="1" t="s">
        <v>1661</v>
      </c>
      <c r="D282" t="s">
        <v>310</v>
      </c>
      <c r="F282" t="s">
        <v>294</v>
      </c>
      <c r="G282">
        <v>16</v>
      </c>
      <c r="H282" t="s">
        <v>729</v>
      </c>
      <c r="I282" t="s">
        <v>1661</v>
      </c>
      <c r="J282">
        <v>17024</v>
      </c>
      <c r="K282">
        <v>0</v>
      </c>
      <c r="L282" t="s">
        <v>1113</v>
      </c>
      <c r="M282" t="s">
        <v>1458</v>
      </c>
      <c r="N282">
        <v>25</v>
      </c>
      <c r="O282" t="s">
        <v>11419</v>
      </c>
      <c r="P282" s="1" t="s">
        <v>310</v>
      </c>
      <c r="T282" t="s">
        <v>307</v>
      </c>
      <c r="V282" t="s">
        <v>1663</v>
      </c>
      <c r="W282" s="1"/>
      <c r="X282"/>
    </row>
    <row r="283" spans="1:24" x14ac:dyDescent="0.3">
      <c r="A283" t="s">
        <v>1668</v>
      </c>
      <c r="B283">
        <v>1</v>
      </c>
      <c r="C283" s="1" t="s">
        <v>1664</v>
      </c>
      <c r="D283" t="s">
        <v>347</v>
      </c>
      <c r="E283" t="s">
        <v>1667</v>
      </c>
      <c r="F283" t="s">
        <v>506</v>
      </c>
      <c r="G283">
        <v>15</v>
      </c>
      <c r="H283" t="s">
        <v>533</v>
      </c>
      <c r="I283" t="s">
        <v>1664</v>
      </c>
      <c r="J283">
        <v>16944</v>
      </c>
      <c r="K283">
        <v>5</v>
      </c>
      <c r="L283" t="s">
        <v>1665</v>
      </c>
      <c r="M283" t="s">
        <v>1666</v>
      </c>
      <c r="N283">
        <v>28</v>
      </c>
      <c r="O283" t="s">
        <v>11420</v>
      </c>
      <c r="P283" s="1" t="s">
        <v>347</v>
      </c>
      <c r="R283">
        <v>2516957</v>
      </c>
      <c r="T283" t="s">
        <v>399</v>
      </c>
      <c r="V283" t="s">
        <v>4190</v>
      </c>
      <c r="W283" s="1">
        <v>28572</v>
      </c>
      <c r="X283"/>
    </row>
    <row r="284" spans="1:24" x14ac:dyDescent="0.3">
      <c r="A284" t="s">
        <v>1671</v>
      </c>
      <c r="B284">
        <v>1</v>
      </c>
      <c r="C284" s="1" t="s">
        <v>1669</v>
      </c>
      <c r="D284" t="s">
        <v>347</v>
      </c>
      <c r="E284" t="s">
        <v>1670</v>
      </c>
      <c r="F284" t="s">
        <v>506</v>
      </c>
      <c r="G284">
        <v>5</v>
      </c>
      <c r="H284" t="s">
        <v>564</v>
      </c>
      <c r="I284" t="s">
        <v>1669</v>
      </c>
      <c r="J284">
        <v>16553</v>
      </c>
      <c r="K284">
        <v>6</v>
      </c>
      <c r="L284" t="s">
        <v>337</v>
      </c>
      <c r="M284" t="s">
        <v>777</v>
      </c>
      <c r="N284">
        <v>28</v>
      </c>
      <c r="O284" t="s">
        <v>11421</v>
      </c>
      <c r="P284" s="1" t="s">
        <v>347</v>
      </c>
      <c r="R284">
        <v>17399</v>
      </c>
      <c r="T284" t="s">
        <v>359</v>
      </c>
      <c r="V284" t="s">
        <v>1672</v>
      </c>
      <c r="W284" s="1">
        <v>27938</v>
      </c>
      <c r="X284"/>
    </row>
    <row r="285" spans="1:24" x14ac:dyDescent="0.3">
      <c r="A285" t="s">
        <v>1676</v>
      </c>
      <c r="B285">
        <v>1</v>
      </c>
      <c r="C285" s="1" t="s">
        <v>1673</v>
      </c>
      <c r="D285" t="s">
        <v>347</v>
      </c>
      <c r="F285" t="s">
        <v>294</v>
      </c>
      <c r="G285">
        <v>11</v>
      </c>
      <c r="H285" t="s">
        <v>355</v>
      </c>
      <c r="I285" t="s">
        <v>1673</v>
      </c>
      <c r="J285">
        <v>13800</v>
      </c>
      <c r="K285">
        <v>11</v>
      </c>
      <c r="L285" t="s">
        <v>612</v>
      </c>
      <c r="M285" t="s">
        <v>1674</v>
      </c>
      <c r="N285">
        <v>34</v>
      </c>
      <c r="O285" t="s">
        <v>11422</v>
      </c>
      <c r="P285" s="1" t="s">
        <v>1675</v>
      </c>
      <c r="R285">
        <v>12524</v>
      </c>
      <c r="T285" t="s">
        <v>489</v>
      </c>
      <c r="V285" t="s">
        <v>1677</v>
      </c>
      <c r="W285" s="1">
        <v>25694</v>
      </c>
      <c r="X285"/>
    </row>
    <row r="286" spans="1:24" x14ac:dyDescent="0.3">
      <c r="A286" t="s">
        <v>1681</v>
      </c>
      <c r="B286">
        <v>1</v>
      </c>
      <c r="C286" s="1" t="s">
        <v>1678</v>
      </c>
      <c r="D286" t="s">
        <v>448</v>
      </c>
      <c r="E286" t="s">
        <v>1680</v>
      </c>
      <c r="F286" t="s">
        <v>294</v>
      </c>
      <c r="G286">
        <v>27</v>
      </c>
      <c r="H286" t="s">
        <v>366</v>
      </c>
      <c r="I286" t="s">
        <v>1678</v>
      </c>
      <c r="J286">
        <v>20598</v>
      </c>
      <c r="K286">
        <v>2</v>
      </c>
      <c r="L286" t="s">
        <v>605</v>
      </c>
      <c r="M286" t="s">
        <v>1679</v>
      </c>
      <c r="N286">
        <v>26</v>
      </c>
      <c r="O286" t="s">
        <v>11423</v>
      </c>
      <c r="P286" s="1" t="s">
        <v>448</v>
      </c>
      <c r="R286">
        <v>3052662</v>
      </c>
      <c r="S286">
        <v>9</v>
      </c>
      <c r="T286" t="s">
        <v>399</v>
      </c>
      <c r="V286" t="s">
        <v>1682</v>
      </c>
      <c r="W286" s="1">
        <v>31595</v>
      </c>
      <c r="X286"/>
    </row>
    <row r="287" spans="1:24" x14ac:dyDescent="0.3">
      <c r="A287" t="s">
        <v>1686</v>
      </c>
      <c r="B287">
        <v>1</v>
      </c>
      <c r="C287" s="1" t="s">
        <v>1683</v>
      </c>
      <c r="D287" t="s">
        <v>320</v>
      </c>
      <c r="F287" t="s">
        <v>294</v>
      </c>
      <c r="G287">
        <v>81</v>
      </c>
      <c r="H287" t="s">
        <v>1592</v>
      </c>
      <c r="I287" t="s">
        <v>1683</v>
      </c>
      <c r="J287">
        <v>17313</v>
      </c>
      <c r="K287">
        <v>5</v>
      </c>
      <c r="L287" t="s">
        <v>1684</v>
      </c>
      <c r="M287" t="s">
        <v>1685</v>
      </c>
      <c r="N287">
        <v>27</v>
      </c>
      <c r="O287" t="s">
        <v>11424</v>
      </c>
      <c r="P287" s="1" t="s">
        <v>320</v>
      </c>
      <c r="R287">
        <v>2578588</v>
      </c>
      <c r="T287" t="s">
        <v>293</v>
      </c>
      <c r="V287" t="s">
        <v>16201</v>
      </c>
      <c r="W287" s="1">
        <v>29118</v>
      </c>
      <c r="X287"/>
    </row>
    <row r="288" spans="1:24" x14ac:dyDescent="0.3">
      <c r="A288" t="s">
        <v>1690</v>
      </c>
      <c r="B288">
        <v>1</v>
      </c>
      <c r="C288" s="1" t="s">
        <v>14</v>
      </c>
      <c r="D288" t="s">
        <v>310</v>
      </c>
      <c r="E288" t="s">
        <v>1689</v>
      </c>
      <c r="F288" t="s">
        <v>298</v>
      </c>
      <c r="G288">
        <v>7</v>
      </c>
      <c r="H288" t="s">
        <v>521</v>
      </c>
      <c r="I288" t="s">
        <v>14</v>
      </c>
      <c r="J288">
        <v>3807</v>
      </c>
      <c r="K288">
        <v>17</v>
      </c>
      <c r="L288" t="s">
        <v>788</v>
      </c>
      <c r="M288" t="s">
        <v>1688</v>
      </c>
      <c r="N288">
        <v>39</v>
      </c>
      <c r="O288" t="s">
        <v>11425</v>
      </c>
      <c r="P288" s="1" t="s">
        <v>310</v>
      </c>
      <c r="R288">
        <v>5536</v>
      </c>
      <c r="S288">
        <v>1</v>
      </c>
      <c r="T288" t="s">
        <v>293</v>
      </c>
      <c r="U288" t="s">
        <v>909</v>
      </c>
      <c r="V288" t="s">
        <v>1691</v>
      </c>
      <c r="W288" s="1">
        <v>6770</v>
      </c>
      <c r="X288"/>
    </row>
    <row r="289" spans="1:24" x14ac:dyDescent="0.3">
      <c r="A289" t="s">
        <v>1695</v>
      </c>
      <c r="B289">
        <v>1</v>
      </c>
      <c r="C289" s="1" t="s">
        <v>22</v>
      </c>
      <c r="D289" t="s">
        <v>320</v>
      </c>
      <c r="E289" t="s">
        <v>1694</v>
      </c>
      <c r="F289" t="s">
        <v>298</v>
      </c>
      <c r="G289">
        <v>85</v>
      </c>
      <c r="H289" t="s">
        <v>511</v>
      </c>
      <c r="I289" t="s">
        <v>22</v>
      </c>
      <c r="J289">
        <v>17975</v>
      </c>
      <c r="K289">
        <v>5</v>
      </c>
      <c r="L289" t="s">
        <v>1692</v>
      </c>
      <c r="M289" t="s">
        <v>1693</v>
      </c>
      <c r="N289">
        <v>26</v>
      </c>
      <c r="O289" t="s">
        <v>11426</v>
      </c>
      <c r="P289" s="1" t="s">
        <v>320</v>
      </c>
      <c r="R289">
        <v>3046439</v>
      </c>
      <c r="S289">
        <v>1</v>
      </c>
      <c r="T289" t="s">
        <v>293</v>
      </c>
      <c r="U289" t="s">
        <v>486</v>
      </c>
      <c r="V289" t="s">
        <v>1696</v>
      </c>
      <c r="W289" s="1">
        <v>29269</v>
      </c>
      <c r="X289"/>
    </row>
    <row r="290" spans="1:24" x14ac:dyDescent="0.3">
      <c r="A290" t="s">
        <v>1699</v>
      </c>
      <c r="B290">
        <v>1</v>
      </c>
      <c r="C290" s="1" t="s">
        <v>1697</v>
      </c>
      <c r="D290" t="s">
        <v>347</v>
      </c>
      <c r="E290" t="s">
        <v>1698</v>
      </c>
      <c r="F290" t="s">
        <v>294</v>
      </c>
      <c r="G290">
        <v>80</v>
      </c>
      <c r="H290" t="s">
        <v>511</v>
      </c>
      <c r="I290" t="s">
        <v>1697</v>
      </c>
      <c r="J290">
        <v>16559</v>
      </c>
      <c r="K290">
        <v>6</v>
      </c>
      <c r="L290" t="s">
        <v>612</v>
      </c>
      <c r="M290" t="s">
        <v>1094</v>
      </c>
      <c r="N290">
        <v>28</v>
      </c>
      <c r="O290" t="s">
        <v>11427</v>
      </c>
      <c r="P290" s="1" t="s">
        <v>347</v>
      </c>
      <c r="R290">
        <v>17382</v>
      </c>
      <c r="S290">
        <v>3</v>
      </c>
      <c r="T290" t="s">
        <v>421</v>
      </c>
      <c r="V290" t="s">
        <v>1700</v>
      </c>
      <c r="W290" s="1">
        <v>27941</v>
      </c>
      <c r="X290"/>
    </row>
    <row r="291" spans="1:24" x14ac:dyDescent="0.3">
      <c r="A291" t="s">
        <v>1706</v>
      </c>
      <c r="B291">
        <v>1</v>
      </c>
      <c r="C291" s="1" t="s">
        <v>1702</v>
      </c>
      <c r="D291" t="s">
        <v>310</v>
      </c>
      <c r="E291" t="s">
        <v>1705</v>
      </c>
      <c r="F291" t="s">
        <v>506</v>
      </c>
      <c r="G291">
        <v>14</v>
      </c>
      <c r="H291" t="s">
        <v>692</v>
      </c>
      <c r="I291" t="s">
        <v>1702</v>
      </c>
      <c r="J291">
        <v>16864</v>
      </c>
      <c r="K291">
        <v>5</v>
      </c>
      <c r="L291" t="s">
        <v>1703</v>
      </c>
      <c r="M291" t="s">
        <v>1704</v>
      </c>
      <c r="N291">
        <v>29</v>
      </c>
      <c r="O291" t="s">
        <v>11428</v>
      </c>
      <c r="P291" s="1" t="s">
        <v>310</v>
      </c>
      <c r="R291">
        <v>2466005</v>
      </c>
      <c r="T291" t="s">
        <v>317</v>
      </c>
      <c r="V291" t="s">
        <v>1707</v>
      </c>
      <c r="W291" s="1">
        <v>28491</v>
      </c>
      <c r="X291"/>
    </row>
    <row r="292" spans="1:24" x14ac:dyDescent="0.3">
      <c r="A292" t="s">
        <v>15700</v>
      </c>
      <c r="B292">
        <v>1</v>
      </c>
      <c r="C292" s="1" t="s">
        <v>15701</v>
      </c>
      <c r="D292" t="s">
        <v>15649</v>
      </c>
      <c r="E292" t="s">
        <v>15703</v>
      </c>
      <c r="F292" t="s">
        <v>298</v>
      </c>
      <c r="G292">
        <v>7</v>
      </c>
      <c r="H292" t="s">
        <v>410</v>
      </c>
      <c r="I292" t="s">
        <v>15701</v>
      </c>
      <c r="J292">
        <v>21017</v>
      </c>
      <c r="K292">
        <v>2</v>
      </c>
      <c r="L292" t="s">
        <v>623</v>
      </c>
      <c r="M292" t="s">
        <v>1708</v>
      </c>
      <c r="N292">
        <v>24</v>
      </c>
      <c r="O292" t="s">
        <v>15704</v>
      </c>
      <c r="P292" s="1" t="s">
        <v>15649</v>
      </c>
      <c r="R292">
        <v>3931395</v>
      </c>
      <c r="T292" t="s">
        <v>344</v>
      </c>
      <c r="U292" t="s">
        <v>486</v>
      </c>
      <c r="V292" t="s">
        <v>15702</v>
      </c>
      <c r="W292" s="1">
        <v>31995</v>
      </c>
      <c r="X292"/>
    </row>
    <row r="293" spans="1:24" x14ac:dyDescent="0.3">
      <c r="A293" t="s">
        <v>1714</v>
      </c>
      <c r="B293">
        <v>1</v>
      </c>
      <c r="C293" s="1" t="s">
        <v>1711</v>
      </c>
      <c r="D293" t="s">
        <v>347</v>
      </c>
      <c r="F293" t="s">
        <v>294</v>
      </c>
      <c r="G293">
        <v>19</v>
      </c>
      <c r="H293" t="s">
        <v>646</v>
      </c>
      <c r="I293" t="s">
        <v>1711</v>
      </c>
      <c r="J293">
        <v>17381</v>
      </c>
      <c r="K293">
        <v>0</v>
      </c>
      <c r="L293" t="s">
        <v>1712</v>
      </c>
      <c r="M293" t="s">
        <v>1713</v>
      </c>
      <c r="N293">
        <v>26</v>
      </c>
      <c r="O293" t="s">
        <v>11429</v>
      </c>
      <c r="P293" s="1" t="s">
        <v>347</v>
      </c>
      <c r="T293" t="s">
        <v>421</v>
      </c>
      <c r="V293" t="s">
        <v>1715</v>
      </c>
      <c r="W293" s="1">
        <v>28841</v>
      </c>
      <c r="X293"/>
    </row>
    <row r="294" spans="1:24" x14ac:dyDescent="0.3">
      <c r="A294" t="s">
        <v>1718</v>
      </c>
      <c r="B294">
        <v>1</v>
      </c>
      <c r="C294" s="1" t="s">
        <v>1716</v>
      </c>
      <c r="D294" t="s">
        <v>320</v>
      </c>
      <c r="F294" t="s">
        <v>294</v>
      </c>
      <c r="G294">
        <v>46</v>
      </c>
      <c r="H294" t="s">
        <v>999</v>
      </c>
      <c r="I294" t="s">
        <v>1716</v>
      </c>
      <c r="J294">
        <v>14764</v>
      </c>
      <c r="K294">
        <v>8</v>
      </c>
      <c r="L294" t="s">
        <v>1349</v>
      </c>
      <c r="M294" t="s">
        <v>1717</v>
      </c>
      <c r="N294">
        <v>30</v>
      </c>
      <c r="O294" t="s">
        <v>11430</v>
      </c>
      <c r="P294" s="1" t="s">
        <v>320</v>
      </c>
      <c r="R294">
        <v>15226</v>
      </c>
      <c r="T294" t="s">
        <v>421</v>
      </c>
      <c r="V294" t="s">
        <v>462</v>
      </c>
      <c r="W294" s="1">
        <v>26347</v>
      </c>
      <c r="X294"/>
    </row>
    <row r="295" spans="1:24" x14ac:dyDescent="0.3">
      <c r="A295" t="s">
        <v>16202</v>
      </c>
      <c r="B295">
        <v>1</v>
      </c>
      <c r="C295" s="1" t="s">
        <v>16203</v>
      </c>
      <c r="D295" t="s">
        <v>347</v>
      </c>
      <c r="F295" t="s">
        <v>298</v>
      </c>
      <c r="G295">
        <v>83</v>
      </c>
      <c r="H295" t="s">
        <v>918</v>
      </c>
      <c r="I295" t="s">
        <v>16203</v>
      </c>
      <c r="K295">
        <v>0</v>
      </c>
      <c r="L295" t="s">
        <v>16204</v>
      </c>
      <c r="M295" t="s">
        <v>464</v>
      </c>
      <c r="N295">
        <v>23</v>
      </c>
      <c r="O295" t="s">
        <v>16205</v>
      </c>
      <c r="P295" s="1" t="s">
        <v>347</v>
      </c>
      <c r="T295" t="s">
        <v>317</v>
      </c>
      <c r="U295" t="s">
        <v>414</v>
      </c>
      <c r="V295" t="s">
        <v>16977</v>
      </c>
      <c r="W295" s="1"/>
      <c r="X295"/>
    </row>
    <row r="296" spans="1:24" x14ac:dyDescent="0.3">
      <c r="A296" t="s">
        <v>1725</v>
      </c>
      <c r="B296">
        <v>1</v>
      </c>
      <c r="C296" s="1" t="s">
        <v>1723</v>
      </c>
      <c r="F296" t="s">
        <v>294</v>
      </c>
      <c r="G296">
        <v>0</v>
      </c>
      <c r="H296" t="s">
        <v>295</v>
      </c>
      <c r="I296" t="s">
        <v>1723</v>
      </c>
      <c r="J296">
        <v>18847</v>
      </c>
      <c r="K296">
        <v>0</v>
      </c>
      <c r="L296" t="s">
        <v>953</v>
      </c>
      <c r="M296" t="s">
        <v>1724</v>
      </c>
      <c r="O296" t="s">
        <v>11431</v>
      </c>
      <c r="P296" s="1" t="s">
        <v>295</v>
      </c>
      <c r="T296" t="s">
        <v>295</v>
      </c>
      <c r="V296"/>
      <c r="W296" s="1"/>
      <c r="X296"/>
    </row>
    <row r="297" spans="1:24" x14ac:dyDescent="0.3">
      <c r="A297" t="s">
        <v>1727</v>
      </c>
      <c r="B297">
        <v>1</v>
      </c>
      <c r="C297" s="1" t="s">
        <v>1726</v>
      </c>
      <c r="D297" t="s">
        <v>558</v>
      </c>
      <c r="F297" t="s">
        <v>294</v>
      </c>
      <c r="G297">
        <v>47</v>
      </c>
      <c r="H297" t="s">
        <v>578</v>
      </c>
      <c r="I297" t="s">
        <v>1726</v>
      </c>
      <c r="J297">
        <v>19298</v>
      </c>
      <c r="K297">
        <v>2</v>
      </c>
      <c r="L297" t="s">
        <v>808</v>
      </c>
      <c r="M297" t="s">
        <v>1275</v>
      </c>
      <c r="N297">
        <v>26</v>
      </c>
      <c r="O297" t="s">
        <v>11432</v>
      </c>
      <c r="P297" s="1" t="s">
        <v>448</v>
      </c>
      <c r="R297">
        <v>4081808</v>
      </c>
      <c r="T297" t="s">
        <v>359</v>
      </c>
      <c r="V297" t="s">
        <v>1728</v>
      </c>
      <c r="W297" s="1">
        <v>30573</v>
      </c>
      <c r="X297"/>
    </row>
    <row r="298" spans="1:24" x14ac:dyDescent="0.3">
      <c r="A298" t="s">
        <v>16206</v>
      </c>
      <c r="B298">
        <v>1</v>
      </c>
      <c r="C298" s="1" t="s">
        <v>16207</v>
      </c>
      <c r="D298" t="s">
        <v>15649</v>
      </c>
      <c r="F298" t="s">
        <v>298</v>
      </c>
      <c r="G298">
        <v>0</v>
      </c>
      <c r="H298" t="s">
        <v>533</v>
      </c>
      <c r="I298" t="s">
        <v>16207</v>
      </c>
      <c r="K298">
        <v>0</v>
      </c>
      <c r="L298" t="s">
        <v>596</v>
      </c>
      <c r="M298" t="s">
        <v>16208</v>
      </c>
      <c r="N298">
        <v>24</v>
      </c>
      <c r="O298" t="s">
        <v>16209</v>
      </c>
      <c r="P298" s="1" t="s">
        <v>13877</v>
      </c>
      <c r="T298" t="s">
        <v>489</v>
      </c>
      <c r="U298" t="s">
        <v>870</v>
      </c>
      <c r="V298" t="s">
        <v>15466</v>
      </c>
      <c r="W298" s="1"/>
      <c r="X298"/>
    </row>
    <row r="299" spans="1:24" x14ac:dyDescent="0.3">
      <c r="A299" t="s">
        <v>1739</v>
      </c>
      <c r="B299">
        <v>1</v>
      </c>
      <c r="C299" s="1" t="s">
        <v>1735</v>
      </c>
      <c r="D299" t="s">
        <v>347</v>
      </c>
      <c r="E299" t="s">
        <v>1738</v>
      </c>
      <c r="F299" t="s">
        <v>294</v>
      </c>
      <c r="G299">
        <v>13</v>
      </c>
      <c r="H299" t="s">
        <v>316</v>
      </c>
      <c r="I299" t="s">
        <v>1735</v>
      </c>
      <c r="J299">
        <v>20467</v>
      </c>
      <c r="K299">
        <v>2</v>
      </c>
      <c r="L299" t="s">
        <v>1736</v>
      </c>
      <c r="M299" t="s">
        <v>1737</v>
      </c>
      <c r="N299">
        <v>24</v>
      </c>
      <c r="O299" t="s">
        <v>11433</v>
      </c>
      <c r="P299" s="1" t="s">
        <v>347</v>
      </c>
      <c r="R299">
        <v>3126197</v>
      </c>
      <c r="S299">
        <v>3</v>
      </c>
      <c r="T299" t="s">
        <v>317</v>
      </c>
      <c r="V299" t="s">
        <v>1740</v>
      </c>
      <c r="W299" s="1">
        <v>31328</v>
      </c>
      <c r="X299"/>
    </row>
    <row r="300" spans="1:24" x14ac:dyDescent="0.3">
      <c r="A300" t="s">
        <v>1743</v>
      </c>
      <c r="B300">
        <v>1</v>
      </c>
      <c r="C300" s="1" t="s">
        <v>1741</v>
      </c>
      <c r="D300" t="s">
        <v>448</v>
      </c>
      <c r="F300" t="s">
        <v>298</v>
      </c>
      <c r="G300">
        <v>38</v>
      </c>
      <c r="H300" t="s">
        <v>340</v>
      </c>
      <c r="I300" t="s">
        <v>1741</v>
      </c>
      <c r="J300">
        <v>21614</v>
      </c>
      <c r="K300">
        <v>1</v>
      </c>
      <c r="L300" t="s">
        <v>1742</v>
      </c>
      <c r="M300" t="s">
        <v>1036</v>
      </c>
      <c r="O300" t="s">
        <v>11434</v>
      </c>
      <c r="P300" s="1" t="s">
        <v>448</v>
      </c>
      <c r="R300">
        <v>4241403</v>
      </c>
      <c r="T300" t="s">
        <v>489</v>
      </c>
      <c r="U300" t="s">
        <v>414</v>
      </c>
      <c r="V300"/>
      <c r="W300" s="1">
        <v>32613</v>
      </c>
      <c r="X300"/>
    </row>
    <row r="301" spans="1:24" x14ac:dyDescent="0.3">
      <c r="A301" t="s">
        <v>1746</v>
      </c>
      <c r="B301">
        <v>1</v>
      </c>
      <c r="C301" s="1" t="s">
        <v>1744</v>
      </c>
      <c r="D301" t="s">
        <v>347</v>
      </c>
      <c r="F301" t="s">
        <v>298</v>
      </c>
      <c r="G301">
        <v>0</v>
      </c>
      <c r="H301" t="s">
        <v>295</v>
      </c>
      <c r="I301" t="s">
        <v>1744</v>
      </c>
      <c r="J301">
        <v>19704</v>
      </c>
      <c r="K301">
        <v>1</v>
      </c>
      <c r="L301" t="s">
        <v>1745</v>
      </c>
      <c r="M301" t="s">
        <v>516</v>
      </c>
      <c r="O301" t="s">
        <v>11435</v>
      </c>
      <c r="P301" s="1" t="s">
        <v>347</v>
      </c>
      <c r="T301" t="s">
        <v>295</v>
      </c>
      <c r="U301" t="s">
        <v>297</v>
      </c>
      <c r="V301"/>
      <c r="W301" s="1">
        <v>30440</v>
      </c>
      <c r="X301"/>
    </row>
    <row r="302" spans="1:24" x14ac:dyDescent="0.3">
      <c r="A302" t="s">
        <v>1749</v>
      </c>
      <c r="B302">
        <v>1</v>
      </c>
      <c r="C302" s="1" t="s">
        <v>1747</v>
      </c>
      <c r="F302" t="s">
        <v>294</v>
      </c>
      <c r="G302">
        <v>0</v>
      </c>
      <c r="H302" t="s">
        <v>295</v>
      </c>
      <c r="I302" t="s">
        <v>1747</v>
      </c>
      <c r="J302">
        <v>19810</v>
      </c>
      <c r="K302">
        <v>0</v>
      </c>
      <c r="L302" t="s">
        <v>721</v>
      </c>
      <c r="M302" t="s">
        <v>1748</v>
      </c>
      <c r="O302" t="s">
        <v>11436</v>
      </c>
      <c r="P302" s="1" t="s">
        <v>295</v>
      </c>
      <c r="T302" t="s">
        <v>295</v>
      </c>
      <c r="V302"/>
      <c r="W302" s="1"/>
      <c r="X302"/>
    </row>
    <row r="303" spans="1:24" x14ac:dyDescent="0.3">
      <c r="A303" t="s">
        <v>1752</v>
      </c>
      <c r="B303">
        <v>1</v>
      </c>
      <c r="C303" s="1" t="s">
        <v>234</v>
      </c>
      <c r="D303" t="s">
        <v>310</v>
      </c>
      <c r="E303" t="s">
        <v>1751</v>
      </c>
      <c r="F303" t="s">
        <v>298</v>
      </c>
      <c r="G303">
        <v>12</v>
      </c>
      <c r="H303" t="s">
        <v>571</v>
      </c>
      <c r="I303" t="s">
        <v>234</v>
      </c>
      <c r="J303">
        <v>2593</v>
      </c>
      <c r="K303">
        <v>16</v>
      </c>
      <c r="L303" t="s">
        <v>656</v>
      </c>
      <c r="M303" t="s">
        <v>1750</v>
      </c>
      <c r="N303">
        <v>37</v>
      </c>
      <c r="O303" t="s">
        <v>11437</v>
      </c>
      <c r="P303" s="1" t="s">
        <v>310</v>
      </c>
      <c r="R303">
        <v>8439</v>
      </c>
      <c r="S303">
        <v>1</v>
      </c>
      <c r="T303" t="s">
        <v>344</v>
      </c>
      <c r="U303" t="s">
        <v>364</v>
      </c>
      <c r="V303" t="s">
        <v>1753</v>
      </c>
      <c r="W303" s="1">
        <v>7200</v>
      </c>
      <c r="X303"/>
    </row>
    <row r="304" spans="1:24" x14ac:dyDescent="0.3">
      <c r="A304" t="s">
        <v>14279</v>
      </c>
      <c r="B304">
        <v>1</v>
      </c>
      <c r="C304" s="1" t="s">
        <v>14280</v>
      </c>
      <c r="F304" t="s">
        <v>294</v>
      </c>
      <c r="G304">
        <v>0</v>
      </c>
      <c r="H304" t="s">
        <v>295</v>
      </c>
      <c r="I304" t="s">
        <v>14280</v>
      </c>
      <c r="J304">
        <v>21706</v>
      </c>
      <c r="K304">
        <v>0</v>
      </c>
      <c r="L304" t="s">
        <v>14282</v>
      </c>
      <c r="M304" t="s">
        <v>8558</v>
      </c>
      <c r="O304" t="s">
        <v>14281</v>
      </c>
      <c r="P304" s="1" t="s">
        <v>295</v>
      </c>
      <c r="T304" t="s">
        <v>295</v>
      </c>
      <c r="V304"/>
      <c r="W304" s="1"/>
      <c r="X304"/>
    </row>
    <row r="305" spans="1:24" x14ac:dyDescent="0.3">
      <c r="A305" t="s">
        <v>16210</v>
      </c>
      <c r="B305">
        <v>1</v>
      </c>
      <c r="C305" s="1" t="s">
        <v>1759</v>
      </c>
      <c r="D305" t="s">
        <v>347</v>
      </c>
      <c r="E305" t="s">
        <v>1761</v>
      </c>
      <c r="F305" t="s">
        <v>298</v>
      </c>
      <c r="G305">
        <v>80</v>
      </c>
      <c r="H305" t="s">
        <v>427</v>
      </c>
      <c r="I305" t="s">
        <v>1759</v>
      </c>
      <c r="J305">
        <v>16456</v>
      </c>
      <c r="K305">
        <v>6</v>
      </c>
      <c r="L305" t="s">
        <v>1060</v>
      </c>
      <c r="M305" t="s">
        <v>312</v>
      </c>
      <c r="N305">
        <v>28</v>
      </c>
      <c r="O305" t="s">
        <v>11438</v>
      </c>
      <c r="P305" s="1" t="s">
        <v>347</v>
      </c>
      <c r="R305">
        <v>16880</v>
      </c>
      <c r="T305" t="s">
        <v>307</v>
      </c>
      <c r="V305" t="s">
        <v>1763</v>
      </c>
      <c r="W305" s="1">
        <v>27717</v>
      </c>
      <c r="X305"/>
    </row>
    <row r="306" spans="1:24" x14ac:dyDescent="0.3">
      <c r="A306" t="s">
        <v>16211</v>
      </c>
      <c r="B306">
        <v>1</v>
      </c>
      <c r="C306" s="1" t="s">
        <v>16212</v>
      </c>
      <c r="D306" t="s">
        <v>347</v>
      </c>
      <c r="F306" t="s">
        <v>298</v>
      </c>
      <c r="G306">
        <v>83</v>
      </c>
      <c r="H306" t="s">
        <v>738</v>
      </c>
      <c r="I306" t="s">
        <v>16212</v>
      </c>
      <c r="K306">
        <v>0</v>
      </c>
      <c r="L306" t="s">
        <v>16213</v>
      </c>
      <c r="M306" t="s">
        <v>16214</v>
      </c>
      <c r="O306" t="s">
        <v>16215</v>
      </c>
      <c r="P306" s="1" t="s">
        <v>347</v>
      </c>
      <c r="T306" t="s">
        <v>421</v>
      </c>
      <c r="U306" t="s">
        <v>741</v>
      </c>
      <c r="V306"/>
      <c r="W306" s="1"/>
      <c r="X306"/>
    </row>
    <row r="307" spans="1:24" x14ac:dyDescent="0.3">
      <c r="A307" t="s">
        <v>1768</v>
      </c>
      <c r="B307">
        <v>1</v>
      </c>
      <c r="C307" s="1" t="s">
        <v>1765</v>
      </c>
      <c r="F307" t="s">
        <v>294</v>
      </c>
      <c r="G307">
        <v>0</v>
      </c>
      <c r="H307" t="s">
        <v>295</v>
      </c>
      <c r="I307" t="s">
        <v>1765</v>
      </c>
      <c r="J307">
        <v>18849</v>
      </c>
      <c r="K307">
        <v>0</v>
      </c>
      <c r="L307" t="s">
        <v>1766</v>
      </c>
      <c r="M307" t="s">
        <v>1767</v>
      </c>
      <c r="O307" t="s">
        <v>11439</v>
      </c>
      <c r="P307" s="1" t="s">
        <v>295</v>
      </c>
      <c r="T307" t="s">
        <v>295</v>
      </c>
      <c r="V307"/>
      <c r="W307" s="1"/>
      <c r="X307"/>
    </row>
    <row r="308" spans="1:24" x14ac:dyDescent="0.3">
      <c r="A308" t="s">
        <v>1770</v>
      </c>
      <c r="B308">
        <v>1</v>
      </c>
      <c r="C308" s="1" t="s">
        <v>1769</v>
      </c>
      <c r="D308" t="s">
        <v>310</v>
      </c>
      <c r="F308" t="s">
        <v>298</v>
      </c>
      <c r="G308">
        <v>0</v>
      </c>
      <c r="H308" t="s">
        <v>810</v>
      </c>
      <c r="I308" t="s">
        <v>1769</v>
      </c>
      <c r="J308">
        <v>19211</v>
      </c>
      <c r="K308">
        <v>1</v>
      </c>
      <c r="L308" t="s">
        <v>852</v>
      </c>
      <c r="M308" t="s">
        <v>1481</v>
      </c>
      <c r="N308">
        <v>24</v>
      </c>
      <c r="O308" t="s">
        <v>11440</v>
      </c>
      <c r="P308" s="1" t="s">
        <v>310</v>
      </c>
      <c r="T308" t="s">
        <v>328</v>
      </c>
      <c r="U308" t="s">
        <v>334</v>
      </c>
      <c r="V308" t="s">
        <v>1771</v>
      </c>
      <c r="W308" s="1">
        <v>30509</v>
      </c>
      <c r="X308"/>
    </row>
    <row r="309" spans="1:24" x14ac:dyDescent="0.3">
      <c r="A309" t="s">
        <v>16978</v>
      </c>
      <c r="B309">
        <v>1</v>
      </c>
      <c r="C309" s="1" t="s">
        <v>16979</v>
      </c>
      <c r="D309" t="s">
        <v>347</v>
      </c>
      <c r="F309" t="s">
        <v>298</v>
      </c>
      <c r="G309">
        <v>18</v>
      </c>
      <c r="H309" t="s">
        <v>1090</v>
      </c>
      <c r="I309" t="s">
        <v>16979</v>
      </c>
      <c r="K309">
        <v>0</v>
      </c>
      <c r="L309" t="s">
        <v>946</v>
      </c>
      <c r="M309" t="s">
        <v>16980</v>
      </c>
      <c r="O309" t="s">
        <v>16981</v>
      </c>
      <c r="P309" s="1" t="s">
        <v>347</v>
      </c>
      <c r="T309" t="s">
        <v>307</v>
      </c>
      <c r="U309" t="s">
        <v>566</v>
      </c>
      <c r="V309"/>
      <c r="W309" s="1"/>
      <c r="X309"/>
    </row>
    <row r="310" spans="1:24" x14ac:dyDescent="0.3">
      <c r="A310" t="s">
        <v>15705</v>
      </c>
      <c r="B310">
        <v>1</v>
      </c>
      <c r="C310" s="1" t="s">
        <v>15706</v>
      </c>
      <c r="D310" t="s">
        <v>15649</v>
      </c>
      <c r="F310" t="s">
        <v>294</v>
      </c>
      <c r="G310">
        <v>1</v>
      </c>
      <c r="H310" t="s">
        <v>456</v>
      </c>
      <c r="I310" t="s">
        <v>15706</v>
      </c>
      <c r="J310">
        <v>8618</v>
      </c>
      <c r="K310">
        <v>11</v>
      </c>
      <c r="L310" t="s">
        <v>1772</v>
      </c>
      <c r="M310" t="s">
        <v>15707</v>
      </c>
      <c r="N310">
        <v>33</v>
      </c>
      <c r="O310" t="s">
        <v>15708</v>
      </c>
      <c r="P310" s="1" t="s">
        <v>15649</v>
      </c>
      <c r="R310">
        <v>12689</v>
      </c>
      <c r="T310" t="s">
        <v>328</v>
      </c>
      <c r="V310" t="s">
        <v>1773</v>
      </c>
      <c r="W310" s="1">
        <v>9486</v>
      </c>
      <c r="X310"/>
    </row>
    <row r="311" spans="1:24" x14ac:dyDescent="0.3">
      <c r="A311" t="s">
        <v>1777</v>
      </c>
      <c r="B311">
        <v>1</v>
      </c>
      <c r="C311" s="1" t="s">
        <v>1775</v>
      </c>
      <c r="D311" t="s">
        <v>448</v>
      </c>
      <c r="E311" t="s">
        <v>14283</v>
      </c>
      <c r="F311" t="s">
        <v>298</v>
      </c>
      <c r="G311">
        <v>22</v>
      </c>
      <c r="H311" t="s">
        <v>571</v>
      </c>
      <c r="I311" t="s">
        <v>1775</v>
      </c>
      <c r="J311">
        <v>20937</v>
      </c>
      <c r="K311">
        <v>1</v>
      </c>
      <c r="L311" t="s">
        <v>1776</v>
      </c>
      <c r="M311" t="s">
        <v>1369</v>
      </c>
      <c r="N311">
        <v>23</v>
      </c>
      <c r="O311" t="s">
        <v>11441</v>
      </c>
      <c r="P311" s="1" t="s">
        <v>448</v>
      </c>
      <c r="R311">
        <v>3929828</v>
      </c>
      <c r="T311" t="s">
        <v>307</v>
      </c>
      <c r="U311" t="s">
        <v>665</v>
      </c>
      <c r="V311" t="s">
        <v>1778</v>
      </c>
      <c r="W311" s="1">
        <v>32569</v>
      </c>
      <c r="X311"/>
    </row>
    <row r="312" spans="1:24" x14ac:dyDescent="0.3">
      <c r="A312" t="s">
        <v>13817</v>
      </c>
      <c r="B312">
        <v>1</v>
      </c>
      <c r="C312" s="1" t="s">
        <v>13816</v>
      </c>
      <c r="F312" t="s">
        <v>294</v>
      </c>
      <c r="G312">
        <v>0</v>
      </c>
      <c r="H312" t="s">
        <v>295</v>
      </c>
      <c r="I312" t="s">
        <v>13816</v>
      </c>
      <c r="J312">
        <v>21645</v>
      </c>
      <c r="K312">
        <v>0</v>
      </c>
      <c r="L312" t="s">
        <v>4371</v>
      </c>
      <c r="M312" t="s">
        <v>13818</v>
      </c>
      <c r="O312" t="s">
        <v>13819</v>
      </c>
      <c r="P312" s="1" t="s">
        <v>295</v>
      </c>
      <c r="Q312" t="s">
        <v>15644</v>
      </c>
      <c r="T312" t="s">
        <v>295</v>
      </c>
      <c r="V312"/>
      <c r="W312" s="1"/>
      <c r="X312"/>
    </row>
    <row r="313" spans="1:24" x14ac:dyDescent="0.3">
      <c r="A313" t="s">
        <v>16982</v>
      </c>
      <c r="B313">
        <v>1</v>
      </c>
      <c r="C313" s="1" t="s">
        <v>16983</v>
      </c>
      <c r="D313" t="s">
        <v>434</v>
      </c>
      <c r="F313" t="s">
        <v>298</v>
      </c>
      <c r="G313">
        <v>6</v>
      </c>
      <c r="H313" t="s">
        <v>427</v>
      </c>
      <c r="I313" t="s">
        <v>16983</v>
      </c>
      <c r="K313">
        <v>0</v>
      </c>
      <c r="L313" t="s">
        <v>483</v>
      </c>
      <c r="M313" t="s">
        <v>1978</v>
      </c>
      <c r="O313" t="s">
        <v>16984</v>
      </c>
      <c r="P313" s="1" t="s">
        <v>434</v>
      </c>
      <c r="T313" t="s">
        <v>307</v>
      </c>
      <c r="U313" t="s">
        <v>640</v>
      </c>
      <c r="V313"/>
      <c r="W313" s="1"/>
      <c r="X313"/>
    </row>
    <row r="314" spans="1:24" x14ac:dyDescent="0.3">
      <c r="A314" t="s">
        <v>14284</v>
      </c>
      <c r="B314">
        <v>1</v>
      </c>
      <c r="C314" s="1" t="s">
        <v>14285</v>
      </c>
      <c r="D314" t="s">
        <v>434</v>
      </c>
      <c r="F314" t="s">
        <v>298</v>
      </c>
      <c r="G314">
        <v>3</v>
      </c>
      <c r="H314" t="s">
        <v>702</v>
      </c>
      <c r="I314" t="s">
        <v>14285</v>
      </c>
      <c r="J314">
        <v>22112</v>
      </c>
      <c r="K314">
        <v>1</v>
      </c>
      <c r="L314" t="s">
        <v>14289</v>
      </c>
      <c r="M314" t="s">
        <v>14287</v>
      </c>
      <c r="N314">
        <v>24</v>
      </c>
      <c r="O314" t="s">
        <v>14288</v>
      </c>
      <c r="P314" s="1" t="s">
        <v>434</v>
      </c>
      <c r="R314">
        <v>3915165</v>
      </c>
      <c r="S314">
        <v>1</v>
      </c>
      <c r="T314" t="s">
        <v>328</v>
      </c>
      <c r="U314" t="s">
        <v>302</v>
      </c>
      <c r="V314" t="s">
        <v>14286</v>
      </c>
      <c r="W314" s="1">
        <v>33211</v>
      </c>
      <c r="X314"/>
    </row>
    <row r="315" spans="1:24" x14ac:dyDescent="0.3">
      <c r="A315" t="s">
        <v>1783</v>
      </c>
      <c r="B315">
        <v>1</v>
      </c>
      <c r="C315" s="1" t="s">
        <v>1781</v>
      </c>
      <c r="D315" t="s">
        <v>320</v>
      </c>
      <c r="F315" t="s">
        <v>294</v>
      </c>
      <c r="G315">
        <v>82</v>
      </c>
      <c r="H315" t="s">
        <v>387</v>
      </c>
      <c r="I315" t="s">
        <v>1781</v>
      </c>
      <c r="J315">
        <v>17399</v>
      </c>
      <c r="K315">
        <v>0</v>
      </c>
      <c r="L315" t="s">
        <v>461</v>
      </c>
      <c r="M315" t="s">
        <v>1782</v>
      </c>
      <c r="O315" t="s">
        <v>11442</v>
      </c>
      <c r="P315" s="1" t="s">
        <v>320</v>
      </c>
      <c r="T315" t="s">
        <v>293</v>
      </c>
      <c r="V315"/>
      <c r="W315" s="1">
        <v>28659</v>
      </c>
      <c r="X315"/>
    </row>
    <row r="316" spans="1:24" x14ac:dyDescent="0.3">
      <c r="A316" t="s">
        <v>1787</v>
      </c>
      <c r="B316">
        <v>1</v>
      </c>
      <c r="C316" s="1" t="s">
        <v>1784</v>
      </c>
      <c r="D316" t="s">
        <v>434</v>
      </c>
      <c r="E316" t="s">
        <v>1786</v>
      </c>
      <c r="F316" t="s">
        <v>298</v>
      </c>
      <c r="G316">
        <v>5</v>
      </c>
      <c r="H316" t="s">
        <v>427</v>
      </c>
      <c r="I316" t="s">
        <v>1784</v>
      </c>
      <c r="J316">
        <v>13109</v>
      </c>
      <c r="K316">
        <v>10</v>
      </c>
      <c r="L316" t="s">
        <v>1785</v>
      </c>
      <c r="M316" t="s">
        <v>1708</v>
      </c>
      <c r="N316">
        <v>33</v>
      </c>
      <c r="O316" t="s">
        <v>11443</v>
      </c>
      <c r="P316" s="1" t="s">
        <v>434</v>
      </c>
      <c r="R316">
        <v>14322</v>
      </c>
      <c r="T316" t="s">
        <v>307</v>
      </c>
      <c r="U316" t="s">
        <v>640</v>
      </c>
      <c r="V316" t="s">
        <v>1788</v>
      </c>
      <c r="W316" s="1">
        <v>25427</v>
      </c>
      <c r="X316"/>
    </row>
    <row r="317" spans="1:24" x14ac:dyDescent="0.3">
      <c r="A317" t="s">
        <v>1794</v>
      </c>
      <c r="B317">
        <v>1</v>
      </c>
      <c r="C317" s="1" t="s">
        <v>1791</v>
      </c>
      <c r="D317" t="s">
        <v>347</v>
      </c>
      <c r="F317" t="s">
        <v>294</v>
      </c>
      <c r="G317">
        <v>18</v>
      </c>
      <c r="H317" t="s">
        <v>361</v>
      </c>
      <c r="I317" t="s">
        <v>1791</v>
      </c>
      <c r="J317">
        <v>459</v>
      </c>
      <c r="K317">
        <v>7</v>
      </c>
      <c r="L317" t="s">
        <v>1792</v>
      </c>
      <c r="M317" t="s">
        <v>1793</v>
      </c>
      <c r="N317">
        <v>31</v>
      </c>
      <c r="O317" t="s">
        <v>11444</v>
      </c>
      <c r="P317" s="1" t="s">
        <v>347</v>
      </c>
      <c r="T317" t="s">
        <v>317</v>
      </c>
      <c r="V317" t="s">
        <v>1795</v>
      </c>
      <c r="W317" s="1"/>
      <c r="X317"/>
    </row>
    <row r="318" spans="1:24" x14ac:dyDescent="0.3">
      <c r="A318" t="s">
        <v>1800</v>
      </c>
      <c r="B318">
        <v>1</v>
      </c>
      <c r="C318" s="1" t="s">
        <v>1796</v>
      </c>
      <c r="D318" t="s">
        <v>347</v>
      </c>
      <c r="E318" t="s">
        <v>1799</v>
      </c>
      <c r="F318" t="s">
        <v>298</v>
      </c>
      <c r="G318">
        <v>0</v>
      </c>
      <c r="H318" t="s">
        <v>758</v>
      </c>
      <c r="I318" t="s">
        <v>1796</v>
      </c>
      <c r="J318">
        <v>18985</v>
      </c>
      <c r="K318">
        <v>4</v>
      </c>
      <c r="L318" t="s">
        <v>1797</v>
      </c>
      <c r="M318" t="s">
        <v>1798</v>
      </c>
      <c r="N318">
        <v>27</v>
      </c>
      <c r="O318" t="s">
        <v>11445</v>
      </c>
      <c r="P318" s="1" t="s">
        <v>347</v>
      </c>
      <c r="R318">
        <v>2977629</v>
      </c>
      <c r="T318" t="s">
        <v>344</v>
      </c>
      <c r="U318" t="s">
        <v>1368</v>
      </c>
      <c r="V318" t="s">
        <v>604</v>
      </c>
      <c r="W318" s="1">
        <v>30219</v>
      </c>
      <c r="X318"/>
    </row>
    <row r="319" spans="1:24" x14ac:dyDescent="0.3">
      <c r="A319" t="s">
        <v>1804</v>
      </c>
      <c r="B319">
        <v>1</v>
      </c>
      <c r="C319" s="1" t="s">
        <v>1801</v>
      </c>
      <c r="D319" t="s">
        <v>310</v>
      </c>
      <c r="E319" t="s">
        <v>1803</v>
      </c>
      <c r="F319" t="s">
        <v>298</v>
      </c>
      <c r="G319">
        <v>2</v>
      </c>
      <c r="H319" t="s">
        <v>571</v>
      </c>
      <c r="I319" t="s">
        <v>1801</v>
      </c>
      <c r="J319">
        <v>14971</v>
      </c>
      <c r="K319">
        <v>7</v>
      </c>
      <c r="L319" t="s">
        <v>1802</v>
      </c>
      <c r="M319" t="s">
        <v>312</v>
      </c>
      <c r="N319">
        <v>31</v>
      </c>
      <c r="O319" t="s">
        <v>11446</v>
      </c>
      <c r="P319" s="1" t="s">
        <v>310</v>
      </c>
      <c r="R319">
        <v>15904</v>
      </c>
      <c r="T319" t="s">
        <v>421</v>
      </c>
      <c r="V319" t="s">
        <v>1805</v>
      </c>
      <c r="W319" s="1">
        <v>26738</v>
      </c>
      <c r="X319"/>
    </row>
    <row r="320" spans="1:24" x14ac:dyDescent="0.3">
      <c r="A320" t="s">
        <v>1814</v>
      </c>
      <c r="B320">
        <v>1</v>
      </c>
      <c r="C320" s="1" t="s">
        <v>1811</v>
      </c>
      <c r="D320" t="s">
        <v>320</v>
      </c>
      <c r="F320" t="s">
        <v>294</v>
      </c>
      <c r="G320">
        <v>49</v>
      </c>
      <c r="H320" t="s">
        <v>1812</v>
      </c>
      <c r="I320" t="s">
        <v>1811</v>
      </c>
      <c r="J320">
        <v>19721</v>
      </c>
      <c r="K320">
        <v>2</v>
      </c>
      <c r="L320" t="s">
        <v>330</v>
      </c>
      <c r="M320" t="s">
        <v>1813</v>
      </c>
      <c r="N320">
        <v>25</v>
      </c>
      <c r="O320" t="s">
        <v>11447</v>
      </c>
      <c r="P320" s="1" t="s">
        <v>320</v>
      </c>
      <c r="R320">
        <v>2987239</v>
      </c>
      <c r="T320" t="s">
        <v>421</v>
      </c>
      <c r="V320" t="s">
        <v>1815</v>
      </c>
      <c r="W320" s="1">
        <v>30928</v>
      </c>
      <c r="X320"/>
    </row>
    <row r="321" spans="1:24" x14ac:dyDescent="0.3">
      <c r="A321" t="s">
        <v>16985</v>
      </c>
      <c r="B321">
        <v>1</v>
      </c>
      <c r="C321" s="1" t="s">
        <v>16986</v>
      </c>
      <c r="D321" t="s">
        <v>15649</v>
      </c>
      <c r="F321" t="s">
        <v>298</v>
      </c>
      <c r="G321">
        <v>8</v>
      </c>
      <c r="H321" t="s">
        <v>1180</v>
      </c>
      <c r="I321" t="s">
        <v>16986</v>
      </c>
      <c r="K321">
        <v>0</v>
      </c>
      <c r="L321" t="s">
        <v>932</v>
      </c>
      <c r="M321" t="s">
        <v>820</v>
      </c>
      <c r="O321" t="s">
        <v>16987</v>
      </c>
      <c r="P321" s="1" t="s">
        <v>15649</v>
      </c>
      <c r="T321" t="s">
        <v>293</v>
      </c>
      <c r="U321" t="s">
        <v>548</v>
      </c>
      <c r="V321"/>
      <c r="W321" s="1"/>
      <c r="X321"/>
    </row>
    <row r="322" spans="1:24" x14ac:dyDescent="0.3">
      <c r="A322" t="s">
        <v>15709</v>
      </c>
      <c r="B322">
        <v>1</v>
      </c>
      <c r="C322" s="1" t="s">
        <v>15710</v>
      </c>
      <c r="D322" t="s">
        <v>15649</v>
      </c>
      <c r="F322" t="s">
        <v>298</v>
      </c>
      <c r="G322">
        <v>0</v>
      </c>
      <c r="H322" t="s">
        <v>355</v>
      </c>
      <c r="I322" t="s">
        <v>15710</v>
      </c>
      <c r="J322">
        <v>18871</v>
      </c>
      <c r="K322">
        <v>1</v>
      </c>
      <c r="L322" t="s">
        <v>977</v>
      </c>
      <c r="M322" t="s">
        <v>505</v>
      </c>
      <c r="N322">
        <v>24</v>
      </c>
      <c r="O322" t="s">
        <v>15711</v>
      </c>
      <c r="P322" s="1" t="s">
        <v>15649</v>
      </c>
      <c r="T322" t="s">
        <v>307</v>
      </c>
      <c r="U322" t="s">
        <v>909</v>
      </c>
      <c r="V322" t="s">
        <v>1818</v>
      </c>
      <c r="W322" s="1">
        <v>30090</v>
      </c>
      <c r="X322"/>
    </row>
    <row r="323" spans="1:24" x14ac:dyDescent="0.3">
      <c r="A323" t="s">
        <v>14290</v>
      </c>
      <c r="B323">
        <v>1</v>
      </c>
      <c r="C323" s="1" t="s">
        <v>14291</v>
      </c>
      <c r="D323" t="s">
        <v>347</v>
      </c>
      <c r="F323" t="s">
        <v>298</v>
      </c>
      <c r="G323">
        <v>80</v>
      </c>
      <c r="H323" t="s">
        <v>427</v>
      </c>
      <c r="I323" t="s">
        <v>14291</v>
      </c>
      <c r="J323">
        <v>22433</v>
      </c>
      <c r="K323">
        <v>1</v>
      </c>
      <c r="L323" t="s">
        <v>504</v>
      </c>
      <c r="M323" t="s">
        <v>3505</v>
      </c>
      <c r="N323">
        <v>24</v>
      </c>
      <c r="O323" t="s">
        <v>14292</v>
      </c>
      <c r="P323" s="1" t="s">
        <v>347</v>
      </c>
      <c r="R323">
        <v>4683123</v>
      </c>
      <c r="T323" t="s">
        <v>344</v>
      </c>
      <c r="U323" t="s">
        <v>297</v>
      </c>
      <c r="V323" t="s">
        <v>16216</v>
      </c>
      <c r="W323" s="1">
        <v>33295</v>
      </c>
      <c r="X323"/>
    </row>
    <row r="324" spans="1:24" x14ac:dyDescent="0.3">
      <c r="A324" t="s">
        <v>1822</v>
      </c>
      <c r="B324">
        <v>1</v>
      </c>
      <c r="C324" s="1" t="s">
        <v>1819</v>
      </c>
      <c r="D324" t="s">
        <v>320</v>
      </c>
      <c r="E324" t="s">
        <v>1821</v>
      </c>
      <c r="F324" t="s">
        <v>294</v>
      </c>
      <c r="G324">
        <v>82</v>
      </c>
      <c r="H324" t="s">
        <v>831</v>
      </c>
      <c r="I324" t="s">
        <v>1819</v>
      </c>
      <c r="J324">
        <v>18272</v>
      </c>
      <c r="K324">
        <v>4</v>
      </c>
      <c r="L324" t="s">
        <v>468</v>
      </c>
      <c r="M324" t="s">
        <v>1820</v>
      </c>
      <c r="N324">
        <v>27</v>
      </c>
      <c r="O324" t="s">
        <v>11448</v>
      </c>
      <c r="P324" s="1" t="s">
        <v>320</v>
      </c>
      <c r="R324">
        <v>2577892</v>
      </c>
      <c r="T324" t="s">
        <v>421</v>
      </c>
      <c r="V324" t="s">
        <v>501</v>
      </c>
      <c r="W324" s="1">
        <v>29857</v>
      </c>
      <c r="X324"/>
    </row>
    <row r="325" spans="1:24" x14ac:dyDescent="0.3">
      <c r="A325" t="s">
        <v>16988</v>
      </c>
      <c r="B325">
        <v>1</v>
      </c>
      <c r="C325" s="1" t="s">
        <v>16989</v>
      </c>
      <c r="D325" t="s">
        <v>558</v>
      </c>
      <c r="F325" t="s">
        <v>298</v>
      </c>
      <c r="G325">
        <v>46</v>
      </c>
      <c r="H325" t="s">
        <v>521</v>
      </c>
      <c r="I325" t="s">
        <v>16989</v>
      </c>
      <c r="K325">
        <v>0</v>
      </c>
      <c r="L325" t="s">
        <v>710</v>
      </c>
      <c r="M325" t="s">
        <v>16990</v>
      </c>
      <c r="N325">
        <v>24</v>
      </c>
      <c r="O325" t="s">
        <v>16991</v>
      </c>
      <c r="P325" s="1" t="s">
        <v>448</v>
      </c>
      <c r="T325" t="s">
        <v>328</v>
      </c>
      <c r="U325" t="s">
        <v>741</v>
      </c>
      <c r="V325" t="s">
        <v>5625</v>
      </c>
      <c r="W325" s="1"/>
      <c r="X325"/>
    </row>
    <row r="326" spans="1:24" x14ac:dyDescent="0.3">
      <c r="A326" t="s">
        <v>1836</v>
      </c>
      <c r="B326">
        <v>1</v>
      </c>
      <c r="C326" s="1" t="s">
        <v>1834</v>
      </c>
      <c r="D326" t="s">
        <v>448</v>
      </c>
      <c r="F326" t="s">
        <v>294</v>
      </c>
      <c r="G326">
        <v>42</v>
      </c>
      <c r="H326" t="s">
        <v>695</v>
      </c>
      <c r="I326" t="s">
        <v>1834</v>
      </c>
      <c r="J326">
        <v>17419</v>
      </c>
      <c r="K326">
        <v>2</v>
      </c>
      <c r="L326" t="s">
        <v>497</v>
      </c>
      <c r="M326" t="s">
        <v>1835</v>
      </c>
      <c r="N326">
        <v>26</v>
      </c>
      <c r="O326" t="s">
        <v>11449</v>
      </c>
      <c r="P326" s="1" t="s">
        <v>448</v>
      </c>
      <c r="R326">
        <v>2576403</v>
      </c>
      <c r="T326" t="s">
        <v>421</v>
      </c>
      <c r="V326" t="s">
        <v>1774</v>
      </c>
      <c r="W326" s="1">
        <v>29110</v>
      </c>
      <c r="X326"/>
    </row>
    <row r="327" spans="1:24" x14ac:dyDescent="0.3">
      <c r="A327" t="s">
        <v>1838</v>
      </c>
      <c r="B327">
        <v>1</v>
      </c>
      <c r="C327" s="1" t="s">
        <v>1837</v>
      </c>
      <c r="D327" t="s">
        <v>347</v>
      </c>
      <c r="F327" t="s">
        <v>294</v>
      </c>
      <c r="G327">
        <v>80</v>
      </c>
      <c r="H327" t="s">
        <v>775</v>
      </c>
      <c r="I327" t="s">
        <v>1837</v>
      </c>
      <c r="J327">
        <v>17043</v>
      </c>
      <c r="K327">
        <v>0</v>
      </c>
      <c r="L327" t="s">
        <v>504</v>
      </c>
      <c r="M327" t="s">
        <v>1275</v>
      </c>
      <c r="N327">
        <v>25</v>
      </c>
      <c r="O327" t="s">
        <v>11450</v>
      </c>
      <c r="P327" s="1" t="s">
        <v>347</v>
      </c>
      <c r="R327">
        <v>2514269</v>
      </c>
      <c r="T327" t="s">
        <v>344</v>
      </c>
      <c r="V327" t="s">
        <v>631</v>
      </c>
      <c r="W327" s="1">
        <v>28652</v>
      </c>
      <c r="X327"/>
    </row>
    <row r="328" spans="1:24" x14ac:dyDescent="0.3">
      <c r="A328" t="s">
        <v>1841</v>
      </c>
      <c r="B328">
        <v>1</v>
      </c>
      <c r="C328" s="1" t="s">
        <v>1839</v>
      </c>
      <c r="D328" t="s">
        <v>347</v>
      </c>
      <c r="F328" t="s">
        <v>294</v>
      </c>
      <c r="G328">
        <v>17</v>
      </c>
      <c r="H328" t="s">
        <v>355</v>
      </c>
      <c r="I328" t="s">
        <v>1839</v>
      </c>
      <c r="J328">
        <v>3989</v>
      </c>
      <c r="K328">
        <v>12</v>
      </c>
      <c r="L328" t="s">
        <v>397</v>
      </c>
      <c r="M328" t="s">
        <v>1840</v>
      </c>
      <c r="N328">
        <v>35</v>
      </c>
      <c r="O328" t="s">
        <v>11451</v>
      </c>
      <c r="P328" s="1" t="s">
        <v>347</v>
      </c>
      <c r="R328">
        <v>11331</v>
      </c>
      <c r="T328" t="s">
        <v>307</v>
      </c>
      <c r="V328" t="s">
        <v>1842</v>
      </c>
      <c r="W328" s="1">
        <v>8874</v>
      </c>
      <c r="X328"/>
    </row>
    <row r="329" spans="1:24" x14ac:dyDescent="0.3">
      <c r="A329" t="s">
        <v>1851</v>
      </c>
      <c r="B329">
        <v>1</v>
      </c>
      <c r="C329" s="1" t="s">
        <v>1848</v>
      </c>
      <c r="D329" t="s">
        <v>448</v>
      </c>
      <c r="F329" t="s">
        <v>294</v>
      </c>
      <c r="G329">
        <v>29</v>
      </c>
      <c r="H329" t="s">
        <v>496</v>
      </c>
      <c r="I329" t="s">
        <v>1848</v>
      </c>
      <c r="J329">
        <v>11792</v>
      </c>
      <c r="K329">
        <v>11</v>
      </c>
      <c r="L329" t="s">
        <v>1849</v>
      </c>
      <c r="M329" t="s">
        <v>1850</v>
      </c>
      <c r="N329">
        <v>34</v>
      </c>
      <c r="O329" t="s">
        <v>11452</v>
      </c>
      <c r="P329" s="1" t="s">
        <v>448</v>
      </c>
      <c r="R329">
        <v>12497</v>
      </c>
      <c r="T329" t="s">
        <v>328</v>
      </c>
      <c r="V329" t="s">
        <v>1852</v>
      </c>
      <c r="W329" s="1">
        <v>9527</v>
      </c>
      <c r="X329"/>
    </row>
    <row r="330" spans="1:24" x14ac:dyDescent="0.3">
      <c r="A330" t="s">
        <v>1855</v>
      </c>
      <c r="B330">
        <v>1</v>
      </c>
      <c r="C330" s="1" t="s">
        <v>511</v>
      </c>
      <c r="D330" t="s">
        <v>320</v>
      </c>
      <c r="F330" t="s">
        <v>294</v>
      </c>
      <c r="G330">
        <v>89</v>
      </c>
      <c r="H330" t="s">
        <v>507</v>
      </c>
      <c r="I330" t="s">
        <v>511</v>
      </c>
      <c r="J330">
        <v>6293</v>
      </c>
      <c r="K330">
        <v>13</v>
      </c>
      <c r="L330" t="s">
        <v>596</v>
      </c>
      <c r="M330" t="s">
        <v>1854</v>
      </c>
      <c r="N330">
        <v>36</v>
      </c>
      <c r="O330" t="s">
        <v>11453</v>
      </c>
      <c r="P330" s="1" t="s">
        <v>320</v>
      </c>
      <c r="R330">
        <v>10521</v>
      </c>
      <c r="T330" t="s">
        <v>671</v>
      </c>
      <c r="V330" t="s">
        <v>1856</v>
      </c>
      <c r="W330" s="1">
        <v>8331</v>
      </c>
      <c r="X330"/>
    </row>
    <row r="331" spans="1:24" x14ac:dyDescent="0.3">
      <c r="A331" t="s">
        <v>14293</v>
      </c>
      <c r="B331">
        <v>1</v>
      </c>
      <c r="C331" s="1" t="s">
        <v>1857</v>
      </c>
      <c r="D331" t="s">
        <v>347</v>
      </c>
      <c r="E331" t="s">
        <v>1858</v>
      </c>
      <c r="F331" t="s">
        <v>298</v>
      </c>
      <c r="G331">
        <v>16</v>
      </c>
      <c r="H331" t="s">
        <v>427</v>
      </c>
      <c r="I331" t="s">
        <v>1857</v>
      </c>
      <c r="J331">
        <v>17218</v>
      </c>
      <c r="K331">
        <v>6</v>
      </c>
      <c r="L331" t="s">
        <v>2502</v>
      </c>
      <c r="M331" t="s">
        <v>884</v>
      </c>
      <c r="N331">
        <v>28</v>
      </c>
      <c r="O331" t="s">
        <v>11454</v>
      </c>
      <c r="P331" s="1" t="s">
        <v>347</v>
      </c>
      <c r="R331">
        <v>2580216</v>
      </c>
      <c r="S331">
        <v>4</v>
      </c>
      <c r="T331" t="s">
        <v>395</v>
      </c>
      <c r="U331" t="s">
        <v>441</v>
      </c>
      <c r="V331" t="s">
        <v>1859</v>
      </c>
      <c r="W331" s="1">
        <v>28947</v>
      </c>
      <c r="X331"/>
    </row>
    <row r="332" spans="1:24" x14ac:dyDescent="0.3">
      <c r="A332" t="s">
        <v>1865</v>
      </c>
      <c r="B332">
        <v>1</v>
      </c>
      <c r="C332" s="1" t="s">
        <v>1860</v>
      </c>
      <c r="D332" t="s">
        <v>434</v>
      </c>
      <c r="E332" t="s">
        <v>1864</v>
      </c>
      <c r="F332" t="s">
        <v>298</v>
      </c>
      <c r="G332">
        <v>2</v>
      </c>
      <c r="H332" t="s">
        <v>16217</v>
      </c>
      <c r="I332" t="s">
        <v>1860</v>
      </c>
      <c r="J332">
        <v>16301</v>
      </c>
      <c r="K332">
        <v>7</v>
      </c>
      <c r="L332" t="s">
        <v>1862</v>
      </c>
      <c r="M332" t="s">
        <v>1863</v>
      </c>
      <c r="N332">
        <v>29</v>
      </c>
      <c r="O332" t="s">
        <v>11455</v>
      </c>
      <c r="P332" s="1" t="s">
        <v>434</v>
      </c>
      <c r="R332">
        <v>17427</v>
      </c>
      <c r="S332">
        <v>1</v>
      </c>
      <c r="T332" t="s">
        <v>395</v>
      </c>
      <c r="U332" t="s">
        <v>890</v>
      </c>
      <c r="V332" t="s">
        <v>1866</v>
      </c>
      <c r="W332" s="1">
        <v>28227</v>
      </c>
      <c r="X332"/>
    </row>
    <row r="333" spans="1:24" x14ac:dyDescent="0.3">
      <c r="A333" t="s">
        <v>1871</v>
      </c>
      <c r="B333">
        <v>1</v>
      </c>
      <c r="C333" s="1" t="s">
        <v>1867</v>
      </c>
      <c r="D333" t="s">
        <v>347</v>
      </c>
      <c r="E333" t="s">
        <v>1870</v>
      </c>
      <c r="F333" t="s">
        <v>294</v>
      </c>
      <c r="G333">
        <v>81</v>
      </c>
      <c r="H333" t="s">
        <v>682</v>
      </c>
      <c r="I333" t="s">
        <v>1867</v>
      </c>
      <c r="J333">
        <v>11712</v>
      </c>
      <c r="K333">
        <v>17</v>
      </c>
      <c r="L333" t="s">
        <v>1868</v>
      </c>
      <c r="M333" t="s">
        <v>1869</v>
      </c>
      <c r="N333">
        <v>39</v>
      </c>
      <c r="O333" t="s">
        <v>11456</v>
      </c>
      <c r="P333" s="1" t="s">
        <v>347</v>
      </c>
      <c r="R333">
        <v>4512</v>
      </c>
      <c r="T333" t="s">
        <v>328</v>
      </c>
      <c r="V333" t="s">
        <v>1872</v>
      </c>
      <c r="W333" s="1">
        <v>6390</v>
      </c>
      <c r="X333"/>
    </row>
    <row r="334" spans="1:24" x14ac:dyDescent="0.3">
      <c r="A334" t="s">
        <v>1876</v>
      </c>
      <c r="B334">
        <v>1</v>
      </c>
      <c r="C334" s="1" t="s">
        <v>121</v>
      </c>
      <c r="D334" t="s">
        <v>310</v>
      </c>
      <c r="E334" t="s">
        <v>1875</v>
      </c>
      <c r="F334" t="s">
        <v>298</v>
      </c>
      <c r="G334">
        <v>2</v>
      </c>
      <c r="H334" t="s">
        <v>1180</v>
      </c>
      <c r="I334" t="s">
        <v>121</v>
      </c>
      <c r="J334">
        <v>16762</v>
      </c>
      <c r="K334">
        <v>6</v>
      </c>
      <c r="L334" t="s">
        <v>1873</v>
      </c>
      <c r="M334" t="s">
        <v>1874</v>
      </c>
      <c r="N334">
        <v>27</v>
      </c>
      <c r="O334" t="s">
        <v>11457</v>
      </c>
      <c r="P334" s="1" t="s">
        <v>310</v>
      </c>
      <c r="R334">
        <v>2969939</v>
      </c>
      <c r="S334">
        <v>1</v>
      </c>
      <c r="T334" t="s">
        <v>421</v>
      </c>
      <c r="U334" t="s">
        <v>370</v>
      </c>
      <c r="V334" t="s">
        <v>1877</v>
      </c>
      <c r="W334" s="1">
        <v>28389</v>
      </c>
      <c r="X334"/>
    </row>
    <row r="335" spans="1:24" x14ac:dyDescent="0.3">
      <c r="A335" t="s">
        <v>1883</v>
      </c>
      <c r="B335">
        <v>1</v>
      </c>
      <c r="C335" s="1" t="s">
        <v>1880</v>
      </c>
      <c r="D335" t="s">
        <v>310</v>
      </c>
      <c r="E335" t="s">
        <v>1882</v>
      </c>
      <c r="F335" t="s">
        <v>298</v>
      </c>
      <c r="G335">
        <v>5</v>
      </c>
      <c r="H335" t="s">
        <v>366</v>
      </c>
      <c r="I335" t="s">
        <v>1880</v>
      </c>
      <c r="J335">
        <v>18108</v>
      </c>
      <c r="K335">
        <v>5</v>
      </c>
      <c r="L335" t="s">
        <v>623</v>
      </c>
      <c r="M335" t="s">
        <v>1881</v>
      </c>
      <c r="N335">
        <v>28</v>
      </c>
      <c r="O335" t="s">
        <v>11458</v>
      </c>
      <c r="P335" s="1" t="s">
        <v>310</v>
      </c>
      <c r="R335">
        <v>2582424</v>
      </c>
      <c r="T335" t="s">
        <v>317</v>
      </c>
      <c r="U335" t="s">
        <v>518</v>
      </c>
      <c r="V335" t="s">
        <v>1884</v>
      </c>
      <c r="W335" s="1">
        <v>29425</v>
      </c>
      <c r="X335"/>
    </row>
    <row r="336" spans="1:24" x14ac:dyDescent="0.3">
      <c r="A336" t="s">
        <v>1888</v>
      </c>
      <c r="B336">
        <v>1</v>
      </c>
      <c r="C336" s="1" t="s">
        <v>1885</v>
      </c>
      <c r="D336" t="s">
        <v>347</v>
      </c>
      <c r="F336" t="s">
        <v>294</v>
      </c>
      <c r="G336">
        <v>84</v>
      </c>
      <c r="H336" t="s">
        <v>427</v>
      </c>
      <c r="I336" t="s">
        <v>1885</v>
      </c>
      <c r="J336">
        <v>19655</v>
      </c>
      <c r="K336">
        <v>3</v>
      </c>
      <c r="L336" t="s">
        <v>1886</v>
      </c>
      <c r="M336" t="s">
        <v>1887</v>
      </c>
      <c r="N336">
        <v>25</v>
      </c>
      <c r="O336" t="s">
        <v>11459</v>
      </c>
      <c r="P336" s="1" t="s">
        <v>347</v>
      </c>
      <c r="R336">
        <v>3053805</v>
      </c>
      <c r="T336" t="s">
        <v>307</v>
      </c>
      <c r="V336" t="s">
        <v>1889</v>
      </c>
      <c r="W336" s="1">
        <v>30886</v>
      </c>
      <c r="X336"/>
    </row>
    <row r="337" spans="1:24" x14ac:dyDescent="0.3">
      <c r="A337" t="s">
        <v>1895</v>
      </c>
      <c r="B337">
        <v>1</v>
      </c>
      <c r="C337" s="1" t="s">
        <v>1892</v>
      </c>
      <c r="F337" t="s">
        <v>294</v>
      </c>
      <c r="G337">
        <v>0</v>
      </c>
      <c r="H337" t="s">
        <v>295</v>
      </c>
      <c r="I337" t="s">
        <v>1892</v>
      </c>
      <c r="J337">
        <v>17908</v>
      </c>
      <c r="K337">
        <v>0</v>
      </c>
      <c r="L337" t="s">
        <v>1893</v>
      </c>
      <c r="M337" t="s">
        <v>1894</v>
      </c>
      <c r="O337" t="s">
        <v>11460</v>
      </c>
      <c r="P337" s="1" t="s">
        <v>295</v>
      </c>
      <c r="T337" t="s">
        <v>295</v>
      </c>
      <c r="V337"/>
      <c r="W337" s="1"/>
      <c r="X337"/>
    </row>
    <row r="338" spans="1:24" x14ac:dyDescent="0.3">
      <c r="A338" t="s">
        <v>15712</v>
      </c>
      <c r="B338">
        <v>1</v>
      </c>
      <c r="C338" s="1" t="s">
        <v>15713</v>
      </c>
      <c r="D338" t="s">
        <v>15649</v>
      </c>
      <c r="E338" t="s">
        <v>15715</v>
      </c>
      <c r="F338" t="s">
        <v>294</v>
      </c>
      <c r="G338">
        <v>9</v>
      </c>
      <c r="H338" t="s">
        <v>692</v>
      </c>
      <c r="I338" t="s">
        <v>15713</v>
      </c>
      <c r="J338">
        <v>7606</v>
      </c>
      <c r="K338">
        <v>20</v>
      </c>
      <c r="L338" t="s">
        <v>1133</v>
      </c>
      <c r="M338" t="s">
        <v>15716</v>
      </c>
      <c r="N338">
        <v>44</v>
      </c>
      <c r="O338" t="s">
        <v>15717</v>
      </c>
      <c r="P338" s="1" t="s">
        <v>15649</v>
      </c>
      <c r="R338">
        <v>2273</v>
      </c>
      <c r="T338" t="s">
        <v>344</v>
      </c>
      <c r="V338" t="s">
        <v>15714</v>
      </c>
      <c r="W338" s="1">
        <v>5171</v>
      </c>
      <c r="X338"/>
    </row>
    <row r="339" spans="1:24" x14ac:dyDescent="0.3">
      <c r="A339" t="s">
        <v>1900</v>
      </c>
      <c r="B339">
        <v>1</v>
      </c>
      <c r="C339" s="1" t="s">
        <v>1898</v>
      </c>
      <c r="D339" t="s">
        <v>347</v>
      </c>
      <c r="E339" t="s">
        <v>13939</v>
      </c>
      <c r="F339" t="s">
        <v>298</v>
      </c>
      <c r="G339">
        <v>1</v>
      </c>
      <c r="H339" t="s">
        <v>396</v>
      </c>
      <c r="I339" t="s">
        <v>1898</v>
      </c>
      <c r="J339">
        <v>20013</v>
      </c>
      <c r="K339">
        <v>3</v>
      </c>
      <c r="L339" t="s">
        <v>1899</v>
      </c>
      <c r="M339" t="s">
        <v>516</v>
      </c>
      <c r="N339">
        <v>25</v>
      </c>
      <c r="O339" t="s">
        <v>11461</v>
      </c>
      <c r="P339" s="1" t="s">
        <v>347</v>
      </c>
      <c r="R339">
        <v>4036335</v>
      </c>
      <c r="S339">
        <v>2</v>
      </c>
      <c r="T339" t="s">
        <v>293</v>
      </c>
      <c r="U339" t="s">
        <v>741</v>
      </c>
      <c r="V339" t="s">
        <v>16218</v>
      </c>
      <c r="W339" s="1">
        <v>31178</v>
      </c>
      <c r="X339"/>
    </row>
    <row r="340" spans="1:24" x14ac:dyDescent="0.3">
      <c r="A340" t="s">
        <v>1903</v>
      </c>
      <c r="B340">
        <v>1</v>
      </c>
      <c r="C340" s="1" t="s">
        <v>1901</v>
      </c>
      <c r="D340" t="s">
        <v>558</v>
      </c>
      <c r="E340" t="s">
        <v>1902</v>
      </c>
      <c r="F340" t="s">
        <v>294</v>
      </c>
      <c r="G340">
        <v>44</v>
      </c>
      <c r="H340" t="s">
        <v>655</v>
      </c>
      <c r="I340" t="s">
        <v>1901</v>
      </c>
      <c r="J340">
        <v>19541</v>
      </c>
      <c r="K340">
        <v>3</v>
      </c>
      <c r="L340" t="s">
        <v>1133</v>
      </c>
      <c r="M340" t="s">
        <v>820</v>
      </c>
      <c r="N340">
        <v>27</v>
      </c>
      <c r="O340" t="s">
        <v>11462</v>
      </c>
      <c r="P340" s="1" t="s">
        <v>448</v>
      </c>
      <c r="R340">
        <v>2981212</v>
      </c>
      <c r="T340" t="s">
        <v>328</v>
      </c>
      <c r="V340" t="s">
        <v>1904</v>
      </c>
      <c r="W340" s="1">
        <v>30739</v>
      </c>
      <c r="X340"/>
    </row>
    <row r="341" spans="1:24" x14ac:dyDescent="0.3">
      <c r="A341" t="s">
        <v>1907</v>
      </c>
      <c r="B341">
        <v>1</v>
      </c>
      <c r="C341" s="1" t="s">
        <v>158</v>
      </c>
      <c r="D341" t="s">
        <v>347</v>
      </c>
      <c r="E341" t="s">
        <v>1906</v>
      </c>
      <c r="F341" t="s">
        <v>298</v>
      </c>
      <c r="G341">
        <v>14</v>
      </c>
      <c r="H341" t="s">
        <v>588</v>
      </c>
      <c r="I341" t="s">
        <v>158</v>
      </c>
      <c r="J341">
        <v>19800</v>
      </c>
      <c r="K341">
        <v>3</v>
      </c>
      <c r="L341" t="s">
        <v>1905</v>
      </c>
      <c r="M341" t="s">
        <v>1036</v>
      </c>
      <c r="N341">
        <v>25</v>
      </c>
      <c r="O341" t="s">
        <v>11463</v>
      </c>
      <c r="P341" s="1" t="s">
        <v>347</v>
      </c>
      <c r="Q341" t="s">
        <v>407</v>
      </c>
      <c r="R341">
        <v>3128429</v>
      </c>
      <c r="S341">
        <v>1</v>
      </c>
      <c r="T341" t="s">
        <v>421</v>
      </c>
      <c r="U341" t="s">
        <v>1368</v>
      </c>
      <c r="V341" t="s">
        <v>1908</v>
      </c>
      <c r="W341" s="1">
        <v>31010</v>
      </c>
      <c r="X341"/>
    </row>
    <row r="342" spans="1:24" x14ac:dyDescent="0.3">
      <c r="A342" t="s">
        <v>1912</v>
      </c>
      <c r="B342">
        <v>1</v>
      </c>
      <c r="C342" s="1" t="s">
        <v>1909</v>
      </c>
      <c r="D342" t="s">
        <v>347</v>
      </c>
      <c r="E342" t="s">
        <v>1911</v>
      </c>
      <c r="F342" t="s">
        <v>294</v>
      </c>
      <c r="G342">
        <v>14</v>
      </c>
      <c r="H342" t="s">
        <v>427</v>
      </c>
      <c r="I342" t="s">
        <v>1909</v>
      </c>
      <c r="J342">
        <v>18409</v>
      </c>
      <c r="K342">
        <v>4</v>
      </c>
      <c r="L342" t="s">
        <v>1910</v>
      </c>
      <c r="M342" t="s">
        <v>1382</v>
      </c>
      <c r="N342">
        <v>27</v>
      </c>
      <c r="O342" t="s">
        <v>11464</v>
      </c>
      <c r="P342" s="1" t="s">
        <v>347</v>
      </c>
      <c r="R342">
        <v>2977874</v>
      </c>
      <c r="T342" t="s">
        <v>359</v>
      </c>
      <c r="V342" t="s">
        <v>1288</v>
      </c>
      <c r="W342" s="1">
        <v>29618</v>
      </c>
      <c r="X342"/>
    </row>
    <row r="343" spans="1:24" x14ac:dyDescent="0.3">
      <c r="A343" t="s">
        <v>1920</v>
      </c>
      <c r="B343">
        <v>1</v>
      </c>
      <c r="C343" s="1" t="s">
        <v>1918</v>
      </c>
      <c r="D343" t="s">
        <v>320</v>
      </c>
      <c r="F343" t="s">
        <v>294</v>
      </c>
      <c r="G343">
        <v>83</v>
      </c>
      <c r="H343" t="s">
        <v>387</v>
      </c>
      <c r="I343" t="s">
        <v>1918</v>
      </c>
      <c r="J343">
        <v>2640</v>
      </c>
      <c r="K343">
        <v>6</v>
      </c>
      <c r="L343" t="s">
        <v>1919</v>
      </c>
      <c r="M343" t="s">
        <v>490</v>
      </c>
      <c r="N343">
        <v>31</v>
      </c>
      <c r="O343" t="s">
        <v>11466</v>
      </c>
      <c r="P343" s="1" t="s">
        <v>320</v>
      </c>
      <c r="T343" t="s">
        <v>317</v>
      </c>
      <c r="V343" t="s">
        <v>1921</v>
      </c>
      <c r="W343" s="1"/>
      <c r="X343"/>
    </row>
    <row r="344" spans="1:24" x14ac:dyDescent="0.3">
      <c r="A344" t="s">
        <v>1924</v>
      </c>
      <c r="B344">
        <v>1</v>
      </c>
      <c r="C344" s="1" t="s">
        <v>1254</v>
      </c>
      <c r="D344" t="s">
        <v>347</v>
      </c>
      <c r="F344" t="s">
        <v>294</v>
      </c>
      <c r="G344">
        <v>83</v>
      </c>
      <c r="H344" t="s">
        <v>482</v>
      </c>
      <c r="I344" t="s">
        <v>1254</v>
      </c>
      <c r="J344">
        <v>6211</v>
      </c>
      <c r="K344">
        <v>12</v>
      </c>
      <c r="L344" t="s">
        <v>1922</v>
      </c>
      <c r="M344" t="s">
        <v>1923</v>
      </c>
      <c r="N344">
        <v>36</v>
      </c>
      <c r="O344" t="s">
        <v>11467</v>
      </c>
      <c r="P344" s="1" t="s">
        <v>347</v>
      </c>
      <c r="R344">
        <v>11318</v>
      </c>
      <c r="T344" t="s">
        <v>307</v>
      </c>
      <c r="V344" t="s">
        <v>16219</v>
      </c>
      <c r="W344" s="1">
        <v>8861</v>
      </c>
      <c r="X344"/>
    </row>
    <row r="345" spans="1:24" x14ac:dyDescent="0.3">
      <c r="A345" t="s">
        <v>1929</v>
      </c>
      <c r="B345">
        <v>1</v>
      </c>
      <c r="C345" s="1" t="s">
        <v>1926</v>
      </c>
      <c r="D345" t="s">
        <v>347</v>
      </c>
      <c r="E345" t="s">
        <v>13940</v>
      </c>
      <c r="F345" t="s">
        <v>298</v>
      </c>
      <c r="G345">
        <v>1</v>
      </c>
      <c r="H345" t="s">
        <v>410</v>
      </c>
      <c r="I345" t="s">
        <v>1926</v>
      </c>
      <c r="J345">
        <v>21005</v>
      </c>
      <c r="K345">
        <v>2</v>
      </c>
      <c r="L345" t="s">
        <v>1927</v>
      </c>
      <c r="M345" t="s">
        <v>1928</v>
      </c>
      <c r="N345">
        <v>24</v>
      </c>
      <c r="O345" t="s">
        <v>11468</v>
      </c>
      <c r="P345" s="1" t="s">
        <v>347</v>
      </c>
      <c r="R345">
        <v>3121410</v>
      </c>
      <c r="S345">
        <v>1</v>
      </c>
      <c r="T345" t="s">
        <v>307</v>
      </c>
      <c r="U345" t="s">
        <v>302</v>
      </c>
      <c r="V345" t="s">
        <v>1930</v>
      </c>
      <c r="W345" s="1">
        <v>31891</v>
      </c>
      <c r="X345"/>
    </row>
    <row r="346" spans="1:24" x14ac:dyDescent="0.3">
      <c r="A346" t="s">
        <v>13902</v>
      </c>
      <c r="B346">
        <v>1</v>
      </c>
      <c r="C346" s="1" t="s">
        <v>13903</v>
      </c>
      <c r="D346" t="s">
        <v>448</v>
      </c>
      <c r="F346" t="s">
        <v>294</v>
      </c>
      <c r="G346">
        <v>40</v>
      </c>
      <c r="H346" t="s">
        <v>720</v>
      </c>
      <c r="I346" t="s">
        <v>13903</v>
      </c>
      <c r="J346">
        <v>21345</v>
      </c>
      <c r="K346">
        <v>1</v>
      </c>
      <c r="L346" t="s">
        <v>4312</v>
      </c>
      <c r="M346" t="s">
        <v>333</v>
      </c>
      <c r="O346" t="s">
        <v>13904</v>
      </c>
      <c r="P346" s="1" t="s">
        <v>448</v>
      </c>
      <c r="R346">
        <v>3914324</v>
      </c>
      <c r="S346">
        <v>8</v>
      </c>
      <c r="T346" t="s">
        <v>359</v>
      </c>
      <c r="V346"/>
      <c r="W346" s="1">
        <v>32652</v>
      </c>
      <c r="X346"/>
    </row>
    <row r="347" spans="1:24" x14ac:dyDescent="0.3">
      <c r="A347" t="s">
        <v>1935</v>
      </c>
      <c r="B347">
        <v>1</v>
      </c>
      <c r="C347" s="1" t="s">
        <v>1933</v>
      </c>
      <c r="D347" t="s">
        <v>347</v>
      </c>
      <c r="F347" t="s">
        <v>294</v>
      </c>
      <c r="G347">
        <v>6</v>
      </c>
      <c r="H347" t="s">
        <v>810</v>
      </c>
      <c r="I347" t="s">
        <v>1933</v>
      </c>
      <c r="J347">
        <v>18745</v>
      </c>
      <c r="K347">
        <v>0</v>
      </c>
      <c r="L347" t="s">
        <v>1760</v>
      </c>
      <c r="M347" t="s">
        <v>1934</v>
      </c>
      <c r="N347">
        <v>25</v>
      </c>
      <c r="O347" t="s">
        <v>11469</v>
      </c>
      <c r="P347" s="1" t="s">
        <v>347</v>
      </c>
      <c r="R347">
        <v>2577114</v>
      </c>
      <c r="S347">
        <v>4</v>
      </c>
      <c r="T347" t="s">
        <v>359</v>
      </c>
      <c r="V347" t="s">
        <v>1936</v>
      </c>
      <c r="W347" s="1">
        <v>30046</v>
      </c>
      <c r="X347"/>
    </row>
    <row r="348" spans="1:24" x14ac:dyDescent="0.3">
      <c r="A348" t="s">
        <v>1939</v>
      </c>
      <c r="B348">
        <v>1</v>
      </c>
      <c r="C348" s="1" t="s">
        <v>1937</v>
      </c>
      <c r="D348" t="s">
        <v>347</v>
      </c>
      <c r="F348" t="s">
        <v>294</v>
      </c>
      <c r="G348">
        <v>11</v>
      </c>
      <c r="H348" t="s">
        <v>646</v>
      </c>
      <c r="I348" t="s">
        <v>1937</v>
      </c>
      <c r="J348">
        <v>17106</v>
      </c>
      <c r="K348">
        <v>1</v>
      </c>
      <c r="L348" t="s">
        <v>1038</v>
      </c>
      <c r="M348" t="s">
        <v>1938</v>
      </c>
      <c r="N348">
        <v>26</v>
      </c>
      <c r="O348" t="s">
        <v>11470</v>
      </c>
      <c r="P348" s="1" t="s">
        <v>347</v>
      </c>
      <c r="R348">
        <v>2520767</v>
      </c>
      <c r="T348" t="s">
        <v>359</v>
      </c>
      <c r="V348" t="s">
        <v>1940</v>
      </c>
      <c r="W348" s="1">
        <v>28855</v>
      </c>
      <c r="X348"/>
    </row>
    <row r="349" spans="1:24" x14ac:dyDescent="0.3">
      <c r="A349" t="s">
        <v>1943</v>
      </c>
      <c r="B349">
        <v>1</v>
      </c>
      <c r="C349" s="1" t="s">
        <v>1942</v>
      </c>
      <c r="D349" t="s">
        <v>347</v>
      </c>
      <c r="F349" t="s">
        <v>294</v>
      </c>
      <c r="G349">
        <v>83</v>
      </c>
      <c r="H349" t="s">
        <v>427</v>
      </c>
      <c r="I349" t="s">
        <v>1942</v>
      </c>
      <c r="J349">
        <v>16712</v>
      </c>
      <c r="K349">
        <v>1</v>
      </c>
      <c r="L349" t="s">
        <v>1919</v>
      </c>
      <c r="M349" t="s">
        <v>509</v>
      </c>
      <c r="N349">
        <v>29</v>
      </c>
      <c r="O349" t="s">
        <v>11471</v>
      </c>
      <c r="P349" s="1" t="s">
        <v>347</v>
      </c>
      <c r="R349">
        <v>16683</v>
      </c>
      <c r="T349" t="s">
        <v>359</v>
      </c>
      <c r="V349" t="s">
        <v>1944</v>
      </c>
      <c r="W349" s="1">
        <v>27502</v>
      </c>
      <c r="X349"/>
    </row>
    <row r="350" spans="1:24" x14ac:dyDescent="0.3">
      <c r="A350" t="s">
        <v>14294</v>
      </c>
      <c r="B350">
        <v>1</v>
      </c>
      <c r="C350" s="1" t="s">
        <v>14295</v>
      </c>
      <c r="D350" t="s">
        <v>434</v>
      </c>
      <c r="F350" t="s">
        <v>294</v>
      </c>
      <c r="H350" t="s">
        <v>396</v>
      </c>
      <c r="I350" t="s">
        <v>14295</v>
      </c>
      <c r="J350">
        <v>22203</v>
      </c>
      <c r="K350">
        <v>0</v>
      </c>
      <c r="L350" t="s">
        <v>710</v>
      </c>
      <c r="M350" t="s">
        <v>14296</v>
      </c>
      <c r="N350">
        <v>24</v>
      </c>
      <c r="O350" t="s">
        <v>14297</v>
      </c>
      <c r="P350" s="1" t="s">
        <v>434</v>
      </c>
      <c r="T350" t="s">
        <v>489</v>
      </c>
      <c r="V350" t="s">
        <v>4665</v>
      </c>
      <c r="W350" s="1">
        <v>33009</v>
      </c>
      <c r="X350"/>
    </row>
    <row r="351" spans="1:24" x14ac:dyDescent="0.3">
      <c r="A351" t="s">
        <v>1950</v>
      </c>
      <c r="B351">
        <v>1</v>
      </c>
      <c r="C351" s="1" t="s">
        <v>1947</v>
      </c>
      <c r="D351" t="s">
        <v>310</v>
      </c>
      <c r="E351" t="s">
        <v>13941</v>
      </c>
      <c r="F351" t="s">
        <v>298</v>
      </c>
      <c r="G351">
        <v>19</v>
      </c>
      <c r="H351" t="s">
        <v>316</v>
      </c>
      <c r="I351" t="s">
        <v>1947</v>
      </c>
      <c r="J351">
        <v>21562</v>
      </c>
      <c r="K351">
        <v>2</v>
      </c>
      <c r="L351" t="s">
        <v>1948</v>
      </c>
      <c r="M351" t="s">
        <v>1949</v>
      </c>
      <c r="N351">
        <v>25</v>
      </c>
      <c r="O351" t="s">
        <v>11472</v>
      </c>
      <c r="P351" s="1" t="s">
        <v>310</v>
      </c>
      <c r="R351">
        <v>3127051</v>
      </c>
      <c r="S351">
        <v>3</v>
      </c>
      <c r="T351" t="s">
        <v>328</v>
      </c>
      <c r="U351" t="s">
        <v>566</v>
      </c>
      <c r="V351" t="s">
        <v>1951</v>
      </c>
      <c r="W351" s="1">
        <v>32581</v>
      </c>
      <c r="X351"/>
    </row>
    <row r="352" spans="1:24" x14ac:dyDescent="0.3">
      <c r="A352" t="s">
        <v>1955</v>
      </c>
      <c r="B352">
        <v>1</v>
      </c>
      <c r="C352" s="1" t="s">
        <v>1952</v>
      </c>
      <c r="D352" t="s">
        <v>434</v>
      </c>
      <c r="F352" t="s">
        <v>294</v>
      </c>
      <c r="G352">
        <v>6</v>
      </c>
      <c r="H352" t="s">
        <v>537</v>
      </c>
      <c r="I352" t="s">
        <v>1952</v>
      </c>
      <c r="J352">
        <v>17901</v>
      </c>
      <c r="K352">
        <v>1</v>
      </c>
      <c r="L352" t="s">
        <v>1953</v>
      </c>
      <c r="M352" t="s">
        <v>1954</v>
      </c>
      <c r="N352">
        <v>31</v>
      </c>
      <c r="O352" t="s">
        <v>11473</v>
      </c>
      <c r="P352" s="1" t="s">
        <v>434</v>
      </c>
      <c r="R352">
        <v>13024</v>
      </c>
      <c r="T352" t="s">
        <v>359</v>
      </c>
      <c r="V352" t="s">
        <v>1956</v>
      </c>
      <c r="W352" s="1">
        <v>24747</v>
      </c>
      <c r="X352"/>
    </row>
    <row r="353" spans="1:24" x14ac:dyDescent="0.3">
      <c r="A353" t="s">
        <v>1962</v>
      </c>
      <c r="B353">
        <v>1</v>
      </c>
      <c r="C353" s="1" t="s">
        <v>1959</v>
      </c>
      <c r="D353" t="s">
        <v>448</v>
      </c>
      <c r="E353" t="s">
        <v>1961</v>
      </c>
      <c r="F353" t="s">
        <v>506</v>
      </c>
      <c r="G353">
        <v>34</v>
      </c>
      <c r="H353" t="s">
        <v>720</v>
      </c>
      <c r="I353" t="s">
        <v>1959</v>
      </c>
      <c r="J353">
        <v>16609</v>
      </c>
      <c r="K353">
        <v>6</v>
      </c>
      <c r="L353" t="s">
        <v>380</v>
      </c>
      <c r="M353" t="s">
        <v>1960</v>
      </c>
      <c r="N353">
        <v>29</v>
      </c>
      <c r="O353" t="s">
        <v>11474</v>
      </c>
      <c r="P353" s="1" t="s">
        <v>448</v>
      </c>
      <c r="R353">
        <v>16749</v>
      </c>
      <c r="T353" t="s">
        <v>307</v>
      </c>
      <c r="V353" t="s">
        <v>1963</v>
      </c>
      <c r="W353" s="1">
        <v>27597</v>
      </c>
      <c r="X353"/>
    </row>
    <row r="354" spans="1:24" x14ac:dyDescent="0.3">
      <c r="A354" t="s">
        <v>1965</v>
      </c>
      <c r="B354">
        <v>1</v>
      </c>
      <c r="C354" s="1" t="s">
        <v>1964</v>
      </c>
      <c r="D354" t="s">
        <v>448</v>
      </c>
      <c r="F354" t="s">
        <v>294</v>
      </c>
      <c r="G354">
        <v>24</v>
      </c>
      <c r="H354" t="s">
        <v>682</v>
      </c>
      <c r="I354" t="s">
        <v>1964</v>
      </c>
      <c r="J354">
        <v>16561</v>
      </c>
      <c r="K354">
        <v>2</v>
      </c>
      <c r="L354" t="s">
        <v>1343</v>
      </c>
      <c r="M354" t="s">
        <v>1179</v>
      </c>
      <c r="N354">
        <v>25</v>
      </c>
      <c r="O354" t="s">
        <v>11475</v>
      </c>
      <c r="P354" s="1" t="s">
        <v>448</v>
      </c>
      <c r="R354">
        <v>17397</v>
      </c>
      <c r="T354" t="s">
        <v>632</v>
      </c>
      <c r="V354" t="s">
        <v>1966</v>
      </c>
      <c r="W354" s="1">
        <v>27943</v>
      </c>
      <c r="X354"/>
    </row>
    <row r="355" spans="1:24" x14ac:dyDescent="0.3">
      <c r="A355" t="s">
        <v>1970</v>
      </c>
      <c r="B355">
        <v>1</v>
      </c>
      <c r="C355" s="1" t="s">
        <v>1967</v>
      </c>
      <c r="D355" t="s">
        <v>347</v>
      </c>
      <c r="E355" t="s">
        <v>1969</v>
      </c>
      <c r="F355" t="s">
        <v>294</v>
      </c>
      <c r="G355">
        <v>11</v>
      </c>
      <c r="H355" t="s">
        <v>726</v>
      </c>
      <c r="I355" t="s">
        <v>1967</v>
      </c>
      <c r="J355">
        <v>18307</v>
      </c>
      <c r="K355">
        <v>4</v>
      </c>
      <c r="L355" t="s">
        <v>1968</v>
      </c>
      <c r="M355" t="s">
        <v>312</v>
      </c>
      <c r="N355">
        <v>27</v>
      </c>
      <c r="O355" t="s">
        <v>11476</v>
      </c>
      <c r="P355" s="1" t="s">
        <v>347</v>
      </c>
      <c r="R355">
        <v>3045565</v>
      </c>
      <c r="T355" t="s">
        <v>307</v>
      </c>
      <c r="V355" t="s">
        <v>1971</v>
      </c>
      <c r="W355" s="1">
        <v>29521</v>
      </c>
      <c r="X355"/>
    </row>
    <row r="356" spans="1:24" x14ac:dyDescent="0.3">
      <c r="A356" t="s">
        <v>16992</v>
      </c>
      <c r="B356">
        <v>1</v>
      </c>
      <c r="C356" s="1" t="s">
        <v>16993</v>
      </c>
      <c r="D356" t="s">
        <v>320</v>
      </c>
      <c r="F356" t="s">
        <v>298</v>
      </c>
      <c r="G356">
        <v>49</v>
      </c>
      <c r="H356" t="s">
        <v>695</v>
      </c>
      <c r="I356" t="s">
        <v>16993</v>
      </c>
      <c r="K356">
        <v>0</v>
      </c>
      <c r="L356" t="s">
        <v>16994</v>
      </c>
      <c r="M356" t="s">
        <v>10000</v>
      </c>
      <c r="O356" t="s">
        <v>16995</v>
      </c>
      <c r="P356" s="1" t="s">
        <v>320</v>
      </c>
      <c r="T356" t="s">
        <v>303</v>
      </c>
      <c r="U356" t="s">
        <v>741</v>
      </c>
      <c r="V356"/>
      <c r="W356" s="1"/>
      <c r="X356"/>
    </row>
    <row r="357" spans="1:24" x14ac:dyDescent="0.3">
      <c r="A357" t="s">
        <v>1980</v>
      </c>
      <c r="B357">
        <v>1</v>
      </c>
      <c r="C357" s="1" t="s">
        <v>1976</v>
      </c>
      <c r="D357" t="s">
        <v>347</v>
      </c>
      <c r="E357" t="s">
        <v>1979</v>
      </c>
      <c r="F357" t="s">
        <v>294</v>
      </c>
      <c r="G357">
        <v>17</v>
      </c>
      <c r="H357" t="s">
        <v>427</v>
      </c>
      <c r="I357" t="s">
        <v>1976</v>
      </c>
      <c r="J357">
        <v>20049</v>
      </c>
      <c r="K357">
        <v>2</v>
      </c>
      <c r="L357" t="s">
        <v>1977</v>
      </c>
      <c r="M357" t="s">
        <v>1978</v>
      </c>
      <c r="N357">
        <v>26</v>
      </c>
      <c r="O357" t="s">
        <v>11477</v>
      </c>
      <c r="P357" s="1" t="s">
        <v>347</v>
      </c>
      <c r="R357">
        <v>3125383</v>
      </c>
      <c r="S357">
        <v>3</v>
      </c>
      <c r="T357" t="s">
        <v>344</v>
      </c>
      <c r="V357" t="s">
        <v>1981</v>
      </c>
      <c r="W357" s="1">
        <v>31701</v>
      </c>
      <c r="X357"/>
    </row>
    <row r="358" spans="1:24" x14ac:dyDescent="0.3">
      <c r="A358" t="s">
        <v>15718</v>
      </c>
      <c r="B358">
        <v>1</v>
      </c>
      <c r="C358" s="1" t="s">
        <v>15719</v>
      </c>
      <c r="D358" t="s">
        <v>15649</v>
      </c>
      <c r="E358" t="s">
        <v>15721</v>
      </c>
      <c r="F358" t="s">
        <v>298</v>
      </c>
      <c r="G358">
        <v>5</v>
      </c>
      <c r="H358" t="s">
        <v>682</v>
      </c>
      <c r="I358" t="s">
        <v>15719</v>
      </c>
      <c r="J358">
        <v>15112</v>
      </c>
      <c r="K358">
        <v>8</v>
      </c>
      <c r="L358" t="s">
        <v>15723</v>
      </c>
      <c r="M358" t="s">
        <v>1982</v>
      </c>
      <c r="N358">
        <v>31</v>
      </c>
      <c r="O358" t="s">
        <v>15722</v>
      </c>
      <c r="P358" s="1" t="s">
        <v>15649</v>
      </c>
      <c r="R358">
        <v>16166</v>
      </c>
      <c r="T358" t="s">
        <v>328</v>
      </c>
      <c r="U358" t="s">
        <v>441</v>
      </c>
      <c r="V358" t="s">
        <v>15720</v>
      </c>
      <c r="W358" s="1">
        <v>26945</v>
      </c>
      <c r="X358"/>
    </row>
    <row r="359" spans="1:24" x14ac:dyDescent="0.3">
      <c r="A359" t="s">
        <v>16760</v>
      </c>
      <c r="B359">
        <v>1</v>
      </c>
      <c r="C359" s="1" t="s">
        <v>16761</v>
      </c>
      <c r="D359" t="s">
        <v>320</v>
      </c>
      <c r="F359" t="s">
        <v>298</v>
      </c>
      <c r="G359">
        <v>83</v>
      </c>
      <c r="H359" t="s">
        <v>521</v>
      </c>
      <c r="I359" t="s">
        <v>16761</v>
      </c>
      <c r="K359">
        <v>0</v>
      </c>
      <c r="L359" t="s">
        <v>2549</v>
      </c>
      <c r="M359" t="s">
        <v>1535</v>
      </c>
      <c r="N359">
        <v>22</v>
      </c>
      <c r="O359" t="s">
        <v>16996</v>
      </c>
      <c r="P359" s="1" t="s">
        <v>320</v>
      </c>
      <c r="T359" t="s">
        <v>421</v>
      </c>
      <c r="U359" t="s">
        <v>305</v>
      </c>
      <c r="V359" t="s">
        <v>16997</v>
      </c>
      <c r="W359" s="1"/>
      <c r="X359"/>
    </row>
    <row r="360" spans="1:24" x14ac:dyDescent="0.3">
      <c r="A360" t="s">
        <v>1985</v>
      </c>
      <c r="B360">
        <v>1</v>
      </c>
      <c r="C360" s="1" t="s">
        <v>1983</v>
      </c>
      <c r="D360" t="s">
        <v>448</v>
      </c>
      <c r="F360" t="s">
        <v>294</v>
      </c>
      <c r="G360">
        <v>46</v>
      </c>
      <c r="H360" t="s">
        <v>655</v>
      </c>
      <c r="I360" t="s">
        <v>1983</v>
      </c>
      <c r="J360">
        <v>17416</v>
      </c>
      <c r="K360">
        <v>0</v>
      </c>
      <c r="L360" t="s">
        <v>341</v>
      </c>
      <c r="M360" t="s">
        <v>1984</v>
      </c>
      <c r="N360">
        <v>25</v>
      </c>
      <c r="O360" t="s">
        <v>11478</v>
      </c>
      <c r="P360" s="1" t="s">
        <v>448</v>
      </c>
      <c r="T360" t="s">
        <v>328</v>
      </c>
      <c r="V360" t="s">
        <v>1986</v>
      </c>
      <c r="W360" s="1">
        <v>29033</v>
      </c>
      <c r="X360"/>
    </row>
    <row r="361" spans="1:24" x14ac:dyDescent="0.3">
      <c r="A361" t="s">
        <v>1990</v>
      </c>
      <c r="B361">
        <v>1</v>
      </c>
      <c r="C361" s="1" t="s">
        <v>738</v>
      </c>
      <c r="D361" t="s">
        <v>434</v>
      </c>
      <c r="E361" t="s">
        <v>1989</v>
      </c>
      <c r="F361" t="s">
        <v>298</v>
      </c>
      <c r="G361">
        <v>4</v>
      </c>
      <c r="H361" t="s">
        <v>355</v>
      </c>
      <c r="I361" t="s">
        <v>738</v>
      </c>
      <c r="J361">
        <v>5714</v>
      </c>
      <c r="K361">
        <v>22</v>
      </c>
      <c r="L361" t="s">
        <v>1987</v>
      </c>
      <c r="M361" t="s">
        <v>1988</v>
      </c>
      <c r="N361">
        <v>45</v>
      </c>
      <c r="O361" t="s">
        <v>11479</v>
      </c>
      <c r="P361" s="1" t="s">
        <v>434</v>
      </c>
      <c r="R361">
        <v>1440</v>
      </c>
      <c r="T361" t="s">
        <v>359</v>
      </c>
      <c r="V361" t="s">
        <v>1991</v>
      </c>
      <c r="W361" s="1">
        <v>4269</v>
      </c>
      <c r="X361"/>
    </row>
    <row r="362" spans="1:24" x14ac:dyDescent="0.3">
      <c r="A362" t="s">
        <v>1998</v>
      </c>
      <c r="B362">
        <v>1</v>
      </c>
      <c r="C362" s="1" t="s">
        <v>1995</v>
      </c>
      <c r="D362" t="s">
        <v>320</v>
      </c>
      <c r="F362" t="s">
        <v>294</v>
      </c>
      <c r="G362">
        <v>86</v>
      </c>
      <c r="H362" t="s">
        <v>831</v>
      </c>
      <c r="I362" t="s">
        <v>1995</v>
      </c>
      <c r="J362">
        <v>18377</v>
      </c>
      <c r="K362">
        <v>1</v>
      </c>
      <c r="L362" t="s">
        <v>1996</v>
      </c>
      <c r="M362" t="s">
        <v>1997</v>
      </c>
      <c r="N362">
        <v>26</v>
      </c>
      <c r="O362" t="s">
        <v>11480</v>
      </c>
      <c r="P362" s="1" t="s">
        <v>320</v>
      </c>
      <c r="R362">
        <v>2514375</v>
      </c>
      <c r="T362" t="s">
        <v>421</v>
      </c>
      <c r="V362" t="s">
        <v>1999</v>
      </c>
      <c r="W362" s="1">
        <v>29565</v>
      </c>
      <c r="X362"/>
    </row>
    <row r="363" spans="1:24" x14ac:dyDescent="0.3">
      <c r="A363" t="s">
        <v>2002</v>
      </c>
      <c r="B363">
        <v>1</v>
      </c>
      <c r="C363" s="1" t="s">
        <v>181</v>
      </c>
      <c r="D363" t="s">
        <v>448</v>
      </c>
      <c r="E363" t="s">
        <v>2001</v>
      </c>
      <c r="F363" t="s">
        <v>298</v>
      </c>
      <c r="G363">
        <v>34</v>
      </c>
      <c r="H363" t="s">
        <v>366</v>
      </c>
      <c r="I363" t="s">
        <v>181</v>
      </c>
      <c r="J363">
        <v>19822</v>
      </c>
      <c r="K363">
        <v>3</v>
      </c>
      <c r="L363" t="s">
        <v>2000</v>
      </c>
      <c r="M363" t="s">
        <v>1112</v>
      </c>
      <c r="N363">
        <v>24</v>
      </c>
      <c r="O363" t="s">
        <v>11481</v>
      </c>
      <c r="P363" s="1" t="s">
        <v>448</v>
      </c>
      <c r="R363">
        <v>3916925</v>
      </c>
      <c r="S363">
        <v>4</v>
      </c>
      <c r="T363" t="s">
        <v>359</v>
      </c>
      <c r="U363" t="s">
        <v>386</v>
      </c>
      <c r="V363" t="s">
        <v>2003</v>
      </c>
      <c r="W363" s="1">
        <v>31013</v>
      </c>
      <c r="X363"/>
    </row>
    <row r="364" spans="1:24" x14ac:dyDescent="0.3">
      <c r="A364" t="s">
        <v>2006</v>
      </c>
      <c r="B364">
        <v>1</v>
      </c>
      <c r="C364" s="1" t="s">
        <v>200</v>
      </c>
      <c r="D364" t="s">
        <v>310</v>
      </c>
      <c r="E364" t="s">
        <v>2005</v>
      </c>
      <c r="F364" t="s">
        <v>298</v>
      </c>
      <c r="G364">
        <v>15</v>
      </c>
      <c r="H364" t="s">
        <v>692</v>
      </c>
      <c r="I364" t="s">
        <v>200</v>
      </c>
      <c r="J364">
        <v>18890</v>
      </c>
      <c r="K364">
        <v>4</v>
      </c>
      <c r="L364" t="s">
        <v>879</v>
      </c>
      <c r="M364" t="s">
        <v>2004</v>
      </c>
      <c r="N364">
        <v>25</v>
      </c>
      <c r="O364" t="s">
        <v>11482</v>
      </c>
      <c r="P364" s="1" t="s">
        <v>310</v>
      </c>
      <c r="R364">
        <v>3139477</v>
      </c>
      <c r="S364">
        <v>1</v>
      </c>
      <c r="T364" t="s">
        <v>317</v>
      </c>
      <c r="U364" t="s">
        <v>305</v>
      </c>
      <c r="V364" t="s">
        <v>2007</v>
      </c>
      <c r="W364" s="1">
        <v>30123</v>
      </c>
      <c r="X364"/>
    </row>
    <row r="365" spans="1:24" x14ac:dyDescent="0.3">
      <c r="A365" t="s">
        <v>2009</v>
      </c>
      <c r="B365">
        <v>1</v>
      </c>
      <c r="C365" s="1" t="s">
        <v>2008</v>
      </c>
      <c r="D365" t="s">
        <v>347</v>
      </c>
      <c r="E365" t="s">
        <v>13942</v>
      </c>
      <c r="F365" t="s">
        <v>298</v>
      </c>
      <c r="G365">
        <v>82</v>
      </c>
      <c r="H365" t="s">
        <v>571</v>
      </c>
      <c r="I365" t="s">
        <v>2008</v>
      </c>
      <c r="J365">
        <v>18666</v>
      </c>
      <c r="K365">
        <v>5</v>
      </c>
      <c r="L365" t="s">
        <v>1302</v>
      </c>
      <c r="M365" t="s">
        <v>509</v>
      </c>
      <c r="N365">
        <v>28</v>
      </c>
      <c r="O365" t="s">
        <v>11483</v>
      </c>
      <c r="P365" s="1" t="s">
        <v>347</v>
      </c>
      <c r="R365">
        <v>3115315</v>
      </c>
      <c r="S365">
        <v>3</v>
      </c>
      <c r="T365" t="s">
        <v>317</v>
      </c>
      <c r="U365" t="s">
        <v>703</v>
      </c>
      <c r="V365" t="s">
        <v>16998</v>
      </c>
      <c r="W365" s="1">
        <v>29973</v>
      </c>
      <c r="X365"/>
    </row>
    <row r="366" spans="1:24" x14ac:dyDescent="0.3">
      <c r="A366" t="s">
        <v>2012</v>
      </c>
      <c r="B366">
        <v>1</v>
      </c>
      <c r="C366" s="1" t="s">
        <v>2010</v>
      </c>
      <c r="D366" t="s">
        <v>320</v>
      </c>
      <c r="F366" t="s">
        <v>294</v>
      </c>
      <c r="G366">
        <v>49</v>
      </c>
      <c r="H366" t="s">
        <v>1972</v>
      </c>
      <c r="I366" t="s">
        <v>2010</v>
      </c>
      <c r="J366">
        <v>11221</v>
      </c>
      <c r="K366">
        <v>10</v>
      </c>
      <c r="L366" t="s">
        <v>1241</v>
      </c>
      <c r="M366" t="s">
        <v>2011</v>
      </c>
      <c r="N366">
        <v>33</v>
      </c>
      <c r="O366" t="s">
        <v>11484</v>
      </c>
      <c r="P366" s="1" t="s">
        <v>320</v>
      </c>
      <c r="R366">
        <v>13289</v>
      </c>
      <c r="T366" t="s">
        <v>317</v>
      </c>
      <c r="V366" t="s">
        <v>2013</v>
      </c>
      <c r="W366" s="1">
        <v>24068</v>
      </c>
      <c r="X366"/>
    </row>
    <row r="367" spans="1:24" x14ac:dyDescent="0.3">
      <c r="A367" t="s">
        <v>2017</v>
      </c>
      <c r="B367">
        <v>1</v>
      </c>
      <c r="C367" s="1" t="s">
        <v>2015</v>
      </c>
      <c r="D367" t="s">
        <v>347</v>
      </c>
      <c r="E367" t="s">
        <v>13943</v>
      </c>
      <c r="F367" t="s">
        <v>294</v>
      </c>
      <c r="H367" t="s">
        <v>1090</v>
      </c>
      <c r="I367" t="s">
        <v>2015</v>
      </c>
      <c r="J367">
        <v>21399</v>
      </c>
      <c r="K367">
        <v>1</v>
      </c>
      <c r="L367" t="s">
        <v>1060</v>
      </c>
      <c r="M367" t="s">
        <v>2016</v>
      </c>
      <c r="N367">
        <v>23</v>
      </c>
      <c r="O367" t="s">
        <v>11485</v>
      </c>
      <c r="P367" s="1" t="s">
        <v>347</v>
      </c>
      <c r="R367">
        <v>3917787</v>
      </c>
      <c r="T367" t="s">
        <v>399</v>
      </c>
      <c r="V367" t="s">
        <v>2018</v>
      </c>
      <c r="W367" s="1">
        <v>32186</v>
      </c>
      <c r="X367"/>
    </row>
    <row r="368" spans="1:24" x14ac:dyDescent="0.3">
      <c r="A368" t="s">
        <v>2023</v>
      </c>
      <c r="B368">
        <v>1</v>
      </c>
      <c r="C368" s="1" t="s">
        <v>2021</v>
      </c>
      <c r="D368" t="s">
        <v>310</v>
      </c>
      <c r="F368" t="s">
        <v>294</v>
      </c>
      <c r="G368">
        <v>6</v>
      </c>
      <c r="H368" t="s">
        <v>1180</v>
      </c>
      <c r="I368" t="s">
        <v>2021</v>
      </c>
      <c r="J368">
        <v>8972</v>
      </c>
      <c r="K368">
        <v>14</v>
      </c>
      <c r="L368" t="s">
        <v>1225</v>
      </c>
      <c r="M368" t="s">
        <v>2022</v>
      </c>
      <c r="N368">
        <v>37</v>
      </c>
      <c r="O368" t="s">
        <v>11486</v>
      </c>
      <c r="P368" s="1" t="s">
        <v>310</v>
      </c>
      <c r="R368">
        <v>9597</v>
      </c>
      <c r="T368" t="s">
        <v>317</v>
      </c>
      <c r="V368" t="s">
        <v>2024</v>
      </c>
      <c r="W368" s="1">
        <v>7760</v>
      </c>
      <c r="X368"/>
    </row>
    <row r="369" spans="1:24" x14ac:dyDescent="0.3">
      <c r="A369" t="s">
        <v>16220</v>
      </c>
      <c r="B369">
        <v>1</v>
      </c>
      <c r="C369" s="1" t="s">
        <v>16221</v>
      </c>
      <c r="D369" t="s">
        <v>347</v>
      </c>
      <c r="F369" t="s">
        <v>298</v>
      </c>
      <c r="G369">
        <v>14</v>
      </c>
      <c r="H369" t="s">
        <v>316</v>
      </c>
      <c r="I369" t="s">
        <v>16221</v>
      </c>
      <c r="K369">
        <v>0</v>
      </c>
      <c r="L369" t="s">
        <v>16222</v>
      </c>
      <c r="M369" t="s">
        <v>1331</v>
      </c>
      <c r="N369">
        <v>23</v>
      </c>
      <c r="O369" t="s">
        <v>16223</v>
      </c>
      <c r="P369" s="1" t="s">
        <v>347</v>
      </c>
      <c r="T369" t="s">
        <v>307</v>
      </c>
      <c r="U369" t="s">
        <v>305</v>
      </c>
      <c r="V369" t="s">
        <v>16999</v>
      </c>
      <c r="W369" s="1"/>
      <c r="X369"/>
    </row>
    <row r="370" spans="1:24" x14ac:dyDescent="0.3">
      <c r="A370" t="s">
        <v>2034</v>
      </c>
      <c r="B370">
        <v>1</v>
      </c>
      <c r="C370" s="1" t="s">
        <v>2031</v>
      </c>
      <c r="D370" t="s">
        <v>347</v>
      </c>
      <c r="E370" t="s">
        <v>2033</v>
      </c>
      <c r="F370" t="s">
        <v>298</v>
      </c>
      <c r="G370">
        <v>12</v>
      </c>
      <c r="H370" t="s">
        <v>355</v>
      </c>
      <c r="I370" t="s">
        <v>2031</v>
      </c>
      <c r="J370">
        <v>16664</v>
      </c>
      <c r="K370">
        <v>6</v>
      </c>
      <c r="L370" t="s">
        <v>1817</v>
      </c>
      <c r="M370" t="s">
        <v>2032</v>
      </c>
      <c r="N370">
        <v>29</v>
      </c>
      <c r="O370" t="s">
        <v>11487</v>
      </c>
      <c r="P370" s="1" t="s">
        <v>347</v>
      </c>
      <c r="R370">
        <v>16946</v>
      </c>
      <c r="T370" t="s">
        <v>489</v>
      </c>
      <c r="V370" t="s">
        <v>2035</v>
      </c>
      <c r="W370" s="1">
        <v>27634</v>
      </c>
      <c r="X370"/>
    </row>
    <row r="371" spans="1:24" x14ac:dyDescent="0.3">
      <c r="A371" t="s">
        <v>2039</v>
      </c>
      <c r="B371">
        <v>1</v>
      </c>
      <c r="C371" s="1" t="s">
        <v>2036</v>
      </c>
      <c r="F371" t="s">
        <v>294</v>
      </c>
      <c r="G371">
        <v>0</v>
      </c>
      <c r="H371" t="s">
        <v>295</v>
      </c>
      <c r="I371" t="s">
        <v>2036</v>
      </c>
      <c r="J371">
        <v>17794</v>
      </c>
      <c r="K371">
        <v>0</v>
      </c>
      <c r="L371" t="s">
        <v>2037</v>
      </c>
      <c r="M371" t="s">
        <v>2038</v>
      </c>
      <c r="O371" t="s">
        <v>11488</v>
      </c>
      <c r="P371" s="1" t="s">
        <v>295</v>
      </c>
      <c r="T371" t="s">
        <v>295</v>
      </c>
      <c r="V371"/>
      <c r="W371" s="1"/>
      <c r="X371"/>
    </row>
    <row r="372" spans="1:24" x14ac:dyDescent="0.3">
      <c r="A372" t="s">
        <v>2044</v>
      </c>
      <c r="B372">
        <v>1</v>
      </c>
      <c r="C372" s="1" t="s">
        <v>2040</v>
      </c>
      <c r="D372" t="s">
        <v>448</v>
      </c>
      <c r="E372" t="s">
        <v>2043</v>
      </c>
      <c r="F372" t="s">
        <v>294</v>
      </c>
      <c r="G372">
        <v>43</v>
      </c>
      <c r="H372" t="s">
        <v>410</v>
      </c>
      <c r="I372" t="s">
        <v>2040</v>
      </c>
      <c r="J372">
        <v>15616</v>
      </c>
      <c r="K372">
        <v>7</v>
      </c>
      <c r="L372" t="s">
        <v>2041</v>
      </c>
      <c r="M372" t="s">
        <v>2042</v>
      </c>
      <c r="N372">
        <v>31</v>
      </c>
      <c r="O372" t="s">
        <v>11489</v>
      </c>
      <c r="P372" s="1" t="s">
        <v>448</v>
      </c>
      <c r="R372">
        <v>15755</v>
      </c>
      <c r="T372" t="s">
        <v>399</v>
      </c>
      <c r="V372" t="s">
        <v>2045</v>
      </c>
      <c r="W372" s="1">
        <v>26596</v>
      </c>
      <c r="X372"/>
    </row>
    <row r="373" spans="1:24" x14ac:dyDescent="0.3">
      <c r="A373" t="s">
        <v>2048</v>
      </c>
      <c r="B373">
        <v>1</v>
      </c>
      <c r="C373" s="1" t="s">
        <v>2046</v>
      </c>
      <c r="D373" t="s">
        <v>347</v>
      </c>
      <c r="E373" t="s">
        <v>2047</v>
      </c>
      <c r="F373" t="s">
        <v>298</v>
      </c>
      <c r="G373">
        <v>13</v>
      </c>
      <c r="H373" t="s">
        <v>682</v>
      </c>
      <c r="I373" t="s">
        <v>2046</v>
      </c>
      <c r="J373">
        <v>14478</v>
      </c>
      <c r="K373">
        <v>8</v>
      </c>
      <c r="L373" t="s">
        <v>367</v>
      </c>
      <c r="M373" t="s">
        <v>1519</v>
      </c>
      <c r="N373">
        <v>30</v>
      </c>
      <c r="O373" t="s">
        <v>11490</v>
      </c>
      <c r="P373" s="1" t="s">
        <v>347</v>
      </c>
      <c r="R373">
        <v>14908</v>
      </c>
      <c r="T373" t="s">
        <v>317</v>
      </c>
      <c r="V373" t="s">
        <v>2049</v>
      </c>
      <c r="W373" s="1">
        <v>25723</v>
      </c>
      <c r="X373"/>
    </row>
    <row r="374" spans="1:24" x14ac:dyDescent="0.3">
      <c r="A374" t="s">
        <v>2050</v>
      </c>
      <c r="B374">
        <v>1</v>
      </c>
      <c r="C374" s="1" t="s">
        <v>521</v>
      </c>
      <c r="D374" t="s">
        <v>347</v>
      </c>
      <c r="F374" t="s">
        <v>294</v>
      </c>
      <c r="G374">
        <v>81</v>
      </c>
      <c r="H374" t="s">
        <v>1153</v>
      </c>
      <c r="I374" t="s">
        <v>521</v>
      </c>
      <c r="J374">
        <v>6029</v>
      </c>
      <c r="K374">
        <v>13</v>
      </c>
      <c r="L374" t="s">
        <v>473</v>
      </c>
      <c r="M374" t="s">
        <v>1112</v>
      </c>
      <c r="N374">
        <v>34</v>
      </c>
      <c r="O374" t="s">
        <v>11491</v>
      </c>
      <c r="P374" s="1" t="s">
        <v>347</v>
      </c>
      <c r="R374">
        <v>10447</v>
      </c>
      <c r="T374" t="s">
        <v>293</v>
      </c>
      <c r="V374" t="s">
        <v>2051</v>
      </c>
      <c r="W374" s="1">
        <v>8256</v>
      </c>
      <c r="X374"/>
    </row>
    <row r="375" spans="1:24" x14ac:dyDescent="0.3">
      <c r="A375" t="s">
        <v>2058</v>
      </c>
      <c r="B375">
        <v>1</v>
      </c>
      <c r="C375" s="1" t="s">
        <v>2055</v>
      </c>
      <c r="D375" t="s">
        <v>434</v>
      </c>
      <c r="E375" t="s">
        <v>2057</v>
      </c>
      <c r="F375" t="s">
        <v>294</v>
      </c>
      <c r="G375">
        <v>5</v>
      </c>
      <c r="H375" t="s">
        <v>355</v>
      </c>
      <c r="I375" t="s">
        <v>2055</v>
      </c>
      <c r="J375">
        <v>16164</v>
      </c>
      <c r="K375">
        <v>6</v>
      </c>
      <c r="L375" t="s">
        <v>727</v>
      </c>
      <c r="M375" t="s">
        <v>2056</v>
      </c>
      <c r="N375">
        <v>28</v>
      </c>
      <c r="O375" t="s">
        <v>11492</v>
      </c>
      <c r="P375" s="1" t="s">
        <v>434</v>
      </c>
      <c r="R375">
        <v>17130</v>
      </c>
      <c r="T375" t="s">
        <v>328</v>
      </c>
      <c r="V375" t="s">
        <v>2059</v>
      </c>
      <c r="W375" s="1">
        <v>27958</v>
      </c>
      <c r="X375"/>
    </row>
    <row r="376" spans="1:24" x14ac:dyDescent="0.3">
      <c r="A376" t="s">
        <v>2063</v>
      </c>
      <c r="B376">
        <v>1</v>
      </c>
      <c r="C376" s="1" t="s">
        <v>2060</v>
      </c>
      <c r="D376" t="s">
        <v>310</v>
      </c>
      <c r="E376" t="s">
        <v>2062</v>
      </c>
      <c r="F376" t="s">
        <v>294</v>
      </c>
      <c r="G376">
        <v>36</v>
      </c>
      <c r="H376" t="s">
        <v>1222</v>
      </c>
      <c r="I376" t="s">
        <v>2060</v>
      </c>
      <c r="J376">
        <v>20113</v>
      </c>
      <c r="K376">
        <v>2</v>
      </c>
      <c r="L376" t="s">
        <v>1024</v>
      </c>
      <c r="M376" t="s">
        <v>2061</v>
      </c>
      <c r="N376">
        <v>25</v>
      </c>
      <c r="O376" t="s">
        <v>11493</v>
      </c>
      <c r="P376" s="1" t="s">
        <v>310</v>
      </c>
      <c r="R376">
        <v>3139591</v>
      </c>
      <c r="S376">
        <v>5</v>
      </c>
      <c r="T376" t="s">
        <v>399</v>
      </c>
      <c r="V376" t="s">
        <v>2064</v>
      </c>
      <c r="W376" s="1">
        <v>31560</v>
      </c>
      <c r="X376"/>
    </row>
    <row r="377" spans="1:24" x14ac:dyDescent="0.3">
      <c r="A377" t="s">
        <v>2068</v>
      </c>
      <c r="B377">
        <v>1</v>
      </c>
      <c r="C377" s="1" t="s">
        <v>2067</v>
      </c>
      <c r="D377" t="s">
        <v>347</v>
      </c>
      <c r="F377" t="s">
        <v>294</v>
      </c>
      <c r="G377">
        <v>9</v>
      </c>
      <c r="H377" t="s">
        <v>316</v>
      </c>
      <c r="I377" t="s">
        <v>2067</v>
      </c>
      <c r="J377">
        <v>17049</v>
      </c>
      <c r="K377">
        <v>1</v>
      </c>
      <c r="L377" t="s">
        <v>573</v>
      </c>
      <c r="M377" t="s">
        <v>2027</v>
      </c>
      <c r="N377">
        <v>27</v>
      </c>
      <c r="O377" t="s">
        <v>11494</v>
      </c>
      <c r="P377" s="1" t="s">
        <v>347</v>
      </c>
      <c r="R377">
        <v>2516901</v>
      </c>
      <c r="T377" t="s">
        <v>344</v>
      </c>
      <c r="V377" t="s">
        <v>2069</v>
      </c>
      <c r="W377" s="1">
        <v>28710</v>
      </c>
      <c r="X377"/>
    </row>
    <row r="378" spans="1:24" x14ac:dyDescent="0.3">
      <c r="A378" t="s">
        <v>2074</v>
      </c>
      <c r="B378">
        <v>1</v>
      </c>
      <c r="C378" s="1" t="s">
        <v>2071</v>
      </c>
      <c r="D378" t="s">
        <v>320</v>
      </c>
      <c r="E378" t="s">
        <v>2073</v>
      </c>
      <c r="F378" t="s">
        <v>298</v>
      </c>
      <c r="G378">
        <v>82</v>
      </c>
      <c r="H378" t="s">
        <v>521</v>
      </c>
      <c r="I378" t="s">
        <v>2071</v>
      </c>
      <c r="J378">
        <v>20361</v>
      </c>
      <c r="K378">
        <v>3</v>
      </c>
      <c r="L378" t="s">
        <v>1174</v>
      </c>
      <c r="M378" t="s">
        <v>2072</v>
      </c>
      <c r="N378">
        <v>26</v>
      </c>
      <c r="O378" t="s">
        <v>11495</v>
      </c>
      <c r="P378" s="1" t="s">
        <v>320</v>
      </c>
      <c r="R378">
        <v>3120303</v>
      </c>
      <c r="S378">
        <v>2</v>
      </c>
      <c r="T378" t="s">
        <v>293</v>
      </c>
      <c r="U378" t="s">
        <v>532</v>
      </c>
      <c r="V378" t="s">
        <v>911</v>
      </c>
      <c r="W378" s="1">
        <v>31329</v>
      </c>
      <c r="X378"/>
    </row>
    <row r="379" spans="1:24" x14ac:dyDescent="0.3">
      <c r="A379" t="s">
        <v>2080</v>
      </c>
      <c r="B379">
        <v>1</v>
      </c>
      <c r="C379" s="1" t="s">
        <v>2077</v>
      </c>
      <c r="F379" t="s">
        <v>294</v>
      </c>
      <c r="G379">
        <v>0</v>
      </c>
      <c r="H379" t="s">
        <v>295</v>
      </c>
      <c r="I379" t="s">
        <v>2077</v>
      </c>
      <c r="J379">
        <v>17886</v>
      </c>
      <c r="K379">
        <v>0</v>
      </c>
      <c r="L379" t="s">
        <v>2078</v>
      </c>
      <c r="M379" t="s">
        <v>2079</v>
      </c>
      <c r="O379" t="s">
        <v>11496</v>
      </c>
      <c r="P379" s="1" t="s">
        <v>295</v>
      </c>
      <c r="T379" t="s">
        <v>295</v>
      </c>
      <c r="V379"/>
      <c r="W379" s="1"/>
      <c r="X379"/>
    </row>
    <row r="380" spans="1:24" x14ac:dyDescent="0.3">
      <c r="A380" t="s">
        <v>2084</v>
      </c>
      <c r="B380">
        <v>1</v>
      </c>
      <c r="C380" s="1" t="s">
        <v>2081</v>
      </c>
      <c r="D380" t="s">
        <v>347</v>
      </c>
      <c r="F380" t="s">
        <v>294</v>
      </c>
      <c r="G380">
        <v>19</v>
      </c>
      <c r="H380" t="s">
        <v>810</v>
      </c>
      <c r="I380" t="s">
        <v>2081</v>
      </c>
      <c r="J380">
        <v>17242</v>
      </c>
      <c r="K380">
        <v>1</v>
      </c>
      <c r="L380" t="s">
        <v>2082</v>
      </c>
      <c r="M380" t="s">
        <v>2083</v>
      </c>
      <c r="N380">
        <v>26</v>
      </c>
      <c r="O380" t="s">
        <v>11497</v>
      </c>
      <c r="P380" s="1" t="s">
        <v>347</v>
      </c>
      <c r="R380">
        <v>2512378</v>
      </c>
      <c r="T380" t="s">
        <v>328</v>
      </c>
      <c r="V380" t="s">
        <v>2085</v>
      </c>
      <c r="W380" s="1">
        <v>29105</v>
      </c>
      <c r="X380"/>
    </row>
    <row r="381" spans="1:24" x14ac:dyDescent="0.3">
      <c r="A381" t="s">
        <v>2090</v>
      </c>
      <c r="B381">
        <v>1</v>
      </c>
      <c r="C381" s="1" t="s">
        <v>2088</v>
      </c>
      <c r="D381" t="s">
        <v>347</v>
      </c>
      <c r="E381" t="s">
        <v>13944</v>
      </c>
      <c r="F381" t="s">
        <v>298</v>
      </c>
      <c r="G381">
        <v>16</v>
      </c>
      <c r="H381" t="s">
        <v>627</v>
      </c>
      <c r="I381" t="s">
        <v>2088</v>
      </c>
      <c r="J381">
        <v>21071</v>
      </c>
      <c r="K381">
        <v>2</v>
      </c>
      <c r="L381" t="s">
        <v>953</v>
      </c>
      <c r="M381" t="s">
        <v>2089</v>
      </c>
      <c r="N381">
        <v>23</v>
      </c>
      <c r="O381" t="s">
        <v>11498</v>
      </c>
      <c r="P381" s="1" t="s">
        <v>347</v>
      </c>
      <c r="R381">
        <v>4037235</v>
      </c>
      <c r="S381">
        <v>4</v>
      </c>
      <c r="T381" t="s">
        <v>632</v>
      </c>
      <c r="U381" t="s">
        <v>476</v>
      </c>
      <c r="V381" t="s">
        <v>2091</v>
      </c>
      <c r="W381" s="1">
        <v>32523</v>
      </c>
      <c r="X381"/>
    </row>
    <row r="382" spans="1:24" x14ac:dyDescent="0.3">
      <c r="A382" t="s">
        <v>2094</v>
      </c>
      <c r="B382">
        <v>1</v>
      </c>
      <c r="C382" s="1" t="s">
        <v>2092</v>
      </c>
      <c r="D382" t="s">
        <v>347</v>
      </c>
      <c r="F382" t="s">
        <v>294</v>
      </c>
      <c r="G382">
        <v>16</v>
      </c>
      <c r="H382" t="s">
        <v>582</v>
      </c>
      <c r="I382" t="s">
        <v>2092</v>
      </c>
      <c r="J382">
        <v>20183</v>
      </c>
      <c r="K382">
        <v>2</v>
      </c>
      <c r="L382" t="s">
        <v>2093</v>
      </c>
      <c r="M382" t="s">
        <v>509</v>
      </c>
      <c r="N382">
        <v>27</v>
      </c>
      <c r="O382" t="s">
        <v>11499</v>
      </c>
      <c r="P382" s="1" t="s">
        <v>347</v>
      </c>
      <c r="R382">
        <v>4038530</v>
      </c>
      <c r="T382" t="s">
        <v>421</v>
      </c>
      <c r="V382" t="s">
        <v>2095</v>
      </c>
      <c r="W382" s="1">
        <v>31465</v>
      </c>
      <c r="X382"/>
    </row>
    <row r="383" spans="1:24" x14ac:dyDescent="0.3">
      <c r="A383" t="s">
        <v>2100</v>
      </c>
      <c r="B383">
        <v>1</v>
      </c>
      <c r="C383" s="1" t="s">
        <v>2098</v>
      </c>
      <c r="F383" t="s">
        <v>294</v>
      </c>
      <c r="G383">
        <v>0</v>
      </c>
      <c r="H383" t="s">
        <v>295</v>
      </c>
      <c r="I383" t="s">
        <v>2098</v>
      </c>
      <c r="J383">
        <v>17845</v>
      </c>
      <c r="K383">
        <v>0</v>
      </c>
      <c r="L383" t="s">
        <v>330</v>
      </c>
      <c r="M383" t="s">
        <v>2099</v>
      </c>
      <c r="O383" t="s">
        <v>11500</v>
      </c>
      <c r="P383" s="1" t="s">
        <v>295</v>
      </c>
      <c r="T383" t="s">
        <v>295</v>
      </c>
      <c r="V383"/>
      <c r="W383" s="1"/>
      <c r="X383"/>
    </row>
    <row r="384" spans="1:24" x14ac:dyDescent="0.3">
      <c r="A384" t="s">
        <v>14298</v>
      </c>
      <c r="B384">
        <v>1</v>
      </c>
      <c r="C384" s="1" t="s">
        <v>14299</v>
      </c>
      <c r="F384" t="s">
        <v>294</v>
      </c>
      <c r="G384">
        <v>0</v>
      </c>
      <c r="H384" t="s">
        <v>295</v>
      </c>
      <c r="I384" t="s">
        <v>14299</v>
      </c>
      <c r="J384">
        <v>21857</v>
      </c>
      <c r="K384">
        <v>0</v>
      </c>
      <c r="L384" t="s">
        <v>5136</v>
      </c>
      <c r="M384" t="s">
        <v>14300</v>
      </c>
      <c r="O384" t="s">
        <v>14301</v>
      </c>
      <c r="P384" s="1" t="s">
        <v>295</v>
      </c>
      <c r="T384" t="s">
        <v>295</v>
      </c>
      <c r="V384"/>
      <c r="W384" s="1"/>
      <c r="X384"/>
    </row>
    <row r="385" spans="1:24" x14ac:dyDescent="0.3">
      <c r="A385" t="s">
        <v>17000</v>
      </c>
      <c r="B385">
        <v>1</v>
      </c>
      <c r="C385" s="1" t="s">
        <v>17001</v>
      </c>
      <c r="D385" t="s">
        <v>448</v>
      </c>
      <c r="F385" t="s">
        <v>298</v>
      </c>
      <c r="G385">
        <v>37</v>
      </c>
      <c r="H385" t="s">
        <v>571</v>
      </c>
      <c r="I385" t="s">
        <v>17001</v>
      </c>
      <c r="K385">
        <v>0</v>
      </c>
      <c r="L385" t="s">
        <v>17002</v>
      </c>
      <c r="M385" t="s">
        <v>2690</v>
      </c>
      <c r="O385" t="s">
        <v>17003</v>
      </c>
      <c r="P385" s="1" t="s">
        <v>448</v>
      </c>
      <c r="T385" t="s">
        <v>399</v>
      </c>
      <c r="U385" t="s">
        <v>741</v>
      </c>
      <c r="V385"/>
      <c r="W385" s="1"/>
      <c r="X385"/>
    </row>
    <row r="386" spans="1:24" x14ac:dyDescent="0.3">
      <c r="A386" t="s">
        <v>2109</v>
      </c>
      <c r="B386">
        <v>1</v>
      </c>
      <c r="C386" s="1" t="s">
        <v>2107</v>
      </c>
      <c r="D386" t="s">
        <v>347</v>
      </c>
      <c r="E386" t="s">
        <v>13945</v>
      </c>
      <c r="F386" t="s">
        <v>298</v>
      </c>
      <c r="G386">
        <v>14</v>
      </c>
      <c r="H386" t="s">
        <v>496</v>
      </c>
      <c r="I386" t="s">
        <v>2107</v>
      </c>
      <c r="J386">
        <v>20817</v>
      </c>
      <c r="K386">
        <v>2</v>
      </c>
      <c r="L386" t="s">
        <v>594</v>
      </c>
      <c r="M386" t="s">
        <v>2108</v>
      </c>
      <c r="N386">
        <v>25</v>
      </c>
      <c r="O386" t="s">
        <v>11501</v>
      </c>
      <c r="P386" s="1" t="s">
        <v>347</v>
      </c>
      <c r="Q386" t="s">
        <v>407</v>
      </c>
      <c r="R386">
        <v>3115328</v>
      </c>
      <c r="S386">
        <v>2</v>
      </c>
      <c r="T386" t="s">
        <v>421</v>
      </c>
      <c r="U386" t="s">
        <v>532</v>
      </c>
      <c r="V386" t="s">
        <v>9377</v>
      </c>
      <c r="W386" s="1">
        <v>31899</v>
      </c>
      <c r="X386"/>
    </row>
    <row r="387" spans="1:24" x14ac:dyDescent="0.3">
      <c r="A387" t="s">
        <v>2115</v>
      </c>
      <c r="B387">
        <v>1</v>
      </c>
      <c r="C387" s="1" t="s">
        <v>2111</v>
      </c>
      <c r="D387" t="s">
        <v>347</v>
      </c>
      <c r="E387" t="s">
        <v>2114</v>
      </c>
      <c r="F387" t="s">
        <v>294</v>
      </c>
      <c r="G387">
        <v>16</v>
      </c>
      <c r="H387" t="s">
        <v>533</v>
      </c>
      <c r="I387" t="s">
        <v>2111</v>
      </c>
      <c r="J387">
        <v>16529</v>
      </c>
      <c r="K387">
        <v>6</v>
      </c>
      <c r="L387" t="s">
        <v>2112</v>
      </c>
      <c r="M387" t="s">
        <v>2113</v>
      </c>
      <c r="N387">
        <v>29</v>
      </c>
      <c r="O387" t="s">
        <v>11502</v>
      </c>
      <c r="P387" s="1" t="s">
        <v>347</v>
      </c>
      <c r="R387">
        <v>17205</v>
      </c>
      <c r="T387" t="s">
        <v>307</v>
      </c>
      <c r="V387" t="s">
        <v>2116</v>
      </c>
      <c r="W387" s="1">
        <v>28060</v>
      </c>
      <c r="X387"/>
    </row>
    <row r="388" spans="1:24" x14ac:dyDescent="0.3">
      <c r="A388" t="s">
        <v>2120</v>
      </c>
      <c r="B388">
        <v>1</v>
      </c>
      <c r="C388" s="1" t="s">
        <v>2118</v>
      </c>
      <c r="D388" t="s">
        <v>320</v>
      </c>
      <c r="F388" t="s">
        <v>294</v>
      </c>
      <c r="G388">
        <v>0</v>
      </c>
      <c r="H388" t="s">
        <v>295</v>
      </c>
      <c r="I388" t="s">
        <v>2118</v>
      </c>
      <c r="J388">
        <v>17401</v>
      </c>
      <c r="L388" t="s">
        <v>1083</v>
      </c>
      <c r="M388" t="s">
        <v>2119</v>
      </c>
      <c r="O388" t="s">
        <v>11503</v>
      </c>
      <c r="P388" s="1" t="s">
        <v>320</v>
      </c>
      <c r="T388" t="s">
        <v>295</v>
      </c>
      <c r="V388"/>
      <c r="W388" s="1"/>
      <c r="X388"/>
    </row>
    <row r="389" spans="1:24" x14ac:dyDescent="0.3">
      <c r="A389" t="s">
        <v>2124</v>
      </c>
      <c r="B389">
        <v>1</v>
      </c>
      <c r="C389" s="1" t="s">
        <v>2121</v>
      </c>
      <c r="D389" t="s">
        <v>448</v>
      </c>
      <c r="E389" t="s">
        <v>13946</v>
      </c>
      <c r="F389" t="s">
        <v>298</v>
      </c>
      <c r="G389">
        <v>27</v>
      </c>
      <c r="H389" t="s">
        <v>682</v>
      </c>
      <c r="I389" t="s">
        <v>2121</v>
      </c>
      <c r="J389">
        <v>20743</v>
      </c>
      <c r="K389">
        <v>2</v>
      </c>
      <c r="L389" t="s">
        <v>2122</v>
      </c>
      <c r="M389" t="s">
        <v>2123</v>
      </c>
      <c r="N389">
        <v>24</v>
      </c>
      <c r="O389" t="s">
        <v>11504</v>
      </c>
      <c r="P389" s="1" t="s">
        <v>448</v>
      </c>
      <c r="Q389" t="s">
        <v>295</v>
      </c>
      <c r="R389">
        <v>3923397</v>
      </c>
      <c r="S389">
        <v>5</v>
      </c>
      <c r="T389" t="s">
        <v>359</v>
      </c>
      <c r="U389" t="s">
        <v>313</v>
      </c>
      <c r="V389" t="s">
        <v>2125</v>
      </c>
      <c r="W389" s="1">
        <v>31972</v>
      </c>
      <c r="X389"/>
    </row>
    <row r="390" spans="1:24" x14ac:dyDescent="0.3">
      <c r="A390" t="s">
        <v>2128</v>
      </c>
      <c r="B390">
        <v>1</v>
      </c>
      <c r="C390" s="1" t="s">
        <v>145</v>
      </c>
      <c r="D390" t="s">
        <v>320</v>
      </c>
      <c r="E390" t="s">
        <v>2127</v>
      </c>
      <c r="F390" t="s">
        <v>298</v>
      </c>
      <c r="G390">
        <v>85</v>
      </c>
      <c r="H390" t="s">
        <v>401</v>
      </c>
      <c r="I390" t="s">
        <v>145</v>
      </c>
      <c r="J390">
        <v>16451</v>
      </c>
      <c r="K390">
        <v>7</v>
      </c>
      <c r="L390" t="s">
        <v>1083</v>
      </c>
      <c r="M390" t="s">
        <v>2126</v>
      </c>
      <c r="N390">
        <v>28</v>
      </c>
      <c r="O390" t="s">
        <v>11505</v>
      </c>
      <c r="P390" s="1" t="s">
        <v>320</v>
      </c>
      <c r="R390">
        <v>16732</v>
      </c>
      <c r="S390">
        <v>1</v>
      </c>
      <c r="T390" t="s">
        <v>421</v>
      </c>
      <c r="U390" t="s">
        <v>909</v>
      </c>
      <c r="V390" t="s">
        <v>1859</v>
      </c>
      <c r="W390" s="1">
        <v>27538</v>
      </c>
      <c r="X390"/>
    </row>
    <row r="391" spans="1:24" x14ac:dyDescent="0.3">
      <c r="A391" t="s">
        <v>2136</v>
      </c>
      <c r="B391">
        <v>1</v>
      </c>
      <c r="C391" s="1" t="s">
        <v>2133</v>
      </c>
      <c r="D391" t="s">
        <v>320</v>
      </c>
      <c r="E391" t="s">
        <v>2135</v>
      </c>
      <c r="F391" t="s">
        <v>294</v>
      </c>
      <c r="G391">
        <v>86</v>
      </c>
      <c r="H391" t="s">
        <v>943</v>
      </c>
      <c r="I391" t="s">
        <v>2133</v>
      </c>
      <c r="J391">
        <v>20635</v>
      </c>
      <c r="K391">
        <v>2</v>
      </c>
      <c r="L391" t="s">
        <v>2134</v>
      </c>
      <c r="M391" t="s">
        <v>516</v>
      </c>
      <c r="N391">
        <v>26</v>
      </c>
      <c r="O391" t="s">
        <v>11506</v>
      </c>
      <c r="P391" s="1" t="s">
        <v>320</v>
      </c>
      <c r="R391">
        <v>3957316</v>
      </c>
      <c r="T391" t="s">
        <v>421</v>
      </c>
      <c r="V391" t="s">
        <v>2137</v>
      </c>
      <c r="W391" s="1">
        <v>31719</v>
      </c>
      <c r="X391"/>
    </row>
    <row r="392" spans="1:24" x14ac:dyDescent="0.3">
      <c r="A392" t="s">
        <v>2141</v>
      </c>
      <c r="B392">
        <v>1</v>
      </c>
      <c r="C392" s="1" t="s">
        <v>2139</v>
      </c>
      <c r="D392" t="s">
        <v>448</v>
      </c>
      <c r="F392" t="s">
        <v>294</v>
      </c>
      <c r="G392">
        <v>48</v>
      </c>
      <c r="H392" t="s">
        <v>655</v>
      </c>
      <c r="I392" t="s">
        <v>2139</v>
      </c>
      <c r="J392">
        <v>20616</v>
      </c>
      <c r="K392">
        <v>2</v>
      </c>
      <c r="L392" t="s">
        <v>852</v>
      </c>
      <c r="M392" t="s">
        <v>2140</v>
      </c>
      <c r="N392">
        <v>26</v>
      </c>
      <c r="O392" t="s">
        <v>11507</v>
      </c>
      <c r="P392" s="1" t="s">
        <v>448</v>
      </c>
      <c r="R392">
        <v>4339829</v>
      </c>
      <c r="T392" t="s">
        <v>359</v>
      </c>
      <c r="V392" t="s">
        <v>2142</v>
      </c>
      <c r="W392" s="1">
        <v>31700</v>
      </c>
      <c r="X392"/>
    </row>
    <row r="393" spans="1:24" x14ac:dyDescent="0.3">
      <c r="A393" t="s">
        <v>2150</v>
      </c>
      <c r="B393">
        <v>1</v>
      </c>
      <c r="C393" s="1" t="s">
        <v>2148</v>
      </c>
      <c r="D393" t="s">
        <v>310</v>
      </c>
      <c r="E393" t="s">
        <v>14302</v>
      </c>
      <c r="F393" t="s">
        <v>298</v>
      </c>
      <c r="G393">
        <v>2</v>
      </c>
      <c r="H393" t="s">
        <v>1222</v>
      </c>
      <c r="I393" t="s">
        <v>2148</v>
      </c>
      <c r="J393">
        <v>20542</v>
      </c>
      <c r="K393">
        <v>1</v>
      </c>
      <c r="L393" t="s">
        <v>497</v>
      </c>
      <c r="M393" t="s">
        <v>2149</v>
      </c>
      <c r="N393">
        <v>25</v>
      </c>
      <c r="O393" t="s">
        <v>11508</v>
      </c>
      <c r="P393" s="1" t="s">
        <v>310</v>
      </c>
      <c r="R393">
        <v>3042565</v>
      </c>
      <c r="T393" t="s">
        <v>344</v>
      </c>
      <c r="U393" t="s">
        <v>351</v>
      </c>
      <c r="V393" t="s">
        <v>2151</v>
      </c>
      <c r="W393" s="1">
        <v>31828</v>
      </c>
      <c r="X393"/>
    </row>
    <row r="394" spans="1:24" x14ac:dyDescent="0.3">
      <c r="A394" t="s">
        <v>2156</v>
      </c>
      <c r="B394">
        <v>1</v>
      </c>
      <c r="C394" s="1" t="s">
        <v>2153</v>
      </c>
      <c r="D394" t="s">
        <v>434</v>
      </c>
      <c r="E394" t="s">
        <v>2155</v>
      </c>
      <c r="F394" t="s">
        <v>298</v>
      </c>
      <c r="G394">
        <v>6</v>
      </c>
      <c r="H394" t="s">
        <v>374</v>
      </c>
      <c r="I394" t="s">
        <v>2153</v>
      </c>
      <c r="J394">
        <v>11694</v>
      </c>
      <c r="K394">
        <v>14</v>
      </c>
      <c r="L394" t="s">
        <v>710</v>
      </c>
      <c r="M394" t="s">
        <v>2154</v>
      </c>
      <c r="N394">
        <v>36</v>
      </c>
      <c r="O394" t="s">
        <v>11509</v>
      </c>
      <c r="P394" s="1" t="s">
        <v>434</v>
      </c>
      <c r="R394">
        <v>10621</v>
      </c>
      <c r="S394">
        <v>1</v>
      </c>
      <c r="T394" t="s">
        <v>328</v>
      </c>
      <c r="U394" t="s">
        <v>486</v>
      </c>
      <c r="V394" t="s">
        <v>2157</v>
      </c>
      <c r="W394" s="1">
        <v>8432</v>
      </c>
      <c r="X394"/>
    </row>
    <row r="395" spans="1:24" x14ac:dyDescent="0.3">
      <c r="A395" t="s">
        <v>2162</v>
      </c>
      <c r="B395">
        <v>1</v>
      </c>
      <c r="C395" s="1" t="s">
        <v>2160</v>
      </c>
      <c r="D395" t="s">
        <v>347</v>
      </c>
      <c r="E395" t="s">
        <v>13947</v>
      </c>
      <c r="F395" t="s">
        <v>298</v>
      </c>
      <c r="G395">
        <v>83</v>
      </c>
      <c r="H395" t="s">
        <v>582</v>
      </c>
      <c r="I395" t="s">
        <v>2160</v>
      </c>
      <c r="J395">
        <v>20838</v>
      </c>
      <c r="K395">
        <v>2</v>
      </c>
      <c r="L395" t="s">
        <v>2161</v>
      </c>
      <c r="M395" t="s">
        <v>1112</v>
      </c>
      <c r="N395">
        <v>25</v>
      </c>
      <c r="O395" t="s">
        <v>11510</v>
      </c>
      <c r="P395" s="1" t="s">
        <v>347</v>
      </c>
      <c r="R395">
        <v>3894912</v>
      </c>
      <c r="S395">
        <v>2</v>
      </c>
      <c r="T395" t="s">
        <v>328</v>
      </c>
      <c r="U395" t="s">
        <v>297</v>
      </c>
      <c r="V395" t="s">
        <v>2163</v>
      </c>
      <c r="W395" s="1">
        <v>32511</v>
      </c>
      <c r="X395"/>
    </row>
    <row r="396" spans="1:24" x14ac:dyDescent="0.3">
      <c r="A396" t="s">
        <v>2166</v>
      </c>
      <c r="B396">
        <v>1</v>
      </c>
      <c r="C396" s="1" t="s">
        <v>2164</v>
      </c>
      <c r="F396" t="s">
        <v>294</v>
      </c>
      <c r="G396">
        <v>0</v>
      </c>
      <c r="H396" t="s">
        <v>295</v>
      </c>
      <c r="I396" t="s">
        <v>2164</v>
      </c>
      <c r="J396">
        <v>21095</v>
      </c>
      <c r="K396">
        <v>0</v>
      </c>
      <c r="L396" t="s">
        <v>688</v>
      </c>
      <c r="M396" t="s">
        <v>2165</v>
      </c>
      <c r="O396" t="s">
        <v>11511</v>
      </c>
      <c r="P396" s="1" t="s">
        <v>295</v>
      </c>
      <c r="T396" t="s">
        <v>295</v>
      </c>
      <c r="V396"/>
      <c r="W396" s="1"/>
      <c r="X396"/>
    </row>
    <row r="397" spans="1:24" x14ac:dyDescent="0.3">
      <c r="A397" t="s">
        <v>2169</v>
      </c>
      <c r="B397">
        <v>1</v>
      </c>
      <c r="C397" s="1" t="s">
        <v>2167</v>
      </c>
      <c r="F397" t="s">
        <v>294</v>
      </c>
      <c r="G397">
        <v>0</v>
      </c>
      <c r="H397" t="s">
        <v>295</v>
      </c>
      <c r="I397" t="s">
        <v>2167</v>
      </c>
      <c r="J397">
        <v>17855</v>
      </c>
      <c r="K397">
        <v>0</v>
      </c>
      <c r="L397" t="s">
        <v>479</v>
      </c>
      <c r="M397" t="s">
        <v>2168</v>
      </c>
      <c r="O397" t="s">
        <v>11512</v>
      </c>
      <c r="P397" s="1" t="s">
        <v>295</v>
      </c>
      <c r="T397" t="s">
        <v>295</v>
      </c>
      <c r="V397"/>
      <c r="W397" s="1"/>
      <c r="X397"/>
    </row>
    <row r="398" spans="1:24" x14ac:dyDescent="0.3">
      <c r="A398" t="s">
        <v>2173</v>
      </c>
      <c r="B398">
        <v>1</v>
      </c>
      <c r="C398" s="1" t="s">
        <v>2171</v>
      </c>
      <c r="D398" t="s">
        <v>320</v>
      </c>
      <c r="E398" t="s">
        <v>2172</v>
      </c>
      <c r="F398" t="s">
        <v>294</v>
      </c>
      <c r="H398" t="s">
        <v>1592</v>
      </c>
      <c r="I398" t="s">
        <v>2171</v>
      </c>
      <c r="J398">
        <v>19010</v>
      </c>
      <c r="K398">
        <v>3</v>
      </c>
      <c r="L398" t="s">
        <v>367</v>
      </c>
      <c r="M398" t="s">
        <v>2130</v>
      </c>
      <c r="N398">
        <v>26</v>
      </c>
      <c r="O398" t="s">
        <v>11513</v>
      </c>
      <c r="P398" s="1" t="s">
        <v>320</v>
      </c>
      <c r="R398">
        <v>3059945</v>
      </c>
      <c r="T398" t="s">
        <v>293</v>
      </c>
      <c r="V398" t="s">
        <v>2174</v>
      </c>
      <c r="W398" s="1">
        <v>30240</v>
      </c>
      <c r="X398"/>
    </row>
    <row r="399" spans="1:24" x14ac:dyDescent="0.3">
      <c r="A399" t="s">
        <v>2178</v>
      </c>
      <c r="B399">
        <v>1</v>
      </c>
      <c r="C399" s="1" t="s">
        <v>2175</v>
      </c>
      <c r="D399" t="s">
        <v>347</v>
      </c>
      <c r="E399" t="s">
        <v>13948</v>
      </c>
      <c r="F399" t="s">
        <v>294</v>
      </c>
      <c r="G399">
        <v>16</v>
      </c>
      <c r="H399" t="s">
        <v>752</v>
      </c>
      <c r="I399" t="s">
        <v>2175</v>
      </c>
      <c r="J399">
        <v>20626</v>
      </c>
      <c r="K399">
        <v>2</v>
      </c>
      <c r="L399" t="s">
        <v>2176</v>
      </c>
      <c r="M399" t="s">
        <v>2177</v>
      </c>
      <c r="N399">
        <v>24</v>
      </c>
      <c r="O399" t="s">
        <v>11514</v>
      </c>
      <c r="P399" s="1" t="s">
        <v>347</v>
      </c>
      <c r="R399">
        <v>4055563</v>
      </c>
      <c r="S399">
        <v>3</v>
      </c>
      <c r="T399" t="s">
        <v>344</v>
      </c>
      <c r="V399" t="s">
        <v>2179</v>
      </c>
      <c r="W399" s="1">
        <v>31705</v>
      </c>
      <c r="X399"/>
    </row>
    <row r="400" spans="1:24" x14ac:dyDescent="0.3">
      <c r="A400" t="s">
        <v>14303</v>
      </c>
      <c r="B400">
        <v>1</v>
      </c>
      <c r="C400" s="1" t="s">
        <v>14304</v>
      </c>
      <c r="D400" t="s">
        <v>434</v>
      </c>
      <c r="F400" t="s">
        <v>298</v>
      </c>
      <c r="G400">
        <v>5</v>
      </c>
      <c r="H400" t="s">
        <v>427</v>
      </c>
      <c r="I400" t="s">
        <v>14304</v>
      </c>
      <c r="J400">
        <v>22307</v>
      </c>
      <c r="K400">
        <v>1</v>
      </c>
      <c r="L400" t="s">
        <v>1034</v>
      </c>
      <c r="M400" t="s">
        <v>14305</v>
      </c>
      <c r="N400">
        <v>25</v>
      </c>
      <c r="O400" t="s">
        <v>14306</v>
      </c>
      <c r="P400" s="1" t="s">
        <v>434</v>
      </c>
      <c r="R400">
        <v>3932960</v>
      </c>
      <c r="T400" t="s">
        <v>344</v>
      </c>
      <c r="U400" t="s">
        <v>14224</v>
      </c>
      <c r="V400" t="s">
        <v>16224</v>
      </c>
      <c r="W400" s="1">
        <v>33352</v>
      </c>
      <c r="X400"/>
    </row>
    <row r="401" spans="1:24" x14ac:dyDescent="0.3">
      <c r="A401" t="s">
        <v>16225</v>
      </c>
      <c r="B401">
        <v>1</v>
      </c>
      <c r="C401" s="1" t="s">
        <v>16226</v>
      </c>
      <c r="D401" t="s">
        <v>347</v>
      </c>
      <c r="E401" t="s">
        <v>16227</v>
      </c>
      <c r="F401" t="s">
        <v>298</v>
      </c>
      <c r="G401">
        <v>39</v>
      </c>
      <c r="H401" t="s">
        <v>427</v>
      </c>
      <c r="I401" t="s">
        <v>16226</v>
      </c>
      <c r="J401">
        <v>19044</v>
      </c>
      <c r="K401">
        <v>4</v>
      </c>
      <c r="L401" t="s">
        <v>1223</v>
      </c>
      <c r="M401" t="s">
        <v>2184</v>
      </c>
      <c r="N401">
        <v>26</v>
      </c>
      <c r="O401" t="s">
        <v>16228</v>
      </c>
      <c r="P401" s="1" t="s">
        <v>8219</v>
      </c>
      <c r="R401">
        <v>3061612</v>
      </c>
      <c r="S401">
        <v>2</v>
      </c>
      <c r="T401" t="s">
        <v>399</v>
      </c>
      <c r="U401" t="s">
        <v>904</v>
      </c>
      <c r="V401" t="s">
        <v>2185</v>
      </c>
      <c r="W401" s="1">
        <v>30278</v>
      </c>
      <c r="X401"/>
    </row>
    <row r="402" spans="1:24" x14ac:dyDescent="0.3">
      <c r="A402" t="s">
        <v>14307</v>
      </c>
      <c r="B402">
        <v>1</v>
      </c>
      <c r="C402" s="1" t="s">
        <v>14308</v>
      </c>
      <c r="D402" t="s">
        <v>310</v>
      </c>
      <c r="F402" t="s">
        <v>298</v>
      </c>
      <c r="G402">
        <v>9</v>
      </c>
      <c r="H402" t="s">
        <v>588</v>
      </c>
      <c r="I402" t="s">
        <v>14308</v>
      </c>
      <c r="J402">
        <v>21693</v>
      </c>
      <c r="K402">
        <v>1</v>
      </c>
      <c r="L402" t="s">
        <v>1531</v>
      </c>
      <c r="M402" t="s">
        <v>14309</v>
      </c>
      <c r="N402">
        <v>24</v>
      </c>
      <c r="O402" t="s">
        <v>14310</v>
      </c>
      <c r="P402" s="1" t="s">
        <v>310</v>
      </c>
      <c r="Q402" t="s">
        <v>407</v>
      </c>
      <c r="R402">
        <v>3915511</v>
      </c>
      <c r="S402">
        <v>1</v>
      </c>
      <c r="T402" t="s">
        <v>421</v>
      </c>
      <c r="U402" t="s">
        <v>408</v>
      </c>
      <c r="V402" t="s">
        <v>14208</v>
      </c>
      <c r="W402" s="1">
        <v>32671</v>
      </c>
      <c r="X402"/>
    </row>
    <row r="403" spans="1:24" x14ac:dyDescent="0.3">
      <c r="A403" t="s">
        <v>2191</v>
      </c>
      <c r="B403">
        <v>1</v>
      </c>
      <c r="C403" s="1" t="s">
        <v>2187</v>
      </c>
      <c r="D403" t="s">
        <v>347</v>
      </c>
      <c r="E403" t="s">
        <v>2190</v>
      </c>
      <c r="F403" t="s">
        <v>298</v>
      </c>
      <c r="G403">
        <v>0</v>
      </c>
      <c r="H403" t="s">
        <v>366</v>
      </c>
      <c r="I403" t="s">
        <v>2187</v>
      </c>
      <c r="J403">
        <v>16276</v>
      </c>
      <c r="K403">
        <v>7</v>
      </c>
      <c r="L403" t="s">
        <v>2188</v>
      </c>
      <c r="M403" t="s">
        <v>2189</v>
      </c>
      <c r="N403">
        <v>30</v>
      </c>
      <c r="O403" t="s">
        <v>11515</v>
      </c>
      <c r="P403" s="1" t="s">
        <v>347</v>
      </c>
      <c r="R403">
        <v>16995</v>
      </c>
      <c r="S403">
        <v>4</v>
      </c>
      <c r="T403" t="s">
        <v>328</v>
      </c>
      <c r="U403" t="s">
        <v>532</v>
      </c>
      <c r="V403" t="s">
        <v>2192</v>
      </c>
      <c r="W403" s="1">
        <v>27826</v>
      </c>
      <c r="X403"/>
    </row>
    <row r="404" spans="1:24" x14ac:dyDescent="0.3">
      <c r="A404" t="s">
        <v>2198</v>
      </c>
      <c r="B404">
        <v>1</v>
      </c>
      <c r="C404" s="1" t="s">
        <v>2194</v>
      </c>
      <c r="D404" t="s">
        <v>347</v>
      </c>
      <c r="E404" t="s">
        <v>2197</v>
      </c>
      <c r="F404" t="s">
        <v>294</v>
      </c>
      <c r="G404">
        <v>18</v>
      </c>
      <c r="H404" t="s">
        <v>1153</v>
      </c>
      <c r="I404" t="s">
        <v>2194</v>
      </c>
      <c r="J404">
        <v>16801</v>
      </c>
      <c r="K404">
        <v>5</v>
      </c>
      <c r="L404" t="s">
        <v>2195</v>
      </c>
      <c r="M404" t="s">
        <v>2196</v>
      </c>
      <c r="N404">
        <v>27</v>
      </c>
      <c r="O404" t="s">
        <v>11516</v>
      </c>
      <c r="P404" s="1" t="s">
        <v>347</v>
      </c>
      <c r="R404">
        <v>2971433</v>
      </c>
      <c r="T404" t="s">
        <v>293</v>
      </c>
      <c r="V404" t="s">
        <v>1191</v>
      </c>
      <c r="W404" s="1">
        <v>28428</v>
      </c>
      <c r="X404"/>
    </row>
    <row r="405" spans="1:24" x14ac:dyDescent="0.3">
      <c r="A405" t="s">
        <v>17004</v>
      </c>
      <c r="B405">
        <v>1</v>
      </c>
      <c r="C405" s="1" t="s">
        <v>17005</v>
      </c>
      <c r="D405" t="s">
        <v>320</v>
      </c>
      <c r="F405" t="s">
        <v>298</v>
      </c>
      <c r="G405">
        <v>47</v>
      </c>
      <c r="H405" t="s">
        <v>455</v>
      </c>
      <c r="I405" t="s">
        <v>17005</v>
      </c>
      <c r="K405">
        <v>0</v>
      </c>
      <c r="L405" t="s">
        <v>710</v>
      </c>
      <c r="M405" t="s">
        <v>17006</v>
      </c>
      <c r="O405" t="s">
        <v>17007</v>
      </c>
      <c r="P405" s="1" t="s">
        <v>320</v>
      </c>
      <c r="T405" t="s">
        <v>293</v>
      </c>
      <c r="U405" t="s">
        <v>741</v>
      </c>
      <c r="V405"/>
      <c r="W405" s="1"/>
      <c r="X405"/>
    </row>
    <row r="406" spans="1:24" x14ac:dyDescent="0.3">
      <c r="A406" t="s">
        <v>2201</v>
      </c>
      <c r="B406">
        <v>1</v>
      </c>
      <c r="C406" s="1" t="s">
        <v>2199</v>
      </c>
      <c r="D406" t="s">
        <v>448</v>
      </c>
      <c r="F406" t="s">
        <v>298</v>
      </c>
      <c r="G406">
        <v>0</v>
      </c>
      <c r="H406" t="s">
        <v>366</v>
      </c>
      <c r="I406" t="s">
        <v>2199</v>
      </c>
      <c r="J406">
        <v>20976</v>
      </c>
      <c r="K406">
        <v>2</v>
      </c>
      <c r="L406" t="s">
        <v>330</v>
      </c>
      <c r="M406" t="s">
        <v>2200</v>
      </c>
      <c r="N406">
        <v>23</v>
      </c>
      <c r="O406" t="s">
        <v>11517</v>
      </c>
      <c r="P406" s="1" t="s">
        <v>448</v>
      </c>
      <c r="R406">
        <v>3915536</v>
      </c>
      <c r="T406" t="s">
        <v>399</v>
      </c>
      <c r="U406" t="s">
        <v>313</v>
      </c>
      <c r="V406" t="s">
        <v>17008</v>
      </c>
      <c r="W406" s="1">
        <v>32050</v>
      </c>
      <c r="X406"/>
    </row>
    <row r="407" spans="1:24" x14ac:dyDescent="0.3">
      <c r="A407" t="s">
        <v>2205</v>
      </c>
      <c r="B407">
        <v>1</v>
      </c>
      <c r="C407" s="1" t="s">
        <v>2202</v>
      </c>
      <c r="D407" t="s">
        <v>434</v>
      </c>
      <c r="E407" t="s">
        <v>2204</v>
      </c>
      <c r="F407" t="s">
        <v>298</v>
      </c>
      <c r="G407">
        <v>2</v>
      </c>
      <c r="H407" t="s">
        <v>427</v>
      </c>
      <c r="I407" t="s">
        <v>2202</v>
      </c>
      <c r="J407">
        <v>11735</v>
      </c>
      <c r="K407">
        <v>16</v>
      </c>
      <c r="L407" t="s">
        <v>330</v>
      </c>
      <c r="M407" t="s">
        <v>2203</v>
      </c>
      <c r="N407">
        <v>39</v>
      </c>
      <c r="O407" t="s">
        <v>11518</v>
      </c>
      <c r="P407" s="1" t="s">
        <v>434</v>
      </c>
      <c r="R407">
        <v>8461</v>
      </c>
      <c r="T407" t="s">
        <v>399</v>
      </c>
      <c r="U407" t="s">
        <v>339</v>
      </c>
      <c r="V407" t="s">
        <v>1691</v>
      </c>
      <c r="W407" s="1">
        <v>7223</v>
      </c>
      <c r="X407"/>
    </row>
    <row r="408" spans="1:24" x14ac:dyDescent="0.3">
      <c r="A408" t="s">
        <v>2209</v>
      </c>
      <c r="B408">
        <v>1</v>
      </c>
      <c r="C408" s="1" t="s">
        <v>2206</v>
      </c>
      <c r="D408" t="s">
        <v>347</v>
      </c>
      <c r="E408" t="s">
        <v>2208</v>
      </c>
      <c r="F408" t="s">
        <v>294</v>
      </c>
      <c r="G408">
        <v>81</v>
      </c>
      <c r="H408" t="s">
        <v>1222</v>
      </c>
      <c r="I408" t="s">
        <v>2206</v>
      </c>
      <c r="J408">
        <v>11182</v>
      </c>
      <c r="K408">
        <v>10</v>
      </c>
      <c r="L408" t="s">
        <v>1083</v>
      </c>
      <c r="M408" t="s">
        <v>2207</v>
      </c>
      <c r="N408">
        <v>33</v>
      </c>
      <c r="O408" t="s">
        <v>11519</v>
      </c>
      <c r="P408" s="1" t="s">
        <v>347</v>
      </c>
      <c r="R408">
        <v>13271</v>
      </c>
      <c r="T408" t="s">
        <v>317</v>
      </c>
      <c r="V408" t="s">
        <v>2210</v>
      </c>
      <c r="W408" s="1">
        <v>24062</v>
      </c>
      <c r="X408"/>
    </row>
    <row r="409" spans="1:24" x14ac:dyDescent="0.3">
      <c r="A409" t="s">
        <v>2213</v>
      </c>
      <c r="B409">
        <v>1</v>
      </c>
      <c r="C409" s="1" t="s">
        <v>2211</v>
      </c>
      <c r="D409" t="s">
        <v>347</v>
      </c>
      <c r="F409" t="s">
        <v>294</v>
      </c>
      <c r="G409">
        <v>0</v>
      </c>
      <c r="H409" t="s">
        <v>571</v>
      </c>
      <c r="I409" t="s">
        <v>2211</v>
      </c>
      <c r="J409">
        <v>18781</v>
      </c>
      <c r="K409">
        <v>0</v>
      </c>
      <c r="L409" t="s">
        <v>435</v>
      </c>
      <c r="M409" t="s">
        <v>2212</v>
      </c>
      <c r="N409">
        <v>27</v>
      </c>
      <c r="O409" t="s">
        <v>11520</v>
      </c>
      <c r="P409" s="1" t="s">
        <v>347</v>
      </c>
      <c r="R409">
        <v>2513048</v>
      </c>
      <c r="T409" t="s">
        <v>421</v>
      </c>
      <c r="V409" t="s">
        <v>2214</v>
      </c>
      <c r="W409" s="1">
        <v>30077</v>
      </c>
      <c r="X409"/>
    </row>
    <row r="410" spans="1:24" x14ac:dyDescent="0.3">
      <c r="A410" t="s">
        <v>2217</v>
      </c>
      <c r="B410">
        <v>1</v>
      </c>
      <c r="C410" s="1" t="s">
        <v>115</v>
      </c>
      <c r="D410" t="s">
        <v>347</v>
      </c>
      <c r="E410" t="s">
        <v>2216</v>
      </c>
      <c r="F410" t="s">
        <v>298</v>
      </c>
      <c r="G410">
        <v>84</v>
      </c>
      <c r="H410" t="s">
        <v>2950</v>
      </c>
      <c r="I410" t="s">
        <v>115</v>
      </c>
      <c r="J410">
        <v>14865</v>
      </c>
      <c r="K410">
        <v>8</v>
      </c>
      <c r="L410" t="s">
        <v>1231</v>
      </c>
      <c r="M410" t="s">
        <v>2215</v>
      </c>
      <c r="N410">
        <v>30</v>
      </c>
      <c r="O410" t="s">
        <v>11521</v>
      </c>
      <c r="P410" s="1" t="s">
        <v>347</v>
      </c>
      <c r="R410">
        <v>15839</v>
      </c>
      <c r="S410">
        <v>2</v>
      </c>
      <c r="T410" t="s">
        <v>489</v>
      </c>
      <c r="U410" t="s">
        <v>890</v>
      </c>
      <c r="V410" t="s">
        <v>2218</v>
      </c>
      <c r="W410" s="1">
        <v>26701</v>
      </c>
      <c r="X410"/>
    </row>
    <row r="411" spans="1:24" x14ac:dyDescent="0.3">
      <c r="A411" t="s">
        <v>2221</v>
      </c>
      <c r="B411">
        <v>1</v>
      </c>
      <c r="C411" s="1" t="s">
        <v>2219</v>
      </c>
      <c r="D411" t="s">
        <v>347</v>
      </c>
      <c r="E411" t="s">
        <v>13949</v>
      </c>
      <c r="F411" t="s">
        <v>294</v>
      </c>
      <c r="G411">
        <v>14</v>
      </c>
      <c r="H411" t="s">
        <v>564</v>
      </c>
      <c r="I411" t="s">
        <v>2219</v>
      </c>
      <c r="J411">
        <v>20775</v>
      </c>
      <c r="K411">
        <v>2</v>
      </c>
      <c r="L411" t="s">
        <v>464</v>
      </c>
      <c r="M411" t="s">
        <v>2220</v>
      </c>
      <c r="N411">
        <v>24</v>
      </c>
      <c r="O411" t="s">
        <v>11522</v>
      </c>
      <c r="P411" s="1" t="s">
        <v>347</v>
      </c>
      <c r="Q411" t="s">
        <v>17009</v>
      </c>
      <c r="R411">
        <v>3915174</v>
      </c>
      <c r="S411">
        <v>3</v>
      </c>
      <c r="T411" t="s">
        <v>359</v>
      </c>
      <c r="U411" t="s">
        <v>904</v>
      </c>
      <c r="V411" t="s">
        <v>2222</v>
      </c>
      <c r="W411" s="1">
        <v>32069</v>
      </c>
      <c r="X411"/>
    </row>
    <row r="412" spans="1:24" x14ac:dyDescent="0.3">
      <c r="A412" t="s">
        <v>2226</v>
      </c>
      <c r="B412">
        <v>1</v>
      </c>
      <c r="C412" s="1" t="s">
        <v>2223</v>
      </c>
      <c r="D412" t="s">
        <v>448</v>
      </c>
      <c r="F412" t="s">
        <v>294</v>
      </c>
      <c r="G412">
        <v>49</v>
      </c>
      <c r="H412" t="s">
        <v>810</v>
      </c>
      <c r="I412" t="s">
        <v>2223</v>
      </c>
      <c r="J412">
        <v>17235</v>
      </c>
      <c r="K412">
        <v>0</v>
      </c>
      <c r="L412" t="s">
        <v>2224</v>
      </c>
      <c r="M412" t="s">
        <v>2225</v>
      </c>
      <c r="N412">
        <v>26</v>
      </c>
      <c r="O412" t="s">
        <v>11523</v>
      </c>
      <c r="P412" s="1" t="s">
        <v>448</v>
      </c>
      <c r="R412">
        <v>3922022</v>
      </c>
      <c r="T412" t="s">
        <v>328</v>
      </c>
      <c r="V412" t="s">
        <v>2227</v>
      </c>
      <c r="W412" s="1">
        <v>29172</v>
      </c>
      <c r="X412"/>
    </row>
    <row r="413" spans="1:24" x14ac:dyDescent="0.3">
      <c r="A413" t="s">
        <v>2231</v>
      </c>
      <c r="B413">
        <v>1</v>
      </c>
      <c r="C413" s="1" t="s">
        <v>79</v>
      </c>
      <c r="D413" t="s">
        <v>448</v>
      </c>
      <c r="E413" t="s">
        <v>2230</v>
      </c>
      <c r="F413" t="s">
        <v>298</v>
      </c>
      <c r="G413">
        <v>26</v>
      </c>
      <c r="H413" t="s">
        <v>433</v>
      </c>
      <c r="I413" t="s">
        <v>79</v>
      </c>
      <c r="J413">
        <v>19828</v>
      </c>
      <c r="K413">
        <v>3</v>
      </c>
      <c r="L413" t="s">
        <v>2228</v>
      </c>
      <c r="M413" t="s">
        <v>2229</v>
      </c>
      <c r="N413">
        <v>26</v>
      </c>
      <c r="O413" t="s">
        <v>11524</v>
      </c>
      <c r="P413" s="1" t="s">
        <v>448</v>
      </c>
      <c r="R413">
        <v>3128721</v>
      </c>
      <c r="S413">
        <v>3</v>
      </c>
      <c r="T413" t="s">
        <v>359</v>
      </c>
      <c r="U413" t="s">
        <v>486</v>
      </c>
      <c r="V413" t="s">
        <v>2232</v>
      </c>
      <c r="W413" s="1">
        <v>31001</v>
      </c>
      <c r="X413"/>
    </row>
    <row r="414" spans="1:24" x14ac:dyDescent="0.3">
      <c r="A414" t="s">
        <v>2237</v>
      </c>
      <c r="B414">
        <v>1</v>
      </c>
      <c r="C414" s="1" t="s">
        <v>2234</v>
      </c>
      <c r="D414" t="s">
        <v>347</v>
      </c>
      <c r="F414" t="s">
        <v>294</v>
      </c>
      <c r="G414">
        <v>3</v>
      </c>
      <c r="H414" t="s">
        <v>391</v>
      </c>
      <c r="I414" t="s">
        <v>2234</v>
      </c>
      <c r="J414">
        <v>19295</v>
      </c>
      <c r="K414">
        <v>2</v>
      </c>
      <c r="L414" t="s">
        <v>2235</v>
      </c>
      <c r="M414" t="s">
        <v>2236</v>
      </c>
      <c r="O414" t="s">
        <v>11525</v>
      </c>
      <c r="P414" s="1" t="s">
        <v>347</v>
      </c>
      <c r="R414">
        <v>3039738</v>
      </c>
      <c r="T414" t="s">
        <v>489</v>
      </c>
      <c r="V414"/>
      <c r="W414" s="1">
        <v>30570</v>
      </c>
      <c r="X414"/>
    </row>
    <row r="415" spans="1:24" x14ac:dyDescent="0.3">
      <c r="A415" t="s">
        <v>2240</v>
      </c>
      <c r="B415">
        <v>1</v>
      </c>
      <c r="C415" s="1" t="s">
        <v>2238</v>
      </c>
      <c r="D415" t="s">
        <v>448</v>
      </c>
      <c r="F415" t="s">
        <v>294</v>
      </c>
      <c r="G415">
        <v>44</v>
      </c>
      <c r="H415" t="s">
        <v>1180</v>
      </c>
      <c r="I415" t="s">
        <v>2238</v>
      </c>
      <c r="J415">
        <v>12323</v>
      </c>
      <c r="K415">
        <v>10</v>
      </c>
      <c r="L415" t="s">
        <v>2239</v>
      </c>
      <c r="M415" t="s">
        <v>1938</v>
      </c>
      <c r="N415">
        <v>34</v>
      </c>
      <c r="O415" t="s">
        <v>11526</v>
      </c>
      <c r="P415" s="1" t="s">
        <v>448</v>
      </c>
      <c r="R415">
        <v>13536</v>
      </c>
      <c r="T415" t="s">
        <v>359</v>
      </c>
      <c r="V415" t="s">
        <v>2241</v>
      </c>
      <c r="W415" s="1">
        <v>24262</v>
      </c>
      <c r="X415"/>
    </row>
    <row r="416" spans="1:24" x14ac:dyDescent="0.3">
      <c r="A416" t="s">
        <v>2245</v>
      </c>
      <c r="B416">
        <v>1</v>
      </c>
      <c r="C416" s="1" t="s">
        <v>2242</v>
      </c>
      <c r="D416" t="s">
        <v>347</v>
      </c>
      <c r="E416" t="s">
        <v>2244</v>
      </c>
      <c r="F416" t="s">
        <v>506</v>
      </c>
      <c r="G416">
        <v>83</v>
      </c>
      <c r="H416" t="s">
        <v>533</v>
      </c>
      <c r="I416" t="s">
        <v>2242</v>
      </c>
      <c r="J416">
        <v>16012</v>
      </c>
      <c r="K416">
        <v>6</v>
      </c>
      <c r="L416" t="s">
        <v>596</v>
      </c>
      <c r="M416" t="s">
        <v>2243</v>
      </c>
      <c r="N416">
        <v>28</v>
      </c>
      <c r="O416" t="s">
        <v>11527</v>
      </c>
      <c r="P416" s="1" t="s">
        <v>347</v>
      </c>
      <c r="R416">
        <v>16870</v>
      </c>
      <c r="T416" t="s">
        <v>328</v>
      </c>
      <c r="V416" t="s">
        <v>2246</v>
      </c>
      <c r="W416" s="1">
        <v>27718</v>
      </c>
      <c r="X416"/>
    </row>
    <row r="417" spans="1:24" x14ac:dyDescent="0.3">
      <c r="A417" t="s">
        <v>15724</v>
      </c>
      <c r="B417">
        <v>1</v>
      </c>
      <c r="C417" s="1" t="s">
        <v>15725</v>
      </c>
      <c r="D417" t="s">
        <v>15649</v>
      </c>
      <c r="F417" t="s">
        <v>298</v>
      </c>
      <c r="G417">
        <v>6</v>
      </c>
      <c r="H417" t="s">
        <v>355</v>
      </c>
      <c r="I417" t="s">
        <v>15725</v>
      </c>
      <c r="J417">
        <v>21660</v>
      </c>
      <c r="K417">
        <v>2</v>
      </c>
      <c r="L417" t="s">
        <v>1021</v>
      </c>
      <c r="M417" t="s">
        <v>15726</v>
      </c>
      <c r="N417">
        <v>26</v>
      </c>
      <c r="O417" t="s">
        <v>15727</v>
      </c>
      <c r="P417" s="1" t="s">
        <v>15649</v>
      </c>
      <c r="R417">
        <v>3072765</v>
      </c>
      <c r="T417" t="s">
        <v>344</v>
      </c>
      <c r="U417" t="s">
        <v>904</v>
      </c>
      <c r="V417" t="s">
        <v>5105</v>
      </c>
      <c r="W417" s="1">
        <v>32650</v>
      </c>
      <c r="X417"/>
    </row>
    <row r="418" spans="1:24" x14ac:dyDescent="0.3">
      <c r="A418" t="s">
        <v>14311</v>
      </c>
      <c r="B418">
        <v>1</v>
      </c>
      <c r="C418" s="1" t="s">
        <v>14312</v>
      </c>
      <c r="D418" t="s">
        <v>347</v>
      </c>
      <c r="F418" t="s">
        <v>294</v>
      </c>
      <c r="H418" t="s">
        <v>482</v>
      </c>
      <c r="I418" t="s">
        <v>14312</v>
      </c>
      <c r="J418">
        <v>22373</v>
      </c>
      <c r="K418">
        <v>0</v>
      </c>
      <c r="L418" t="s">
        <v>636</v>
      </c>
      <c r="M418" t="s">
        <v>1928</v>
      </c>
      <c r="N418">
        <v>23</v>
      </c>
      <c r="O418" t="s">
        <v>14313</v>
      </c>
      <c r="P418" s="1" t="s">
        <v>347</v>
      </c>
      <c r="R418">
        <v>3692942</v>
      </c>
      <c r="T418" t="s">
        <v>421</v>
      </c>
      <c r="V418" t="s">
        <v>2664</v>
      </c>
      <c r="W418" s="1">
        <v>33330</v>
      </c>
      <c r="X418"/>
    </row>
    <row r="419" spans="1:24" x14ac:dyDescent="0.3">
      <c r="A419" t="s">
        <v>2252</v>
      </c>
      <c r="B419">
        <v>1</v>
      </c>
      <c r="C419" s="1" t="s">
        <v>135</v>
      </c>
      <c r="D419" t="s">
        <v>448</v>
      </c>
      <c r="E419" t="s">
        <v>2251</v>
      </c>
      <c r="F419" t="s">
        <v>298</v>
      </c>
      <c r="G419">
        <v>21</v>
      </c>
      <c r="H419" t="s">
        <v>787</v>
      </c>
      <c r="I419" t="s">
        <v>135</v>
      </c>
      <c r="J419">
        <v>19912</v>
      </c>
      <c r="K419">
        <v>3</v>
      </c>
      <c r="L419" t="s">
        <v>2249</v>
      </c>
      <c r="M419" t="s">
        <v>2250</v>
      </c>
      <c r="N419">
        <v>24</v>
      </c>
      <c r="O419" t="s">
        <v>11528</v>
      </c>
      <c r="P419" s="1" t="s">
        <v>448</v>
      </c>
      <c r="R419">
        <v>3916430</v>
      </c>
      <c r="S419">
        <v>2</v>
      </c>
      <c r="T419" t="s">
        <v>489</v>
      </c>
      <c r="U419" t="s">
        <v>302</v>
      </c>
      <c r="V419" t="s">
        <v>2253</v>
      </c>
      <c r="W419" s="1">
        <v>31074</v>
      </c>
      <c r="X419"/>
    </row>
    <row r="420" spans="1:24" x14ac:dyDescent="0.3">
      <c r="A420" t="s">
        <v>2256</v>
      </c>
      <c r="B420">
        <v>1</v>
      </c>
      <c r="C420" s="1" t="s">
        <v>2254</v>
      </c>
      <c r="D420" t="s">
        <v>347</v>
      </c>
      <c r="E420" t="s">
        <v>14314</v>
      </c>
      <c r="F420" t="s">
        <v>294</v>
      </c>
      <c r="G420">
        <v>3</v>
      </c>
      <c r="H420" t="s">
        <v>427</v>
      </c>
      <c r="I420" t="s">
        <v>2254</v>
      </c>
      <c r="J420">
        <v>21621</v>
      </c>
      <c r="K420">
        <v>1</v>
      </c>
      <c r="L420" t="s">
        <v>1919</v>
      </c>
      <c r="M420" t="s">
        <v>2255</v>
      </c>
      <c r="N420">
        <v>25</v>
      </c>
      <c r="O420" t="s">
        <v>11529</v>
      </c>
      <c r="P420" s="1" t="s">
        <v>347</v>
      </c>
      <c r="R420">
        <v>3139923</v>
      </c>
      <c r="T420" t="s">
        <v>328</v>
      </c>
      <c r="V420" t="s">
        <v>2257</v>
      </c>
      <c r="W420" s="1">
        <v>32614</v>
      </c>
      <c r="X420"/>
    </row>
    <row r="421" spans="1:24" x14ac:dyDescent="0.3">
      <c r="A421" t="s">
        <v>2261</v>
      </c>
      <c r="B421">
        <v>1</v>
      </c>
      <c r="C421" s="1" t="s">
        <v>2258</v>
      </c>
      <c r="D421" t="s">
        <v>310</v>
      </c>
      <c r="E421" t="s">
        <v>2260</v>
      </c>
      <c r="F421" t="s">
        <v>298</v>
      </c>
      <c r="G421">
        <v>3</v>
      </c>
      <c r="H421" t="s">
        <v>758</v>
      </c>
      <c r="I421" t="s">
        <v>2258</v>
      </c>
      <c r="J421">
        <v>16430</v>
      </c>
      <c r="K421">
        <v>6</v>
      </c>
      <c r="L421" t="s">
        <v>642</v>
      </c>
      <c r="M421" t="s">
        <v>2259</v>
      </c>
      <c r="N421">
        <v>30</v>
      </c>
      <c r="O421" t="s">
        <v>11530</v>
      </c>
      <c r="P421" s="1" t="s">
        <v>310</v>
      </c>
      <c r="R421">
        <v>16821</v>
      </c>
      <c r="T421" t="s">
        <v>328</v>
      </c>
      <c r="U421" t="s">
        <v>351</v>
      </c>
      <c r="V421" t="s">
        <v>2262</v>
      </c>
      <c r="W421" s="1">
        <v>27711</v>
      </c>
      <c r="X421"/>
    </row>
    <row r="422" spans="1:24" x14ac:dyDescent="0.3">
      <c r="A422" t="s">
        <v>2269</v>
      </c>
      <c r="B422">
        <v>1</v>
      </c>
      <c r="C422" s="1" t="s">
        <v>34</v>
      </c>
      <c r="D422" t="s">
        <v>347</v>
      </c>
      <c r="E422" t="s">
        <v>2268</v>
      </c>
      <c r="F422" t="s">
        <v>298</v>
      </c>
      <c r="G422">
        <v>88</v>
      </c>
      <c r="H422" t="s">
        <v>384</v>
      </c>
      <c r="I422" t="s">
        <v>34</v>
      </c>
      <c r="J422">
        <v>19514</v>
      </c>
      <c r="K422">
        <v>4</v>
      </c>
      <c r="L422" t="s">
        <v>2267</v>
      </c>
      <c r="M422" t="s">
        <v>944</v>
      </c>
      <c r="N422">
        <v>28</v>
      </c>
      <c r="O422" t="s">
        <v>11531</v>
      </c>
      <c r="P422" s="1" t="s">
        <v>347</v>
      </c>
      <c r="R422">
        <v>3071572</v>
      </c>
      <c r="S422">
        <v>2</v>
      </c>
      <c r="T422" t="s">
        <v>328</v>
      </c>
      <c r="U422" t="s">
        <v>351</v>
      </c>
      <c r="V422" t="s">
        <v>2270</v>
      </c>
      <c r="W422" s="1">
        <v>30396</v>
      </c>
      <c r="X422"/>
    </row>
    <row r="423" spans="1:24" x14ac:dyDescent="0.3">
      <c r="A423" t="s">
        <v>2273</v>
      </c>
      <c r="B423">
        <v>1</v>
      </c>
      <c r="C423" s="1" t="s">
        <v>2271</v>
      </c>
      <c r="D423" t="s">
        <v>558</v>
      </c>
      <c r="F423" t="s">
        <v>294</v>
      </c>
      <c r="G423">
        <v>0</v>
      </c>
      <c r="H423" t="s">
        <v>511</v>
      </c>
      <c r="I423" t="s">
        <v>2271</v>
      </c>
      <c r="J423">
        <v>18347</v>
      </c>
      <c r="K423">
        <v>1</v>
      </c>
      <c r="L423" t="s">
        <v>435</v>
      </c>
      <c r="M423" t="s">
        <v>2272</v>
      </c>
      <c r="N423">
        <v>25</v>
      </c>
      <c r="O423" t="s">
        <v>11532</v>
      </c>
      <c r="P423" s="1" t="s">
        <v>448</v>
      </c>
      <c r="R423">
        <v>2573098</v>
      </c>
      <c r="T423" t="s">
        <v>317</v>
      </c>
      <c r="V423" t="s">
        <v>2274</v>
      </c>
      <c r="W423" s="1">
        <v>29499</v>
      </c>
      <c r="X423"/>
    </row>
    <row r="424" spans="1:24" x14ac:dyDescent="0.3">
      <c r="A424" t="s">
        <v>2276</v>
      </c>
      <c r="B424">
        <v>1</v>
      </c>
      <c r="C424" s="1" t="s">
        <v>2275</v>
      </c>
      <c r="D424" t="s">
        <v>310</v>
      </c>
      <c r="F424" t="s">
        <v>294</v>
      </c>
      <c r="G424">
        <v>3</v>
      </c>
      <c r="H424" t="s">
        <v>447</v>
      </c>
      <c r="I424" t="s">
        <v>2275</v>
      </c>
      <c r="J424">
        <v>20350</v>
      </c>
      <c r="K424">
        <v>0</v>
      </c>
      <c r="L424" t="s">
        <v>1008</v>
      </c>
      <c r="M424" t="s">
        <v>509</v>
      </c>
      <c r="O424" t="s">
        <v>11533</v>
      </c>
      <c r="P424" s="1" t="s">
        <v>310</v>
      </c>
      <c r="R424">
        <v>3045292</v>
      </c>
      <c r="T424" t="s">
        <v>344</v>
      </c>
      <c r="V424"/>
      <c r="W424" s="1"/>
      <c r="X424"/>
    </row>
    <row r="425" spans="1:24" x14ac:dyDescent="0.3">
      <c r="A425" t="s">
        <v>16229</v>
      </c>
      <c r="B425">
        <v>1</v>
      </c>
      <c r="C425" s="1" t="s">
        <v>16230</v>
      </c>
      <c r="D425" t="s">
        <v>15649</v>
      </c>
      <c r="F425" t="s">
        <v>298</v>
      </c>
      <c r="G425">
        <v>10</v>
      </c>
      <c r="H425" t="s">
        <v>831</v>
      </c>
      <c r="I425" t="s">
        <v>16230</v>
      </c>
      <c r="K425">
        <v>1</v>
      </c>
      <c r="L425" t="s">
        <v>1692</v>
      </c>
      <c r="M425" t="s">
        <v>16231</v>
      </c>
      <c r="N425">
        <v>26</v>
      </c>
      <c r="O425" t="s">
        <v>16232</v>
      </c>
      <c r="P425" s="1" t="s">
        <v>15649</v>
      </c>
      <c r="T425" t="s">
        <v>293</v>
      </c>
      <c r="U425" t="s">
        <v>741</v>
      </c>
      <c r="V425" t="s">
        <v>16233</v>
      </c>
      <c r="W425" s="1"/>
      <c r="X425"/>
    </row>
    <row r="426" spans="1:24" x14ac:dyDescent="0.3">
      <c r="A426" t="s">
        <v>2282</v>
      </c>
      <c r="B426">
        <v>1</v>
      </c>
      <c r="C426" s="1" t="s">
        <v>2278</v>
      </c>
      <c r="D426" t="s">
        <v>347</v>
      </c>
      <c r="E426" t="s">
        <v>2281</v>
      </c>
      <c r="F426" t="s">
        <v>298</v>
      </c>
      <c r="G426">
        <v>84</v>
      </c>
      <c r="H426" t="s">
        <v>702</v>
      </c>
      <c r="I426" t="s">
        <v>2278</v>
      </c>
      <c r="J426">
        <v>19060</v>
      </c>
      <c r="K426">
        <v>3</v>
      </c>
      <c r="L426" t="s">
        <v>2279</v>
      </c>
      <c r="M426" t="s">
        <v>2280</v>
      </c>
      <c r="N426">
        <v>26</v>
      </c>
      <c r="O426" t="s">
        <v>11534</v>
      </c>
      <c r="P426" s="1" t="s">
        <v>347</v>
      </c>
      <c r="R426">
        <v>3042417</v>
      </c>
      <c r="T426" t="s">
        <v>359</v>
      </c>
      <c r="U426" t="s">
        <v>870</v>
      </c>
      <c r="V426" t="s">
        <v>2283</v>
      </c>
      <c r="W426" s="1">
        <v>30279</v>
      </c>
      <c r="X426"/>
    </row>
    <row r="427" spans="1:24" x14ac:dyDescent="0.3">
      <c r="A427" t="s">
        <v>2290</v>
      </c>
      <c r="B427">
        <v>1</v>
      </c>
      <c r="C427" s="1" t="s">
        <v>2287</v>
      </c>
      <c r="D427" t="s">
        <v>320</v>
      </c>
      <c r="F427" t="s">
        <v>294</v>
      </c>
      <c r="G427">
        <v>45</v>
      </c>
      <c r="H427" t="s">
        <v>507</v>
      </c>
      <c r="I427" t="s">
        <v>2287</v>
      </c>
      <c r="J427">
        <v>16663</v>
      </c>
      <c r="K427">
        <v>6</v>
      </c>
      <c r="L427" t="s">
        <v>2288</v>
      </c>
      <c r="M427" t="s">
        <v>2289</v>
      </c>
      <c r="N427">
        <v>28</v>
      </c>
      <c r="O427" t="s">
        <v>11535</v>
      </c>
      <c r="P427" s="1" t="s">
        <v>320</v>
      </c>
      <c r="R427">
        <v>17125</v>
      </c>
      <c r="T427" t="s">
        <v>293</v>
      </c>
      <c r="V427" t="s">
        <v>1833</v>
      </c>
      <c r="W427" s="1">
        <v>28147</v>
      </c>
      <c r="X427"/>
    </row>
    <row r="428" spans="1:24" x14ac:dyDescent="0.3">
      <c r="A428" t="s">
        <v>2296</v>
      </c>
      <c r="B428">
        <v>1</v>
      </c>
      <c r="C428" s="1" t="s">
        <v>2292</v>
      </c>
      <c r="D428" t="s">
        <v>310</v>
      </c>
      <c r="E428" t="s">
        <v>2295</v>
      </c>
      <c r="F428" t="s">
        <v>294</v>
      </c>
      <c r="G428">
        <v>9</v>
      </c>
      <c r="H428" t="s">
        <v>661</v>
      </c>
      <c r="I428" t="s">
        <v>2292</v>
      </c>
      <c r="J428">
        <v>20507</v>
      </c>
      <c r="K428">
        <v>2</v>
      </c>
      <c r="L428" t="s">
        <v>2293</v>
      </c>
      <c r="M428" t="s">
        <v>2294</v>
      </c>
      <c r="N428">
        <v>26</v>
      </c>
      <c r="O428" t="s">
        <v>11536</v>
      </c>
      <c r="P428" s="1" t="s">
        <v>310</v>
      </c>
      <c r="R428">
        <v>4290778</v>
      </c>
      <c r="S428">
        <v>6</v>
      </c>
      <c r="T428" t="s">
        <v>344</v>
      </c>
      <c r="V428" t="s">
        <v>2297</v>
      </c>
      <c r="W428" s="1">
        <v>31734</v>
      </c>
      <c r="X428"/>
    </row>
    <row r="429" spans="1:24" x14ac:dyDescent="0.3">
      <c r="A429" t="s">
        <v>2301</v>
      </c>
      <c r="B429">
        <v>1</v>
      </c>
      <c r="C429" s="1" t="s">
        <v>2298</v>
      </c>
      <c r="D429" t="s">
        <v>320</v>
      </c>
      <c r="E429" t="s">
        <v>2300</v>
      </c>
      <c r="F429" t="s">
        <v>298</v>
      </c>
      <c r="G429">
        <v>86</v>
      </c>
      <c r="H429" t="s">
        <v>1972</v>
      </c>
      <c r="I429" t="s">
        <v>2298</v>
      </c>
      <c r="J429">
        <v>19075</v>
      </c>
      <c r="K429">
        <v>4</v>
      </c>
      <c r="L429" t="s">
        <v>1973</v>
      </c>
      <c r="M429" t="s">
        <v>2299</v>
      </c>
      <c r="N429">
        <v>27</v>
      </c>
      <c r="O429" t="s">
        <v>11537</v>
      </c>
      <c r="P429" s="1" t="s">
        <v>320</v>
      </c>
      <c r="R429">
        <v>2972331</v>
      </c>
      <c r="S429">
        <v>4</v>
      </c>
      <c r="T429" t="s">
        <v>293</v>
      </c>
      <c r="U429" t="s">
        <v>408</v>
      </c>
      <c r="V429" t="s">
        <v>2302</v>
      </c>
      <c r="W429" s="1">
        <v>30364</v>
      </c>
      <c r="X429"/>
    </row>
    <row r="430" spans="1:24" x14ac:dyDescent="0.3">
      <c r="A430" t="s">
        <v>14315</v>
      </c>
      <c r="B430">
        <v>1</v>
      </c>
      <c r="C430" s="1" t="s">
        <v>14316</v>
      </c>
      <c r="D430" t="s">
        <v>347</v>
      </c>
      <c r="F430" t="s">
        <v>298</v>
      </c>
      <c r="G430">
        <v>89</v>
      </c>
      <c r="H430" t="s">
        <v>355</v>
      </c>
      <c r="I430" t="s">
        <v>14316</v>
      </c>
      <c r="J430">
        <v>22235</v>
      </c>
      <c r="K430">
        <v>1</v>
      </c>
      <c r="L430" t="s">
        <v>583</v>
      </c>
      <c r="M430" t="s">
        <v>14318</v>
      </c>
      <c r="N430">
        <v>23</v>
      </c>
      <c r="O430" t="s">
        <v>14319</v>
      </c>
      <c r="P430" s="1" t="s">
        <v>347</v>
      </c>
      <c r="R430">
        <v>4036055</v>
      </c>
      <c r="T430" t="s">
        <v>359</v>
      </c>
      <c r="U430" t="s">
        <v>305</v>
      </c>
      <c r="V430" t="s">
        <v>14317</v>
      </c>
      <c r="W430" s="1">
        <v>32944</v>
      </c>
      <c r="X430"/>
    </row>
    <row r="431" spans="1:24" x14ac:dyDescent="0.3">
      <c r="A431" t="s">
        <v>2307</v>
      </c>
      <c r="B431">
        <v>1</v>
      </c>
      <c r="C431" s="1" t="s">
        <v>2305</v>
      </c>
      <c r="D431" t="s">
        <v>347</v>
      </c>
      <c r="F431" t="s">
        <v>294</v>
      </c>
      <c r="G431">
        <v>81</v>
      </c>
      <c r="H431" t="s">
        <v>316</v>
      </c>
      <c r="I431" t="s">
        <v>2305</v>
      </c>
      <c r="J431">
        <v>1986</v>
      </c>
      <c r="K431">
        <v>14</v>
      </c>
      <c r="L431" t="s">
        <v>877</v>
      </c>
      <c r="M431" t="s">
        <v>2306</v>
      </c>
      <c r="N431">
        <v>37</v>
      </c>
      <c r="O431" t="s">
        <v>11538</v>
      </c>
      <c r="P431" s="1" t="s">
        <v>347</v>
      </c>
      <c r="R431">
        <v>9695</v>
      </c>
      <c r="T431" t="s">
        <v>307</v>
      </c>
      <c r="V431" t="s">
        <v>2308</v>
      </c>
      <c r="W431" s="1">
        <v>7858</v>
      </c>
      <c r="X431"/>
    </row>
    <row r="432" spans="1:24" x14ac:dyDescent="0.3">
      <c r="A432" t="s">
        <v>2313</v>
      </c>
      <c r="B432">
        <v>1</v>
      </c>
      <c r="C432" s="1" t="s">
        <v>2310</v>
      </c>
      <c r="D432" t="s">
        <v>347</v>
      </c>
      <c r="E432" t="s">
        <v>14320</v>
      </c>
      <c r="F432" t="s">
        <v>294</v>
      </c>
      <c r="G432">
        <v>15</v>
      </c>
      <c r="H432" t="s">
        <v>745</v>
      </c>
      <c r="I432" t="s">
        <v>2310</v>
      </c>
      <c r="J432">
        <v>21096</v>
      </c>
      <c r="K432">
        <v>1</v>
      </c>
      <c r="L432" t="s">
        <v>2311</v>
      </c>
      <c r="M432" t="s">
        <v>2312</v>
      </c>
      <c r="N432">
        <v>25</v>
      </c>
      <c r="O432" t="s">
        <v>11539</v>
      </c>
      <c r="P432" s="1" t="s">
        <v>347</v>
      </c>
      <c r="R432">
        <v>4420843</v>
      </c>
      <c r="S432">
        <v>4</v>
      </c>
      <c r="T432" t="s">
        <v>359</v>
      </c>
      <c r="V432" t="s">
        <v>13820</v>
      </c>
      <c r="W432" s="1">
        <v>31821</v>
      </c>
      <c r="X432"/>
    </row>
    <row r="433" spans="1:24" x14ac:dyDescent="0.3">
      <c r="A433" t="s">
        <v>2316</v>
      </c>
      <c r="B433">
        <v>1</v>
      </c>
      <c r="C433" s="1" t="s">
        <v>2314</v>
      </c>
      <c r="D433" t="s">
        <v>320</v>
      </c>
      <c r="F433" t="s">
        <v>294</v>
      </c>
      <c r="G433">
        <v>80</v>
      </c>
      <c r="H433" t="s">
        <v>1592</v>
      </c>
      <c r="I433" t="s">
        <v>2314</v>
      </c>
      <c r="J433">
        <v>19686</v>
      </c>
      <c r="K433">
        <v>3</v>
      </c>
      <c r="L433" t="s">
        <v>735</v>
      </c>
      <c r="M433" t="s">
        <v>2315</v>
      </c>
      <c r="N433">
        <v>29</v>
      </c>
      <c r="O433" t="s">
        <v>11540</v>
      </c>
      <c r="P433" s="1" t="s">
        <v>320</v>
      </c>
      <c r="R433">
        <v>4242607</v>
      </c>
      <c r="T433" t="s">
        <v>293</v>
      </c>
      <c r="V433" t="s">
        <v>431</v>
      </c>
      <c r="W433" s="1">
        <v>30908</v>
      </c>
      <c r="X433"/>
    </row>
    <row r="434" spans="1:24" x14ac:dyDescent="0.3">
      <c r="A434" t="s">
        <v>17010</v>
      </c>
      <c r="B434">
        <v>1</v>
      </c>
      <c r="C434" s="1" t="s">
        <v>14321</v>
      </c>
      <c r="D434" t="s">
        <v>347</v>
      </c>
      <c r="F434" t="s">
        <v>298</v>
      </c>
      <c r="G434">
        <v>18</v>
      </c>
      <c r="H434" t="s">
        <v>427</v>
      </c>
      <c r="I434" t="s">
        <v>14321</v>
      </c>
      <c r="J434">
        <v>21724</v>
      </c>
      <c r="K434">
        <v>1</v>
      </c>
      <c r="L434" t="s">
        <v>14322</v>
      </c>
      <c r="M434" t="s">
        <v>1874</v>
      </c>
      <c r="N434">
        <v>24</v>
      </c>
      <c r="O434" t="s">
        <v>17011</v>
      </c>
      <c r="P434" s="1" t="s">
        <v>347</v>
      </c>
      <c r="R434">
        <v>4245174</v>
      </c>
      <c r="T434" t="s">
        <v>359</v>
      </c>
      <c r="U434" t="s">
        <v>370</v>
      </c>
      <c r="V434" t="s">
        <v>17012</v>
      </c>
      <c r="W434" s="1">
        <v>33299</v>
      </c>
      <c r="X434"/>
    </row>
    <row r="435" spans="1:24" x14ac:dyDescent="0.3">
      <c r="A435" t="s">
        <v>2319</v>
      </c>
      <c r="B435">
        <v>1</v>
      </c>
      <c r="C435" s="1" t="s">
        <v>2317</v>
      </c>
      <c r="D435" t="s">
        <v>434</v>
      </c>
      <c r="F435" t="s">
        <v>294</v>
      </c>
      <c r="G435">
        <v>6</v>
      </c>
      <c r="H435" t="s">
        <v>825</v>
      </c>
      <c r="I435" t="s">
        <v>2317</v>
      </c>
      <c r="J435">
        <v>20727</v>
      </c>
      <c r="K435">
        <v>0</v>
      </c>
      <c r="L435" t="s">
        <v>2318</v>
      </c>
      <c r="M435" t="s">
        <v>312</v>
      </c>
      <c r="N435">
        <v>25</v>
      </c>
      <c r="O435" t="s">
        <v>11541</v>
      </c>
      <c r="P435" s="1" t="s">
        <v>434</v>
      </c>
      <c r="R435">
        <v>3060823</v>
      </c>
      <c r="T435" t="s">
        <v>399</v>
      </c>
      <c r="V435" t="s">
        <v>2320</v>
      </c>
      <c r="W435" s="1">
        <v>31812</v>
      </c>
      <c r="X435"/>
    </row>
    <row r="436" spans="1:24" x14ac:dyDescent="0.3">
      <c r="A436" t="s">
        <v>2326</v>
      </c>
      <c r="B436">
        <v>1</v>
      </c>
      <c r="C436" s="1" t="s">
        <v>2323</v>
      </c>
      <c r="D436" t="s">
        <v>347</v>
      </c>
      <c r="F436" t="s">
        <v>294</v>
      </c>
      <c r="G436">
        <v>87</v>
      </c>
      <c r="H436" t="s">
        <v>564</v>
      </c>
      <c r="I436" t="s">
        <v>2323</v>
      </c>
      <c r="J436">
        <v>16181</v>
      </c>
      <c r="K436">
        <v>5</v>
      </c>
      <c r="L436" t="s">
        <v>2324</v>
      </c>
      <c r="M436" t="s">
        <v>2325</v>
      </c>
      <c r="N436">
        <v>28</v>
      </c>
      <c r="O436" t="s">
        <v>11542</v>
      </c>
      <c r="P436" s="1" t="s">
        <v>347</v>
      </c>
      <c r="R436">
        <v>17275</v>
      </c>
      <c r="T436" t="s">
        <v>344</v>
      </c>
      <c r="V436" t="s">
        <v>2327</v>
      </c>
      <c r="W436" s="1">
        <v>27951</v>
      </c>
      <c r="X436"/>
    </row>
    <row r="437" spans="1:24" x14ac:dyDescent="0.3">
      <c r="A437" t="s">
        <v>2330</v>
      </c>
      <c r="B437">
        <v>1</v>
      </c>
      <c r="C437" s="1" t="s">
        <v>2328</v>
      </c>
      <c r="D437" t="s">
        <v>347</v>
      </c>
      <c r="F437" t="s">
        <v>298</v>
      </c>
      <c r="G437">
        <v>10</v>
      </c>
      <c r="H437" t="s">
        <v>533</v>
      </c>
      <c r="I437" t="s">
        <v>2328</v>
      </c>
      <c r="J437">
        <v>21387</v>
      </c>
      <c r="K437">
        <v>1</v>
      </c>
      <c r="L437" t="s">
        <v>2329</v>
      </c>
      <c r="M437" t="s">
        <v>756</v>
      </c>
      <c r="O437" t="s">
        <v>11543</v>
      </c>
      <c r="P437" s="1" t="s">
        <v>347</v>
      </c>
      <c r="R437">
        <v>3120558</v>
      </c>
      <c r="T437" t="s">
        <v>307</v>
      </c>
      <c r="U437" t="s">
        <v>370</v>
      </c>
      <c r="V437"/>
      <c r="W437" s="1">
        <v>32599</v>
      </c>
      <c r="X437"/>
    </row>
    <row r="438" spans="1:24" x14ac:dyDescent="0.3">
      <c r="A438" t="s">
        <v>16234</v>
      </c>
      <c r="B438">
        <v>1</v>
      </c>
      <c r="C438" s="1" t="s">
        <v>16235</v>
      </c>
      <c r="D438" t="s">
        <v>310</v>
      </c>
      <c r="F438" t="s">
        <v>298</v>
      </c>
      <c r="G438">
        <v>16</v>
      </c>
      <c r="H438" t="s">
        <v>682</v>
      </c>
      <c r="I438" t="s">
        <v>16235</v>
      </c>
      <c r="K438">
        <v>0</v>
      </c>
      <c r="L438" t="s">
        <v>1914</v>
      </c>
      <c r="M438" t="s">
        <v>1498</v>
      </c>
      <c r="N438">
        <v>21</v>
      </c>
      <c r="O438" t="s">
        <v>16236</v>
      </c>
      <c r="P438" s="1" t="s">
        <v>310</v>
      </c>
      <c r="T438" t="s">
        <v>303</v>
      </c>
      <c r="U438" t="s">
        <v>904</v>
      </c>
      <c r="V438" t="s">
        <v>17013</v>
      </c>
      <c r="W438" s="1"/>
      <c r="X438"/>
    </row>
    <row r="439" spans="1:24" x14ac:dyDescent="0.3">
      <c r="A439" t="s">
        <v>2334</v>
      </c>
      <c r="B439">
        <v>1</v>
      </c>
      <c r="C439" s="1" t="s">
        <v>2331</v>
      </c>
      <c r="D439" t="s">
        <v>347</v>
      </c>
      <c r="F439" t="s">
        <v>298</v>
      </c>
      <c r="G439">
        <v>85</v>
      </c>
      <c r="H439" t="s">
        <v>726</v>
      </c>
      <c r="I439" t="s">
        <v>2331</v>
      </c>
      <c r="J439">
        <v>20496</v>
      </c>
      <c r="K439">
        <v>1</v>
      </c>
      <c r="L439" t="s">
        <v>2332</v>
      </c>
      <c r="M439" t="s">
        <v>2333</v>
      </c>
      <c r="O439" t="s">
        <v>11544</v>
      </c>
      <c r="P439" s="1" t="s">
        <v>347</v>
      </c>
      <c r="R439">
        <v>3119490</v>
      </c>
      <c r="T439" t="s">
        <v>359</v>
      </c>
      <c r="U439" t="s">
        <v>305</v>
      </c>
      <c r="V439"/>
      <c r="W439" s="1">
        <v>31492</v>
      </c>
      <c r="X439"/>
    </row>
    <row r="440" spans="1:24" x14ac:dyDescent="0.3">
      <c r="A440" t="s">
        <v>2336</v>
      </c>
      <c r="B440">
        <v>1</v>
      </c>
      <c r="C440" s="1" t="s">
        <v>2335</v>
      </c>
      <c r="D440" t="s">
        <v>448</v>
      </c>
      <c r="F440" t="s">
        <v>294</v>
      </c>
      <c r="G440">
        <v>36</v>
      </c>
      <c r="H440" t="s">
        <v>682</v>
      </c>
      <c r="I440" t="s">
        <v>2335</v>
      </c>
      <c r="J440">
        <v>13719</v>
      </c>
      <c r="K440">
        <v>8</v>
      </c>
      <c r="L440" t="s">
        <v>1703</v>
      </c>
      <c r="M440" t="s">
        <v>777</v>
      </c>
      <c r="N440">
        <v>29</v>
      </c>
      <c r="O440" t="s">
        <v>11545</v>
      </c>
      <c r="P440" s="1" t="s">
        <v>448</v>
      </c>
      <c r="R440">
        <v>15092</v>
      </c>
      <c r="T440" t="s">
        <v>307</v>
      </c>
      <c r="V440" t="s">
        <v>1332</v>
      </c>
      <c r="W440" s="1">
        <v>25939</v>
      </c>
      <c r="X440"/>
    </row>
    <row r="441" spans="1:24" x14ac:dyDescent="0.3">
      <c r="A441" t="s">
        <v>2342</v>
      </c>
      <c r="B441">
        <v>1</v>
      </c>
      <c r="C441" s="1" t="s">
        <v>2338</v>
      </c>
      <c r="D441" t="s">
        <v>448</v>
      </c>
      <c r="E441" t="s">
        <v>2341</v>
      </c>
      <c r="F441" t="s">
        <v>294</v>
      </c>
      <c r="G441">
        <v>33</v>
      </c>
      <c r="H441" t="s">
        <v>388</v>
      </c>
      <c r="I441" t="s">
        <v>2338</v>
      </c>
      <c r="J441">
        <v>16699</v>
      </c>
      <c r="K441">
        <v>6</v>
      </c>
      <c r="L441" t="s">
        <v>2339</v>
      </c>
      <c r="M441" t="s">
        <v>2340</v>
      </c>
      <c r="N441">
        <v>30</v>
      </c>
      <c r="O441" t="s">
        <v>11546</v>
      </c>
      <c r="P441" s="1" t="s">
        <v>448</v>
      </c>
      <c r="R441">
        <v>17465</v>
      </c>
      <c r="T441" t="s">
        <v>489</v>
      </c>
      <c r="V441" t="s">
        <v>2343</v>
      </c>
      <c r="W441" s="1">
        <v>28283</v>
      </c>
      <c r="X441"/>
    </row>
    <row r="442" spans="1:24" x14ac:dyDescent="0.3">
      <c r="A442" t="s">
        <v>16237</v>
      </c>
      <c r="B442">
        <v>1</v>
      </c>
      <c r="C442" s="1" t="s">
        <v>16238</v>
      </c>
      <c r="D442" t="s">
        <v>310</v>
      </c>
      <c r="F442" t="s">
        <v>298</v>
      </c>
      <c r="G442">
        <v>4</v>
      </c>
      <c r="H442" t="s">
        <v>571</v>
      </c>
      <c r="I442" t="s">
        <v>16238</v>
      </c>
      <c r="K442">
        <v>0</v>
      </c>
      <c r="L442" t="s">
        <v>677</v>
      </c>
      <c r="M442" t="s">
        <v>16239</v>
      </c>
      <c r="N442">
        <v>22</v>
      </c>
      <c r="O442" t="s">
        <v>16240</v>
      </c>
      <c r="P442" s="1" t="s">
        <v>310</v>
      </c>
      <c r="T442" t="s">
        <v>317</v>
      </c>
      <c r="U442" t="s">
        <v>302</v>
      </c>
      <c r="V442" t="s">
        <v>17014</v>
      </c>
      <c r="W442" s="1"/>
      <c r="X442"/>
    </row>
    <row r="443" spans="1:24" x14ac:dyDescent="0.3">
      <c r="A443" t="s">
        <v>2347</v>
      </c>
      <c r="B443">
        <v>1</v>
      </c>
      <c r="C443" s="1" t="s">
        <v>160</v>
      </c>
      <c r="D443" t="s">
        <v>448</v>
      </c>
      <c r="E443" t="s">
        <v>2346</v>
      </c>
      <c r="F443" t="s">
        <v>298</v>
      </c>
      <c r="G443">
        <v>36</v>
      </c>
      <c r="H443" t="s">
        <v>682</v>
      </c>
      <c r="I443" t="s">
        <v>160</v>
      </c>
      <c r="J443">
        <v>13791</v>
      </c>
      <c r="K443">
        <v>9</v>
      </c>
      <c r="L443" t="s">
        <v>2345</v>
      </c>
      <c r="M443" t="s">
        <v>930</v>
      </c>
      <c r="N443">
        <v>30</v>
      </c>
      <c r="O443" t="s">
        <v>11547</v>
      </c>
      <c r="P443" s="1" t="s">
        <v>448</v>
      </c>
      <c r="R443">
        <v>14886</v>
      </c>
      <c r="S443">
        <v>5</v>
      </c>
      <c r="T443" t="s">
        <v>399</v>
      </c>
      <c r="U443" t="s">
        <v>441</v>
      </c>
      <c r="V443" t="s">
        <v>2348</v>
      </c>
      <c r="W443" s="1">
        <v>25807</v>
      </c>
      <c r="X443"/>
    </row>
    <row r="444" spans="1:24" x14ac:dyDescent="0.3">
      <c r="A444" t="s">
        <v>2352</v>
      </c>
      <c r="B444">
        <v>1</v>
      </c>
      <c r="C444" s="1" t="s">
        <v>2350</v>
      </c>
      <c r="F444" t="s">
        <v>294</v>
      </c>
      <c r="G444">
        <v>0</v>
      </c>
      <c r="H444" t="s">
        <v>295</v>
      </c>
      <c r="I444" t="s">
        <v>2350</v>
      </c>
      <c r="J444">
        <v>17876</v>
      </c>
      <c r="K444">
        <v>0</v>
      </c>
      <c r="L444" t="s">
        <v>1808</v>
      </c>
      <c r="M444" t="s">
        <v>2351</v>
      </c>
      <c r="O444" t="s">
        <v>11548</v>
      </c>
      <c r="P444" s="1" t="s">
        <v>295</v>
      </c>
      <c r="T444" t="s">
        <v>295</v>
      </c>
      <c r="V444"/>
      <c r="W444" s="1"/>
      <c r="X444"/>
    </row>
    <row r="445" spans="1:24" x14ac:dyDescent="0.3">
      <c r="A445" t="s">
        <v>2357</v>
      </c>
      <c r="B445">
        <v>1</v>
      </c>
      <c r="C445" s="1" t="s">
        <v>2354</v>
      </c>
      <c r="D445" t="s">
        <v>320</v>
      </c>
      <c r="E445" t="s">
        <v>2356</v>
      </c>
      <c r="F445" t="s">
        <v>298</v>
      </c>
      <c r="G445">
        <v>85</v>
      </c>
      <c r="H445" t="s">
        <v>952</v>
      </c>
      <c r="I445" t="s">
        <v>2354</v>
      </c>
      <c r="J445">
        <v>20332</v>
      </c>
      <c r="K445">
        <v>3</v>
      </c>
      <c r="L445" t="s">
        <v>1263</v>
      </c>
      <c r="M445" t="s">
        <v>2355</v>
      </c>
      <c r="N445">
        <v>26</v>
      </c>
      <c r="O445" t="s">
        <v>11549</v>
      </c>
      <c r="P445" s="1" t="s">
        <v>320</v>
      </c>
      <c r="R445">
        <v>3059766</v>
      </c>
      <c r="S445">
        <v>4</v>
      </c>
      <c r="T445" t="s">
        <v>421</v>
      </c>
      <c r="U445" t="s">
        <v>441</v>
      </c>
      <c r="V445" t="s">
        <v>2358</v>
      </c>
      <c r="W445" s="1">
        <v>31519</v>
      </c>
      <c r="X445"/>
    </row>
    <row r="446" spans="1:24" x14ac:dyDescent="0.3">
      <c r="A446" t="s">
        <v>2362</v>
      </c>
      <c r="B446">
        <v>1</v>
      </c>
      <c r="C446" s="1" t="s">
        <v>2359</v>
      </c>
      <c r="D446" t="s">
        <v>347</v>
      </c>
      <c r="F446" t="s">
        <v>294</v>
      </c>
      <c r="G446">
        <v>88</v>
      </c>
      <c r="H446" t="s">
        <v>65</v>
      </c>
      <c r="I446" t="s">
        <v>2359</v>
      </c>
      <c r="J446">
        <v>19609</v>
      </c>
      <c r="K446">
        <v>2</v>
      </c>
      <c r="L446" t="s">
        <v>2360</v>
      </c>
      <c r="M446" t="s">
        <v>2361</v>
      </c>
      <c r="O446" t="s">
        <v>11550</v>
      </c>
      <c r="P446" s="1" t="s">
        <v>347</v>
      </c>
      <c r="R446">
        <v>3051708</v>
      </c>
      <c r="T446" t="s">
        <v>359</v>
      </c>
      <c r="V446"/>
      <c r="W446" s="1">
        <v>30746</v>
      </c>
      <c r="X446"/>
    </row>
    <row r="447" spans="1:24" x14ac:dyDescent="0.3">
      <c r="A447" t="s">
        <v>14323</v>
      </c>
      <c r="B447">
        <v>1</v>
      </c>
      <c r="C447" s="1" t="s">
        <v>14324</v>
      </c>
      <c r="D447" t="s">
        <v>320</v>
      </c>
      <c r="F447" t="s">
        <v>298</v>
      </c>
      <c r="G447">
        <v>82</v>
      </c>
      <c r="H447" t="s">
        <v>507</v>
      </c>
      <c r="I447" t="s">
        <v>14324</v>
      </c>
      <c r="J447">
        <v>21719</v>
      </c>
      <c r="K447">
        <v>1</v>
      </c>
      <c r="L447" t="s">
        <v>710</v>
      </c>
      <c r="M447" t="s">
        <v>14326</v>
      </c>
      <c r="N447">
        <v>25</v>
      </c>
      <c r="O447" t="s">
        <v>14327</v>
      </c>
      <c r="P447" s="1" t="s">
        <v>320</v>
      </c>
      <c r="R447">
        <v>3929633</v>
      </c>
      <c r="T447" t="s">
        <v>421</v>
      </c>
      <c r="U447" t="s">
        <v>14224</v>
      </c>
      <c r="V447" t="s">
        <v>14325</v>
      </c>
      <c r="W447" s="1">
        <v>33315</v>
      </c>
      <c r="X447"/>
    </row>
    <row r="448" spans="1:24" x14ac:dyDescent="0.3">
      <c r="A448" t="s">
        <v>10579</v>
      </c>
      <c r="B448">
        <v>1</v>
      </c>
      <c r="C448" s="1" t="s">
        <v>69</v>
      </c>
      <c r="D448" t="s">
        <v>448</v>
      </c>
      <c r="E448" t="s">
        <v>2366</v>
      </c>
      <c r="F448" t="s">
        <v>298</v>
      </c>
      <c r="G448">
        <v>22</v>
      </c>
      <c r="H448" t="s">
        <v>214</v>
      </c>
      <c r="I448" t="s">
        <v>69</v>
      </c>
      <c r="J448">
        <v>16797</v>
      </c>
      <c r="K448">
        <v>6</v>
      </c>
      <c r="L448" t="s">
        <v>1060</v>
      </c>
      <c r="M448" t="s">
        <v>2365</v>
      </c>
      <c r="N448">
        <v>27</v>
      </c>
      <c r="O448" t="s">
        <v>11551</v>
      </c>
      <c r="P448" s="1" t="s">
        <v>448</v>
      </c>
      <c r="R448">
        <v>2976516</v>
      </c>
      <c r="T448" t="s">
        <v>328</v>
      </c>
      <c r="U448" t="s">
        <v>703</v>
      </c>
      <c r="V448" t="s">
        <v>2368</v>
      </c>
      <c r="W448" s="1">
        <v>28424</v>
      </c>
      <c r="X448"/>
    </row>
    <row r="449" spans="1:24" x14ac:dyDescent="0.3">
      <c r="A449" t="s">
        <v>14328</v>
      </c>
      <c r="B449">
        <v>1</v>
      </c>
      <c r="C449" s="1" t="s">
        <v>14329</v>
      </c>
      <c r="D449" t="s">
        <v>320</v>
      </c>
      <c r="F449" t="s">
        <v>298</v>
      </c>
      <c r="G449">
        <v>82</v>
      </c>
      <c r="H449" t="s">
        <v>401</v>
      </c>
      <c r="I449" t="s">
        <v>14329</v>
      </c>
      <c r="J449">
        <v>21786</v>
      </c>
      <c r="K449">
        <v>1</v>
      </c>
      <c r="L449" t="s">
        <v>735</v>
      </c>
      <c r="M449" t="s">
        <v>14331</v>
      </c>
      <c r="N449">
        <v>24</v>
      </c>
      <c r="O449" t="s">
        <v>14332</v>
      </c>
      <c r="P449" s="1" t="s">
        <v>320</v>
      </c>
      <c r="R449">
        <v>3911853</v>
      </c>
      <c r="S449">
        <v>1</v>
      </c>
      <c r="T449" t="s">
        <v>303</v>
      </c>
      <c r="U449" t="s">
        <v>370</v>
      </c>
      <c r="V449" t="s">
        <v>14330</v>
      </c>
      <c r="W449" s="1">
        <v>32775</v>
      </c>
      <c r="X449"/>
    </row>
    <row r="450" spans="1:24" x14ac:dyDescent="0.3">
      <c r="A450" t="s">
        <v>2375</v>
      </c>
      <c r="B450">
        <v>1</v>
      </c>
      <c r="C450" s="1" t="s">
        <v>2373</v>
      </c>
      <c r="D450" t="s">
        <v>558</v>
      </c>
      <c r="F450" t="s">
        <v>294</v>
      </c>
      <c r="G450">
        <v>45</v>
      </c>
      <c r="H450" t="s">
        <v>1009</v>
      </c>
      <c r="I450" t="s">
        <v>2373</v>
      </c>
      <c r="J450">
        <v>13141</v>
      </c>
      <c r="K450">
        <v>5</v>
      </c>
      <c r="L450" t="s">
        <v>1693</v>
      </c>
      <c r="M450" t="s">
        <v>2374</v>
      </c>
      <c r="N450">
        <v>29</v>
      </c>
      <c r="O450" t="s">
        <v>11552</v>
      </c>
      <c r="P450" s="1" t="s">
        <v>448</v>
      </c>
      <c r="R450">
        <v>2268575</v>
      </c>
      <c r="T450" t="s">
        <v>307</v>
      </c>
      <c r="V450" t="s">
        <v>2376</v>
      </c>
      <c r="W450" s="1">
        <v>25505</v>
      </c>
      <c r="X450"/>
    </row>
    <row r="451" spans="1:24" x14ac:dyDescent="0.3">
      <c r="A451" t="s">
        <v>2380</v>
      </c>
      <c r="B451">
        <v>1</v>
      </c>
      <c r="C451" s="1" t="s">
        <v>2378</v>
      </c>
      <c r="D451" t="s">
        <v>320</v>
      </c>
      <c r="F451" t="s">
        <v>294</v>
      </c>
      <c r="G451">
        <v>46</v>
      </c>
      <c r="H451" t="s">
        <v>507</v>
      </c>
      <c r="I451" t="s">
        <v>2378</v>
      </c>
      <c r="J451">
        <v>18734</v>
      </c>
      <c r="K451">
        <v>3</v>
      </c>
      <c r="L451" t="s">
        <v>1083</v>
      </c>
      <c r="M451" t="s">
        <v>2379</v>
      </c>
      <c r="N451">
        <v>30</v>
      </c>
      <c r="O451" t="s">
        <v>11553</v>
      </c>
      <c r="P451" s="1" t="s">
        <v>320</v>
      </c>
      <c r="R451">
        <v>2326150</v>
      </c>
      <c r="T451" t="s">
        <v>303</v>
      </c>
      <c r="V451" t="s">
        <v>2381</v>
      </c>
      <c r="W451" s="1">
        <v>30037</v>
      </c>
      <c r="X451"/>
    </row>
    <row r="452" spans="1:24" x14ac:dyDescent="0.3">
      <c r="A452" t="s">
        <v>2385</v>
      </c>
      <c r="B452">
        <v>1</v>
      </c>
      <c r="C452" s="1" t="s">
        <v>2382</v>
      </c>
      <c r="D452" t="s">
        <v>448</v>
      </c>
      <c r="F452" t="s">
        <v>294</v>
      </c>
      <c r="G452">
        <v>22</v>
      </c>
      <c r="H452" t="s">
        <v>295</v>
      </c>
      <c r="I452" t="s">
        <v>2382</v>
      </c>
      <c r="J452">
        <v>5696</v>
      </c>
      <c r="K452">
        <v>0</v>
      </c>
      <c r="L452" t="s">
        <v>2383</v>
      </c>
      <c r="M452" t="s">
        <v>2384</v>
      </c>
      <c r="O452" t="s">
        <v>11554</v>
      </c>
      <c r="P452" s="1" t="s">
        <v>448</v>
      </c>
      <c r="T452" t="s">
        <v>295</v>
      </c>
      <c r="V452"/>
      <c r="W452" s="1"/>
      <c r="X452"/>
    </row>
    <row r="453" spans="1:24" x14ac:dyDescent="0.3">
      <c r="A453" t="s">
        <v>2393</v>
      </c>
      <c r="B453">
        <v>1</v>
      </c>
      <c r="C453" s="1" t="s">
        <v>2390</v>
      </c>
      <c r="D453" t="s">
        <v>320</v>
      </c>
      <c r="E453" t="s">
        <v>14333</v>
      </c>
      <c r="F453" t="s">
        <v>294</v>
      </c>
      <c r="G453">
        <v>48</v>
      </c>
      <c r="H453" t="s">
        <v>439</v>
      </c>
      <c r="I453" t="s">
        <v>2390</v>
      </c>
      <c r="J453">
        <v>21168</v>
      </c>
      <c r="K453">
        <v>1</v>
      </c>
      <c r="L453" t="s">
        <v>2391</v>
      </c>
      <c r="M453" t="s">
        <v>2392</v>
      </c>
      <c r="N453">
        <v>24</v>
      </c>
      <c r="O453" t="s">
        <v>11555</v>
      </c>
      <c r="P453" s="1" t="s">
        <v>320</v>
      </c>
      <c r="R453">
        <v>3125414</v>
      </c>
      <c r="T453" t="s">
        <v>317</v>
      </c>
      <c r="V453" t="s">
        <v>5484</v>
      </c>
      <c r="W453" s="1">
        <v>32324</v>
      </c>
      <c r="X453"/>
    </row>
    <row r="454" spans="1:24" x14ac:dyDescent="0.3">
      <c r="A454" t="s">
        <v>2395</v>
      </c>
      <c r="B454">
        <v>1</v>
      </c>
      <c r="C454" s="1" t="s">
        <v>2394</v>
      </c>
      <c r="D454" t="s">
        <v>347</v>
      </c>
      <c r="F454" t="s">
        <v>294</v>
      </c>
      <c r="G454">
        <v>84</v>
      </c>
      <c r="H454" t="s">
        <v>482</v>
      </c>
      <c r="I454" t="s">
        <v>2394</v>
      </c>
      <c r="J454">
        <v>8564</v>
      </c>
      <c r="K454">
        <v>15</v>
      </c>
      <c r="L454" t="s">
        <v>1719</v>
      </c>
      <c r="M454" t="s">
        <v>442</v>
      </c>
      <c r="N454">
        <v>37</v>
      </c>
      <c r="O454" t="s">
        <v>11556</v>
      </c>
      <c r="P454" s="1" t="s">
        <v>347</v>
      </c>
      <c r="R454">
        <v>9307</v>
      </c>
      <c r="T454" t="s">
        <v>328</v>
      </c>
      <c r="V454" t="s">
        <v>2396</v>
      </c>
      <c r="W454" s="1">
        <v>7492</v>
      </c>
      <c r="X454"/>
    </row>
    <row r="455" spans="1:24" x14ac:dyDescent="0.3">
      <c r="A455" t="s">
        <v>2400</v>
      </c>
      <c r="B455">
        <v>1</v>
      </c>
      <c r="C455" s="1" t="s">
        <v>2398</v>
      </c>
      <c r="D455" t="s">
        <v>347</v>
      </c>
      <c r="F455" t="s">
        <v>294</v>
      </c>
      <c r="G455">
        <v>3</v>
      </c>
      <c r="H455" t="s">
        <v>355</v>
      </c>
      <c r="I455" t="s">
        <v>2398</v>
      </c>
      <c r="J455">
        <v>17268</v>
      </c>
      <c r="K455">
        <v>0</v>
      </c>
      <c r="L455" t="s">
        <v>1309</v>
      </c>
      <c r="M455" t="s">
        <v>2399</v>
      </c>
      <c r="N455">
        <v>25</v>
      </c>
      <c r="O455" t="s">
        <v>11557</v>
      </c>
      <c r="P455" s="1" t="s">
        <v>347</v>
      </c>
      <c r="R455">
        <v>2515652</v>
      </c>
      <c r="T455" t="s">
        <v>328</v>
      </c>
      <c r="V455" t="s">
        <v>2401</v>
      </c>
      <c r="W455" s="1">
        <v>29154</v>
      </c>
      <c r="X455"/>
    </row>
    <row r="456" spans="1:24" x14ac:dyDescent="0.3">
      <c r="A456" t="s">
        <v>2405</v>
      </c>
      <c r="B456">
        <v>1</v>
      </c>
      <c r="C456" s="1" t="s">
        <v>2403</v>
      </c>
      <c r="D456" t="s">
        <v>448</v>
      </c>
      <c r="E456" t="s">
        <v>2404</v>
      </c>
      <c r="F456" t="s">
        <v>294</v>
      </c>
      <c r="G456">
        <v>32</v>
      </c>
      <c r="H456" t="s">
        <v>528</v>
      </c>
      <c r="I456" t="s">
        <v>2403</v>
      </c>
      <c r="J456">
        <v>15224</v>
      </c>
      <c r="K456">
        <v>7</v>
      </c>
      <c r="L456" t="s">
        <v>397</v>
      </c>
      <c r="M456" t="s">
        <v>2032</v>
      </c>
      <c r="N456">
        <v>31</v>
      </c>
      <c r="O456" t="s">
        <v>11558</v>
      </c>
      <c r="P456" s="1" t="s">
        <v>448</v>
      </c>
      <c r="R456">
        <v>15893</v>
      </c>
      <c r="T456" t="s">
        <v>489</v>
      </c>
      <c r="V456" t="s">
        <v>2406</v>
      </c>
      <c r="W456" s="1">
        <v>26810</v>
      </c>
      <c r="X456"/>
    </row>
    <row r="457" spans="1:24" x14ac:dyDescent="0.3">
      <c r="A457" t="s">
        <v>17015</v>
      </c>
      <c r="B457">
        <v>1</v>
      </c>
      <c r="C457" s="1" t="s">
        <v>17016</v>
      </c>
      <c r="D457" t="s">
        <v>347</v>
      </c>
      <c r="F457" t="s">
        <v>298</v>
      </c>
      <c r="G457">
        <v>0</v>
      </c>
      <c r="H457" t="s">
        <v>1090</v>
      </c>
      <c r="I457" t="s">
        <v>17016</v>
      </c>
      <c r="K457">
        <v>0</v>
      </c>
      <c r="L457" t="s">
        <v>17017</v>
      </c>
      <c r="M457" t="s">
        <v>17018</v>
      </c>
      <c r="N457">
        <v>22</v>
      </c>
      <c r="O457" t="s">
        <v>17019</v>
      </c>
      <c r="P457" s="1" t="s">
        <v>347</v>
      </c>
      <c r="T457" t="s">
        <v>399</v>
      </c>
      <c r="U457" t="s">
        <v>339</v>
      </c>
      <c r="V457" t="s">
        <v>17020</v>
      </c>
      <c r="W457" s="1"/>
      <c r="X457"/>
    </row>
    <row r="458" spans="1:24" x14ac:dyDescent="0.3">
      <c r="A458" t="s">
        <v>2410</v>
      </c>
      <c r="B458">
        <v>1</v>
      </c>
      <c r="C458" s="1" t="s">
        <v>2408</v>
      </c>
      <c r="D458" t="s">
        <v>448</v>
      </c>
      <c r="F458" t="s">
        <v>294</v>
      </c>
      <c r="G458">
        <v>45</v>
      </c>
      <c r="H458" t="s">
        <v>964</v>
      </c>
      <c r="I458" t="s">
        <v>2408</v>
      </c>
      <c r="J458">
        <v>17348</v>
      </c>
      <c r="K458">
        <v>5</v>
      </c>
      <c r="L458" t="s">
        <v>852</v>
      </c>
      <c r="M458" t="s">
        <v>2409</v>
      </c>
      <c r="N458">
        <v>27</v>
      </c>
      <c r="O458" t="s">
        <v>11559</v>
      </c>
      <c r="P458" s="1" t="s">
        <v>448</v>
      </c>
      <c r="R458">
        <v>2576901</v>
      </c>
      <c r="T458" t="s">
        <v>328</v>
      </c>
      <c r="V458" t="s">
        <v>850</v>
      </c>
      <c r="W458" s="1">
        <v>28997</v>
      </c>
      <c r="X458"/>
    </row>
    <row r="459" spans="1:24" x14ac:dyDescent="0.3">
      <c r="A459" t="s">
        <v>14334</v>
      </c>
      <c r="B459">
        <v>1</v>
      </c>
      <c r="C459" s="1" t="s">
        <v>14335</v>
      </c>
      <c r="D459" t="s">
        <v>448</v>
      </c>
      <c r="F459" t="s">
        <v>298</v>
      </c>
      <c r="G459">
        <v>27</v>
      </c>
      <c r="H459" t="s">
        <v>758</v>
      </c>
      <c r="I459" t="s">
        <v>14335</v>
      </c>
      <c r="J459">
        <v>21776</v>
      </c>
      <c r="K459">
        <v>1</v>
      </c>
      <c r="L459" t="s">
        <v>834</v>
      </c>
      <c r="M459" t="s">
        <v>2972</v>
      </c>
      <c r="N459">
        <v>23</v>
      </c>
      <c r="O459" t="s">
        <v>14336</v>
      </c>
      <c r="P459" s="1" t="s">
        <v>448</v>
      </c>
      <c r="R459">
        <v>3910544</v>
      </c>
      <c r="S459">
        <v>2</v>
      </c>
      <c r="T459" t="s">
        <v>359</v>
      </c>
      <c r="U459" t="s">
        <v>297</v>
      </c>
      <c r="V459" t="s">
        <v>4529</v>
      </c>
      <c r="W459" s="1">
        <v>32782</v>
      </c>
      <c r="X459"/>
    </row>
    <row r="460" spans="1:24" x14ac:dyDescent="0.3">
      <c r="A460" t="s">
        <v>2414</v>
      </c>
      <c r="B460">
        <v>1</v>
      </c>
      <c r="C460" s="1" t="s">
        <v>2412</v>
      </c>
      <c r="F460" t="s">
        <v>294</v>
      </c>
      <c r="G460">
        <v>0</v>
      </c>
      <c r="H460" t="s">
        <v>295</v>
      </c>
      <c r="I460" t="s">
        <v>2412</v>
      </c>
      <c r="J460">
        <v>18869</v>
      </c>
      <c r="K460">
        <v>0</v>
      </c>
      <c r="L460" t="s">
        <v>1218</v>
      </c>
      <c r="M460" t="s">
        <v>2413</v>
      </c>
      <c r="O460" t="s">
        <v>11560</v>
      </c>
      <c r="P460" s="1" t="s">
        <v>295</v>
      </c>
      <c r="T460" t="s">
        <v>295</v>
      </c>
      <c r="V460"/>
      <c r="W460" s="1"/>
      <c r="X460"/>
    </row>
    <row r="461" spans="1:24" x14ac:dyDescent="0.3">
      <c r="A461" t="s">
        <v>2416</v>
      </c>
      <c r="B461">
        <v>1</v>
      </c>
      <c r="C461" s="1" t="s">
        <v>2415</v>
      </c>
      <c r="D461" t="s">
        <v>347</v>
      </c>
      <c r="E461" t="s">
        <v>13950</v>
      </c>
      <c r="F461" t="s">
        <v>294</v>
      </c>
      <c r="G461">
        <v>19</v>
      </c>
      <c r="H461" t="s">
        <v>745</v>
      </c>
      <c r="I461" t="s">
        <v>2415</v>
      </c>
      <c r="J461">
        <v>15659</v>
      </c>
      <c r="K461">
        <v>7</v>
      </c>
      <c r="L461" t="s">
        <v>1443</v>
      </c>
      <c r="M461" t="s">
        <v>1174</v>
      </c>
      <c r="N461">
        <v>30</v>
      </c>
      <c r="O461" t="s">
        <v>11561</v>
      </c>
      <c r="P461" s="1" t="s">
        <v>347</v>
      </c>
      <c r="R461">
        <v>16566</v>
      </c>
      <c r="T461" t="s">
        <v>307</v>
      </c>
      <c r="V461" t="s">
        <v>2417</v>
      </c>
      <c r="W461" s="1">
        <v>27305</v>
      </c>
      <c r="X461"/>
    </row>
    <row r="462" spans="1:24" x14ac:dyDescent="0.3">
      <c r="A462" t="s">
        <v>2423</v>
      </c>
      <c r="B462">
        <v>1</v>
      </c>
      <c r="C462" s="1" t="s">
        <v>2420</v>
      </c>
      <c r="D462" t="s">
        <v>448</v>
      </c>
      <c r="F462" t="s">
        <v>298</v>
      </c>
      <c r="G462">
        <v>36</v>
      </c>
      <c r="H462" t="s">
        <v>456</v>
      </c>
      <c r="I462" t="s">
        <v>2420</v>
      </c>
      <c r="J462">
        <v>20326</v>
      </c>
      <c r="K462">
        <v>1</v>
      </c>
      <c r="L462" t="s">
        <v>2421</v>
      </c>
      <c r="M462" t="s">
        <v>2422</v>
      </c>
      <c r="O462" t="s">
        <v>11562</v>
      </c>
      <c r="P462" s="1" t="s">
        <v>448</v>
      </c>
      <c r="R462">
        <v>3121597</v>
      </c>
      <c r="T462" t="s">
        <v>307</v>
      </c>
      <c r="U462" t="s">
        <v>640</v>
      </c>
      <c r="V462"/>
      <c r="W462" s="1">
        <v>31238</v>
      </c>
      <c r="X462"/>
    </row>
    <row r="463" spans="1:24" x14ac:dyDescent="0.3">
      <c r="A463" t="s">
        <v>2426</v>
      </c>
      <c r="B463">
        <v>1</v>
      </c>
      <c r="C463" s="1" t="s">
        <v>2424</v>
      </c>
      <c r="D463" t="s">
        <v>347</v>
      </c>
      <c r="F463" t="s">
        <v>294</v>
      </c>
      <c r="G463">
        <v>81</v>
      </c>
      <c r="H463" t="s">
        <v>340</v>
      </c>
      <c r="I463" t="s">
        <v>2424</v>
      </c>
      <c r="J463">
        <v>19729</v>
      </c>
      <c r="K463">
        <v>2</v>
      </c>
      <c r="L463" t="s">
        <v>2425</v>
      </c>
      <c r="M463" t="s">
        <v>1094</v>
      </c>
      <c r="N463">
        <v>24</v>
      </c>
      <c r="O463" t="s">
        <v>11563</v>
      </c>
      <c r="P463" s="1" t="s">
        <v>347</v>
      </c>
      <c r="R463">
        <v>3052797</v>
      </c>
      <c r="T463" t="s">
        <v>489</v>
      </c>
      <c r="V463" t="s">
        <v>2427</v>
      </c>
      <c r="W463" s="1">
        <v>30936</v>
      </c>
      <c r="X463"/>
    </row>
    <row r="464" spans="1:24" x14ac:dyDescent="0.3">
      <c r="A464" t="s">
        <v>2431</v>
      </c>
      <c r="B464">
        <v>1</v>
      </c>
      <c r="C464" s="1" t="s">
        <v>2429</v>
      </c>
      <c r="D464" t="s">
        <v>558</v>
      </c>
      <c r="F464" t="s">
        <v>294</v>
      </c>
      <c r="H464" t="s">
        <v>1042</v>
      </c>
      <c r="I464" t="s">
        <v>2429</v>
      </c>
      <c r="J464">
        <v>19642</v>
      </c>
      <c r="K464">
        <v>3</v>
      </c>
      <c r="L464" t="s">
        <v>1531</v>
      </c>
      <c r="M464" t="s">
        <v>2430</v>
      </c>
      <c r="N464">
        <v>25</v>
      </c>
      <c r="O464" t="s">
        <v>11564</v>
      </c>
      <c r="P464" s="1" t="s">
        <v>448</v>
      </c>
      <c r="R464">
        <v>2972498</v>
      </c>
      <c r="T464" t="s">
        <v>328</v>
      </c>
      <c r="V464" t="s">
        <v>2432</v>
      </c>
      <c r="W464" s="1">
        <v>30877</v>
      </c>
      <c r="X464"/>
    </row>
    <row r="465" spans="1:24" x14ac:dyDescent="0.3">
      <c r="A465" t="s">
        <v>2436</v>
      </c>
      <c r="B465">
        <v>1</v>
      </c>
      <c r="C465" s="1" t="s">
        <v>2433</v>
      </c>
      <c r="D465" t="s">
        <v>448</v>
      </c>
      <c r="E465" t="s">
        <v>13951</v>
      </c>
      <c r="F465" t="s">
        <v>298</v>
      </c>
      <c r="G465">
        <v>37</v>
      </c>
      <c r="H465" t="s">
        <v>355</v>
      </c>
      <c r="I465" t="s">
        <v>2433</v>
      </c>
      <c r="J465">
        <v>20768</v>
      </c>
      <c r="K465">
        <v>2</v>
      </c>
      <c r="L465" t="s">
        <v>2434</v>
      </c>
      <c r="M465" t="s">
        <v>2435</v>
      </c>
      <c r="N465">
        <v>24</v>
      </c>
      <c r="O465" t="s">
        <v>11565</v>
      </c>
      <c r="P465" s="1" t="s">
        <v>448</v>
      </c>
      <c r="R465">
        <v>3886818</v>
      </c>
      <c r="S465">
        <v>1</v>
      </c>
      <c r="T465" t="s">
        <v>399</v>
      </c>
      <c r="U465" t="s">
        <v>518</v>
      </c>
      <c r="V465" t="s">
        <v>2437</v>
      </c>
      <c r="W465" s="1">
        <v>32066</v>
      </c>
      <c r="X465"/>
    </row>
    <row r="466" spans="1:24" x14ac:dyDescent="0.3">
      <c r="A466" t="s">
        <v>2442</v>
      </c>
      <c r="B466">
        <v>1</v>
      </c>
      <c r="C466" s="1" t="s">
        <v>107</v>
      </c>
      <c r="D466" t="s">
        <v>448</v>
      </c>
      <c r="E466" t="s">
        <v>2441</v>
      </c>
      <c r="F466" t="s">
        <v>298</v>
      </c>
      <c r="G466">
        <v>38</v>
      </c>
      <c r="H466" t="s">
        <v>571</v>
      </c>
      <c r="I466" t="s">
        <v>107</v>
      </c>
      <c r="J466">
        <v>19996</v>
      </c>
      <c r="K466">
        <v>3</v>
      </c>
      <c r="L466" t="s">
        <v>2439</v>
      </c>
      <c r="M466" t="s">
        <v>2440</v>
      </c>
      <c r="N466">
        <v>25</v>
      </c>
      <c r="O466" t="s">
        <v>11566</v>
      </c>
      <c r="P466" s="1" t="s">
        <v>448</v>
      </c>
      <c r="R466">
        <v>3116721</v>
      </c>
      <c r="S466">
        <v>5</v>
      </c>
      <c r="T466" t="s">
        <v>307</v>
      </c>
      <c r="U466" t="s">
        <v>909</v>
      </c>
      <c r="V466" t="s">
        <v>987</v>
      </c>
      <c r="W466" s="1">
        <v>31135</v>
      </c>
      <c r="X466"/>
    </row>
    <row r="467" spans="1:24" x14ac:dyDescent="0.3">
      <c r="A467" t="s">
        <v>2446</v>
      </c>
      <c r="B467">
        <v>1</v>
      </c>
      <c r="C467" s="1" t="s">
        <v>2443</v>
      </c>
      <c r="D467" t="s">
        <v>448</v>
      </c>
      <c r="E467" t="s">
        <v>2445</v>
      </c>
      <c r="F467" t="s">
        <v>298</v>
      </c>
      <c r="G467">
        <v>88</v>
      </c>
      <c r="H467" t="s">
        <v>588</v>
      </c>
      <c r="I467" t="s">
        <v>2443</v>
      </c>
      <c r="J467">
        <v>16855</v>
      </c>
      <c r="K467">
        <v>6</v>
      </c>
      <c r="L467" t="s">
        <v>1409</v>
      </c>
      <c r="M467" t="s">
        <v>2444</v>
      </c>
      <c r="N467">
        <v>28</v>
      </c>
      <c r="O467" t="s">
        <v>11567</v>
      </c>
      <c r="P467" s="1" t="s">
        <v>448</v>
      </c>
      <c r="R467">
        <v>2577134</v>
      </c>
      <c r="S467">
        <v>3</v>
      </c>
      <c r="T467" t="s">
        <v>307</v>
      </c>
      <c r="U467" t="s">
        <v>370</v>
      </c>
      <c r="V467" t="s">
        <v>2447</v>
      </c>
      <c r="W467" s="1">
        <v>28482</v>
      </c>
      <c r="X467"/>
    </row>
    <row r="468" spans="1:24" x14ac:dyDescent="0.3">
      <c r="A468" t="s">
        <v>2452</v>
      </c>
      <c r="B468">
        <v>1</v>
      </c>
      <c r="C468" s="1" t="s">
        <v>2448</v>
      </c>
      <c r="D468" t="s">
        <v>347</v>
      </c>
      <c r="E468" t="s">
        <v>2451</v>
      </c>
      <c r="F468" t="s">
        <v>298</v>
      </c>
      <c r="G468">
        <v>19</v>
      </c>
      <c r="H468" t="s">
        <v>355</v>
      </c>
      <c r="I468" t="s">
        <v>2448</v>
      </c>
      <c r="J468">
        <v>19198</v>
      </c>
      <c r="K468">
        <v>4</v>
      </c>
      <c r="L468" t="s">
        <v>2449</v>
      </c>
      <c r="M468" t="s">
        <v>2450</v>
      </c>
      <c r="N468">
        <v>25</v>
      </c>
      <c r="O468" t="s">
        <v>11568</v>
      </c>
      <c r="P468" s="1" t="s">
        <v>347</v>
      </c>
      <c r="R468">
        <v>3051869</v>
      </c>
      <c r="T468" t="s">
        <v>317</v>
      </c>
      <c r="U468" t="s">
        <v>486</v>
      </c>
      <c r="V468" t="s">
        <v>2453</v>
      </c>
      <c r="W468" s="1">
        <v>30512</v>
      </c>
      <c r="X468"/>
    </row>
    <row r="469" spans="1:24" x14ac:dyDescent="0.3">
      <c r="A469" t="s">
        <v>2457</v>
      </c>
      <c r="B469">
        <v>1</v>
      </c>
      <c r="C469" s="1" t="s">
        <v>2454</v>
      </c>
      <c r="D469" t="s">
        <v>320</v>
      </c>
      <c r="E469" t="s">
        <v>2456</v>
      </c>
      <c r="F469" t="s">
        <v>298</v>
      </c>
      <c r="G469">
        <v>85</v>
      </c>
      <c r="H469" t="s">
        <v>655</v>
      </c>
      <c r="I469" t="s">
        <v>2454</v>
      </c>
      <c r="J469">
        <v>20174</v>
      </c>
      <c r="K469">
        <v>3</v>
      </c>
      <c r="L469" t="s">
        <v>612</v>
      </c>
      <c r="M469" t="s">
        <v>2455</v>
      </c>
      <c r="N469">
        <v>26</v>
      </c>
      <c r="O469" t="s">
        <v>11569</v>
      </c>
      <c r="P469" s="1" t="s">
        <v>320</v>
      </c>
      <c r="R469">
        <v>3051387</v>
      </c>
      <c r="S469">
        <v>6</v>
      </c>
      <c r="T469" t="s">
        <v>421</v>
      </c>
      <c r="U469" t="s">
        <v>441</v>
      </c>
      <c r="V469" t="s">
        <v>2458</v>
      </c>
      <c r="W469" s="1">
        <v>31478</v>
      </c>
      <c r="X469"/>
    </row>
    <row r="470" spans="1:24" x14ac:dyDescent="0.3">
      <c r="A470" t="s">
        <v>2461</v>
      </c>
      <c r="B470">
        <v>1</v>
      </c>
      <c r="C470" s="1" t="s">
        <v>2459</v>
      </c>
      <c r="D470" t="s">
        <v>320</v>
      </c>
      <c r="F470" t="s">
        <v>294</v>
      </c>
      <c r="G470">
        <v>80</v>
      </c>
      <c r="H470" t="s">
        <v>521</v>
      </c>
      <c r="I470" t="s">
        <v>2459</v>
      </c>
      <c r="J470">
        <v>17422</v>
      </c>
      <c r="K470">
        <v>2</v>
      </c>
      <c r="L470" t="s">
        <v>1293</v>
      </c>
      <c r="M470" t="s">
        <v>2460</v>
      </c>
      <c r="N470">
        <v>25</v>
      </c>
      <c r="O470" t="s">
        <v>11570</v>
      </c>
      <c r="P470" s="1" t="s">
        <v>320</v>
      </c>
      <c r="T470" t="s">
        <v>317</v>
      </c>
      <c r="V470" t="s">
        <v>2462</v>
      </c>
      <c r="W470" s="1">
        <v>28766</v>
      </c>
      <c r="X470"/>
    </row>
    <row r="471" spans="1:24" x14ac:dyDescent="0.3">
      <c r="A471" t="s">
        <v>2466</v>
      </c>
      <c r="B471">
        <v>1</v>
      </c>
      <c r="C471" s="1" t="s">
        <v>2465</v>
      </c>
      <c r="D471" t="s">
        <v>347</v>
      </c>
      <c r="E471" t="s">
        <v>13952</v>
      </c>
      <c r="F471" t="s">
        <v>298</v>
      </c>
      <c r="G471">
        <v>17</v>
      </c>
      <c r="H471" t="s">
        <v>533</v>
      </c>
      <c r="I471" t="s">
        <v>2465</v>
      </c>
      <c r="J471">
        <v>21254</v>
      </c>
      <c r="K471">
        <v>2</v>
      </c>
      <c r="L471" t="s">
        <v>367</v>
      </c>
      <c r="M471" t="s">
        <v>2325</v>
      </c>
      <c r="N471">
        <v>24</v>
      </c>
      <c r="O471" t="s">
        <v>11571</v>
      </c>
      <c r="P471" s="1" t="s">
        <v>347</v>
      </c>
      <c r="R471">
        <v>3915296</v>
      </c>
      <c r="T471" t="s">
        <v>359</v>
      </c>
      <c r="U471" t="s">
        <v>386</v>
      </c>
      <c r="V471" t="s">
        <v>5728</v>
      </c>
      <c r="W471" s="1">
        <v>32101</v>
      </c>
      <c r="X471"/>
    </row>
    <row r="472" spans="1:24" x14ac:dyDescent="0.3">
      <c r="A472" t="s">
        <v>2469</v>
      </c>
      <c r="B472">
        <v>1</v>
      </c>
      <c r="C472" s="1" t="s">
        <v>2467</v>
      </c>
      <c r="D472" t="s">
        <v>310</v>
      </c>
      <c r="F472" t="s">
        <v>294</v>
      </c>
      <c r="G472">
        <v>3</v>
      </c>
      <c r="H472" t="s">
        <v>571</v>
      </c>
      <c r="I472" t="s">
        <v>2467</v>
      </c>
      <c r="J472">
        <v>11323</v>
      </c>
      <c r="K472">
        <v>4</v>
      </c>
      <c r="L472" t="s">
        <v>330</v>
      </c>
      <c r="M472" t="s">
        <v>2468</v>
      </c>
      <c r="N472">
        <v>31</v>
      </c>
      <c r="O472" t="s">
        <v>11572</v>
      </c>
      <c r="P472" s="1" t="s">
        <v>310</v>
      </c>
      <c r="R472">
        <v>13397</v>
      </c>
      <c r="T472" t="s">
        <v>317</v>
      </c>
      <c r="V472" t="s">
        <v>2470</v>
      </c>
      <c r="W472" s="1">
        <v>24097</v>
      </c>
      <c r="X472"/>
    </row>
    <row r="473" spans="1:24" x14ac:dyDescent="0.3">
      <c r="A473" t="s">
        <v>2476</v>
      </c>
      <c r="B473">
        <v>1</v>
      </c>
      <c r="C473" s="1" t="s">
        <v>2472</v>
      </c>
      <c r="D473" t="s">
        <v>347</v>
      </c>
      <c r="E473" t="s">
        <v>2475</v>
      </c>
      <c r="F473" t="s">
        <v>294</v>
      </c>
      <c r="G473">
        <v>16</v>
      </c>
      <c r="H473" t="s">
        <v>528</v>
      </c>
      <c r="I473" t="s">
        <v>2472</v>
      </c>
      <c r="J473">
        <v>20695</v>
      </c>
      <c r="K473">
        <v>2</v>
      </c>
      <c r="L473" t="s">
        <v>2473</v>
      </c>
      <c r="M473" t="s">
        <v>2474</v>
      </c>
      <c r="N473">
        <v>25</v>
      </c>
      <c r="O473" t="s">
        <v>11573</v>
      </c>
      <c r="P473" s="1" t="s">
        <v>347</v>
      </c>
      <c r="Q473" t="s">
        <v>15644</v>
      </c>
      <c r="R473">
        <v>3052098</v>
      </c>
      <c r="T473" t="s">
        <v>344</v>
      </c>
      <c r="V473" t="s">
        <v>1758</v>
      </c>
      <c r="W473" s="1">
        <v>900375</v>
      </c>
      <c r="X473"/>
    </row>
    <row r="474" spans="1:24" x14ac:dyDescent="0.3">
      <c r="A474" t="s">
        <v>2479</v>
      </c>
      <c r="B474">
        <v>1</v>
      </c>
      <c r="C474" s="1" t="s">
        <v>2478</v>
      </c>
      <c r="D474" t="s">
        <v>347</v>
      </c>
      <c r="F474" t="s">
        <v>298</v>
      </c>
      <c r="G474">
        <v>87</v>
      </c>
      <c r="H474" t="s">
        <v>482</v>
      </c>
      <c r="I474" t="s">
        <v>2478</v>
      </c>
      <c r="J474">
        <v>20670</v>
      </c>
      <c r="K474">
        <v>1</v>
      </c>
      <c r="L474" t="s">
        <v>444</v>
      </c>
      <c r="M474" t="s">
        <v>820</v>
      </c>
      <c r="O474" t="s">
        <v>11574</v>
      </c>
      <c r="P474" s="1" t="s">
        <v>347</v>
      </c>
      <c r="R474">
        <v>3044726</v>
      </c>
      <c r="T474" t="s">
        <v>328</v>
      </c>
      <c r="U474" t="s">
        <v>370</v>
      </c>
      <c r="V474"/>
      <c r="W474" s="1">
        <v>31760</v>
      </c>
      <c r="X474"/>
    </row>
    <row r="475" spans="1:24" x14ac:dyDescent="0.3">
      <c r="A475" t="s">
        <v>2486</v>
      </c>
      <c r="B475">
        <v>1</v>
      </c>
      <c r="C475" s="1" t="s">
        <v>2484</v>
      </c>
      <c r="D475" t="s">
        <v>434</v>
      </c>
      <c r="F475" t="s">
        <v>294</v>
      </c>
      <c r="G475">
        <v>17</v>
      </c>
      <c r="H475" t="s">
        <v>316</v>
      </c>
      <c r="I475" t="s">
        <v>2484</v>
      </c>
      <c r="J475">
        <v>12489</v>
      </c>
      <c r="K475">
        <v>20</v>
      </c>
      <c r="L475" t="s">
        <v>2485</v>
      </c>
      <c r="M475" t="s">
        <v>1915</v>
      </c>
      <c r="N475">
        <v>42</v>
      </c>
      <c r="O475" t="s">
        <v>11575</v>
      </c>
      <c r="P475" s="1" t="s">
        <v>434</v>
      </c>
      <c r="R475">
        <v>3504</v>
      </c>
      <c r="T475" t="s">
        <v>307</v>
      </c>
      <c r="V475" t="s">
        <v>2487</v>
      </c>
      <c r="W475" s="1">
        <v>5854</v>
      </c>
      <c r="X475"/>
    </row>
    <row r="476" spans="1:24" x14ac:dyDescent="0.3">
      <c r="A476" t="s">
        <v>2491</v>
      </c>
      <c r="B476">
        <v>1</v>
      </c>
      <c r="C476" s="1" t="s">
        <v>2488</v>
      </c>
      <c r="D476" t="s">
        <v>347</v>
      </c>
      <c r="F476" t="s">
        <v>294</v>
      </c>
      <c r="G476">
        <v>3</v>
      </c>
      <c r="H476" t="s">
        <v>410</v>
      </c>
      <c r="I476" t="s">
        <v>2488</v>
      </c>
      <c r="J476">
        <v>17201</v>
      </c>
      <c r="K476">
        <v>0</v>
      </c>
      <c r="L476" t="s">
        <v>2489</v>
      </c>
      <c r="M476" t="s">
        <v>2490</v>
      </c>
      <c r="N476">
        <v>25</v>
      </c>
      <c r="O476" t="s">
        <v>11576</v>
      </c>
      <c r="P476" s="1" t="s">
        <v>347</v>
      </c>
      <c r="R476">
        <v>2967895</v>
      </c>
      <c r="T476" t="s">
        <v>317</v>
      </c>
      <c r="V476" t="s">
        <v>2492</v>
      </c>
      <c r="W476" s="1">
        <v>29030</v>
      </c>
      <c r="X476"/>
    </row>
    <row r="477" spans="1:24" x14ac:dyDescent="0.3">
      <c r="A477" t="s">
        <v>2495</v>
      </c>
      <c r="B477">
        <v>1</v>
      </c>
      <c r="C477" s="1" t="s">
        <v>2493</v>
      </c>
      <c r="D477" t="s">
        <v>448</v>
      </c>
      <c r="E477" t="s">
        <v>13954</v>
      </c>
      <c r="F477" t="s">
        <v>294</v>
      </c>
      <c r="G477">
        <v>31</v>
      </c>
      <c r="H477" t="s">
        <v>571</v>
      </c>
      <c r="I477" t="s">
        <v>2493</v>
      </c>
      <c r="J477">
        <v>21221</v>
      </c>
      <c r="K477">
        <v>1</v>
      </c>
      <c r="L477" t="s">
        <v>597</v>
      </c>
      <c r="M477" t="s">
        <v>2494</v>
      </c>
      <c r="N477">
        <v>24</v>
      </c>
      <c r="O477" t="s">
        <v>11577</v>
      </c>
      <c r="P477" s="1" t="s">
        <v>448</v>
      </c>
      <c r="R477">
        <v>3124022</v>
      </c>
      <c r="S477">
        <v>6</v>
      </c>
      <c r="T477" t="s">
        <v>489</v>
      </c>
      <c r="V477" t="s">
        <v>13821</v>
      </c>
      <c r="W477" s="1">
        <v>32466</v>
      </c>
      <c r="X477"/>
    </row>
    <row r="478" spans="1:24" x14ac:dyDescent="0.3">
      <c r="A478" t="s">
        <v>14337</v>
      </c>
      <c r="B478">
        <v>1</v>
      </c>
      <c r="C478" s="1" t="s">
        <v>14338</v>
      </c>
      <c r="D478" t="s">
        <v>434</v>
      </c>
      <c r="F478" t="s">
        <v>298</v>
      </c>
      <c r="G478">
        <v>5</v>
      </c>
      <c r="H478" t="s">
        <v>692</v>
      </c>
      <c r="I478" t="s">
        <v>14338</v>
      </c>
      <c r="J478">
        <v>22134</v>
      </c>
      <c r="K478">
        <v>1</v>
      </c>
      <c r="L478" t="s">
        <v>461</v>
      </c>
      <c r="M478" t="s">
        <v>14340</v>
      </c>
      <c r="N478">
        <v>24</v>
      </c>
      <c r="O478" t="s">
        <v>14341</v>
      </c>
      <c r="P478" s="1" t="s">
        <v>434</v>
      </c>
      <c r="R478">
        <v>3913295</v>
      </c>
      <c r="T478" t="s">
        <v>317</v>
      </c>
      <c r="U478" t="s">
        <v>486</v>
      </c>
      <c r="V478" t="s">
        <v>14339</v>
      </c>
      <c r="W478" s="1">
        <v>32829</v>
      </c>
      <c r="X478"/>
    </row>
    <row r="479" spans="1:24" x14ac:dyDescent="0.3">
      <c r="A479" t="s">
        <v>2498</v>
      </c>
      <c r="B479">
        <v>1</v>
      </c>
      <c r="C479" s="1" t="s">
        <v>2496</v>
      </c>
      <c r="D479" t="s">
        <v>320</v>
      </c>
      <c r="E479" t="s">
        <v>2497</v>
      </c>
      <c r="F479" t="s">
        <v>294</v>
      </c>
      <c r="G479">
        <v>41</v>
      </c>
      <c r="H479" t="s">
        <v>655</v>
      </c>
      <c r="I479" t="s">
        <v>2496</v>
      </c>
      <c r="J479">
        <v>20311</v>
      </c>
      <c r="K479">
        <v>2</v>
      </c>
      <c r="L479" t="s">
        <v>788</v>
      </c>
      <c r="M479" t="s">
        <v>1112</v>
      </c>
      <c r="N479">
        <v>26</v>
      </c>
      <c r="O479" t="s">
        <v>11578</v>
      </c>
      <c r="P479" s="1" t="s">
        <v>320</v>
      </c>
      <c r="R479">
        <v>3039970</v>
      </c>
      <c r="S479">
        <v>7</v>
      </c>
      <c r="T479" t="s">
        <v>317</v>
      </c>
      <c r="V479" t="s">
        <v>2499</v>
      </c>
      <c r="W479" s="1">
        <v>31682</v>
      </c>
      <c r="X479"/>
    </row>
    <row r="480" spans="1:24" x14ac:dyDescent="0.3">
      <c r="A480" t="s">
        <v>2505</v>
      </c>
      <c r="B480">
        <v>1</v>
      </c>
      <c r="C480" s="1" t="s">
        <v>2503</v>
      </c>
      <c r="D480" t="s">
        <v>347</v>
      </c>
      <c r="F480" t="s">
        <v>294</v>
      </c>
      <c r="G480">
        <v>1</v>
      </c>
      <c r="H480" t="s">
        <v>582</v>
      </c>
      <c r="I480" t="s">
        <v>2503</v>
      </c>
      <c r="J480">
        <v>19698</v>
      </c>
      <c r="K480">
        <v>2</v>
      </c>
      <c r="L480" t="s">
        <v>597</v>
      </c>
      <c r="M480" t="s">
        <v>2504</v>
      </c>
      <c r="N480">
        <v>25</v>
      </c>
      <c r="O480" t="s">
        <v>11579</v>
      </c>
      <c r="P480" s="1" t="s">
        <v>347</v>
      </c>
      <c r="R480">
        <v>2974334</v>
      </c>
      <c r="T480" t="s">
        <v>359</v>
      </c>
      <c r="V480" t="s">
        <v>2506</v>
      </c>
      <c r="W480" s="1">
        <v>30914</v>
      </c>
      <c r="X480"/>
    </row>
    <row r="481" spans="1:24" x14ac:dyDescent="0.3">
      <c r="A481" t="s">
        <v>2509</v>
      </c>
      <c r="B481">
        <v>1</v>
      </c>
      <c r="C481" s="1" t="s">
        <v>2507</v>
      </c>
      <c r="D481" t="s">
        <v>558</v>
      </c>
      <c r="F481" t="s">
        <v>294</v>
      </c>
      <c r="G481">
        <v>44</v>
      </c>
      <c r="H481" t="s">
        <v>511</v>
      </c>
      <c r="I481" t="s">
        <v>2507</v>
      </c>
      <c r="J481">
        <v>13527</v>
      </c>
      <c r="K481">
        <v>9</v>
      </c>
      <c r="L481" t="s">
        <v>1071</v>
      </c>
      <c r="M481" t="s">
        <v>2508</v>
      </c>
      <c r="N481">
        <v>35</v>
      </c>
      <c r="O481" t="s">
        <v>11580</v>
      </c>
      <c r="P481" s="1" t="s">
        <v>448</v>
      </c>
      <c r="R481">
        <v>13945</v>
      </c>
      <c r="T481" t="s">
        <v>344</v>
      </c>
      <c r="V481" t="s">
        <v>2510</v>
      </c>
      <c r="W481" s="1">
        <v>24769</v>
      </c>
      <c r="X481"/>
    </row>
    <row r="482" spans="1:24" x14ac:dyDescent="0.3">
      <c r="A482" t="s">
        <v>2514</v>
      </c>
      <c r="B482">
        <v>1</v>
      </c>
      <c r="C482" s="1" t="s">
        <v>2512</v>
      </c>
      <c r="D482" t="s">
        <v>347</v>
      </c>
      <c r="E482" t="s">
        <v>2513</v>
      </c>
      <c r="F482" t="s">
        <v>298</v>
      </c>
      <c r="G482">
        <v>14</v>
      </c>
      <c r="H482" t="s">
        <v>316</v>
      </c>
      <c r="I482" t="s">
        <v>2512</v>
      </c>
      <c r="J482">
        <v>19131</v>
      </c>
      <c r="K482">
        <v>3</v>
      </c>
      <c r="L482" t="s">
        <v>1218</v>
      </c>
      <c r="M482" t="s">
        <v>490</v>
      </c>
      <c r="N482">
        <v>25</v>
      </c>
      <c r="O482" t="s">
        <v>11581</v>
      </c>
      <c r="P482" s="1" t="s">
        <v>347</v>
      </c>
      <c r="R482">
        <v>3042373</v>
      </c>
      <c r="T482" t="s">
        <v>317</v>
      </c>
      <c r="U482" t="s">
        <v>14224</v>
      </c>
      <c r="V482" t="s">
        <v>2515</v>
      </c>
      <c r="W482" s="1">
        <v>30322</v>
      </c>
      <c r="X482"/>
    </row>
    <row r="483" spans="1:24" x14ac:dyDescent="0.3">
      <c r="A483" t="s">
        <v>2518</v>
      </c>
      <c r="B483">
        <v>1</v>
      </c>
      <c r="C483" s="1" t="s">
        <v>2516</v>
      </c>
      <c r="D483" t="s">
        <v>347</v>
      </c>
      <c r="E483" t="s">
        <v>13955</v>
      </c>
      <c r="F483" t="s">
        <v>298</v>
      </c>
      <c r="G483">
        <v>85</v>
      </c>
      <c r="H483" t="s">
        <v>384</v>
      </c>
      <c r="I483" t="s">
        <v>2516</v>
      </c>
      <c r="J483">
        <v>21556</v>
      </c>
      <c r="K483">
        <v>2</v>
      </c>
      <c r="L483" t="s">
        <v>1946</v>
      </c>
      <c r="M483" t="s">
        <v>2517</v>
      </c>
      <c r="N483">
        <v>24</v>
      </c>
      <c r="O483" t="s">
        <v>11582</v>
      </c>
      <c r="P483" s="1" t="s">
        <v>347</v>
      </c>
      <c r="R483">
        <v>3126997</v>
      </c>
      <c r="T483" t="s">
        <v>399</v>
      </c>
      <c r="U483" t="s">
        <v>717</v>
      </c>
      <c r="V483" t="s">
        <v>7963</v>
      </c>
      <c r="W483" s="1">
        <v>32561</v>
      </c>
      <c r="X483"/>
    </row>
    <row r="484" spans="1:24" x14ac:dyDescent="0.3">
      <c r="A484" t="s">
        <v>2523</v>
      </c>
      <c r="B484">
        <v>1</v>
      </c>
      <c r="C484" s="1" t="s">
        <v>2519</v>
      </c>
      <c r="D484" t="s">
        <v>347</v>
      </c>
      <c r="E484" t="s">
        <v>2522</v>
      </c>
      <c r="F484" t="s">
        <v>294</v>
      </c>
      <c r="G484">
        <v>82</v>
      </c>
      <c r="H484" t="s">
        <v>599</v>
      </c>
      <c r="I484" t="s">
        <v>2519</v>
      </c>
      <c r="J484">
        <v>19403</v>
      </c>
      <c r="K484">
        <v>4</v>
      </c>
      <c r="L484" t="s">
        <v>2520</v>
      </c>
      <c r="M484" t="s">
        <v>2521</v>
      </c>
      <c r="N484">
        <v>26</v>
      </c>
      <c r="O484" t="s">
        <v>11583</v>
      </c>
      <c r="P484" s="1" t="s">
        <v>347</v>
      </c>
      <c r="Q484" t="s">
        <v>407</v>
      </c>
      <c r="R484">
        <v>4198679</v>
      </c>
      <c r="S484">
        <v>3</v>
      </c>
      <c r="T484" t="s">
        <v>317</v>
      </c>
      <c r="U484" t="s">
        <v>339</v>
      </c>
      <c r="V484" t="s">
        <v>817</v>
      </c>
      <c r="W484" s="1">
        <v>30487</v>
      </c>
      <c r="X484"/>
    </row>
    <row r="485" spans="1:24" x14ac:dyDescent="0.3">
      <c r="A485" t="s">
        <v>2526</v>
      </c>
      <c r="B485">
        <v>1</v>
      </c>
      <c r="C485" s="1" t="s">
        <v>2524</v>
      </c>
      <c r="D485" t="s">
        <v>347</v>
      </c>
      <c r="E485" t="s">
        <v>13956</v>
      </c>
      <c r="F485" t="s">
        <v>298</v>
      </c>
      <c r="G485">
        <v>1</v>
      </c>
      <c r="H485" t="s">
        <v>964</v>
      </c>
      <c r="I485" t="s">
        <v>2524</v>
      </c>
      <c r="J485">
        <v>21496</v>
      </c>
      <c r="K485">
        <v>2</v>
      </c>
      <c r="L485" t="s">
        <v>1272</v>
      </c>
      <c r="M485" t="s">
        <v>2525</v>
      </c>
      <c r="N485">
        <v>25</v>
      </c>
      <c r="O485" t="s">
        <v>11584</v>
      </c>
      <c r="P485" s="1" t="s">
        <v>347</v>
      </c>
      <c r="Q485" t="s">
        <v>407</v>
      </c>
      <c r="R485">
        <v>4039604</v>
      </c>
      <c r="T485" t="s">
        <v>293</v>
      </c>
      <c r="U485" t="s">
        <v>532</v>
      </c>
      <c r="V485" t="s">
        <v>13822</v>
      </c>
      <c r="W485" s="1">
        <v>32325</v>
      </c>
      <c r="X485"/>
    </row>
    <row r="486" spans="1:24" x14ac:dyDescent="0.3">
      <c r="A486" t="s">
        <v>2529</v>
      </c>
      <c r="B486">
        <v>1</v>
      </c>
      <c r="C486" s="1" t="s">
        <v>2527</v>
      </c>
      <c r="D486" t="s">
        <v>448</v>
      </c>
      <c r="F486" t="s">
        <v>294</v>
      </c>
      <c r="G486">
        <v>27</v>
      </c>
      <c r="H486" t="s">
        <v>346</v>
      </c>
      <c r="I486" t="s">
        <v>2527</v>
      </c>
      <c r="J486">
        <v>16255</v>
      </c>
      <c r="K486">
        <v>5</v>
      </c>
      <c r="L486" t="s">
        <v>2528</v>
      </c>
      <c r="M486" t="s">
        <v>1112</v>
      </c>
      <c r="N486">
        <v>27</v>
      </c>
      <c r="O486" t="s">
        <v>11585</v>
      </c>
      <c r="P486" s="1" t="s">
        <v>448</v>
      </c>
      <c r="R486">
        <v>16884</v>
      </c>
      <c r="T486" t="s">
        <v>307</v>
      </c>
      <c r="V486" t="s">
        <v>2182</v>
      </c>
      <c r="W486" s="1">
        <v>27750</v>
      </c>
      <c r="X486"/>
    </row>
    <row r="487" spans="1:24" x14ac:dyDescent="0.3">
      <c r="A487" t="s">
        <v>2534</v>
      </c>
      <c r="B487">
        <v>1</v>
      </c>
      <c r="C487" s="1" t="s">
        <v>2531</v>
      </c>
      <c r="D487" t="s">
        <v>310</v>
      </c>
      <c r="E487" t="s">
        <v>2533</v>
      </c>
      <c r="F487" t="s">
        <v>298</v>
      </c>
      <c r="G487">
        <v>5</v>
      </c>
      <c r="H487" t="s">
        <v>945</v>
      </c>
      <c r="I487" t="s">
        <v>2531</v>
      </c>
      <c r="J487">
        <v>14855</v>
      </c>
      <c r="K487">
        <v>8</v>
      </c>
      <c r="L487" t="s">
        <v>596</v>
      </c>
      <c r="M487" t="s">
        <v>2532</v>
      </c>
      <c r="N487">
        <v>30</v>
      </c>
      <c r="O487" t="s">
        <v>11586</v>
      </c>
      <c r="P487" s="1" t="s">
        <v>310</v>
      </c>
      <c r="R487">
        <v>15948</v>
      </c>
      <c r="T487" t="s">
        <v>344</v>
      </c>
      <c r="U487" t="s">
        <v>703</v>
      </c>
      <c r="V487" t="s">
        <v>2535</v>
      </c>
      <c r="W487" s="1">
        <v>26721</v>
      </c>
      <c r="X487"/>
    </row>
    <row r="488" spans="1:24" x14ac:dyDescent="0.3">
      <c r="A488" t="s">
        <v>2539</v>
      </c>
      <c r="B488">
        <v>1</v>
      </c>
      <c r="C488" s="1" t="s">
        <v>2536</v>
      </c>
      <c r="D488" t="s">
        <v>347</v>
      </c>
      <c r="F488" t="s">
        <v>506</v>
      </c>
      <c r="G488">
        <v>18</v>
      </c>
      <c r="H488" t="s">
        <v>355</v>
      </c>
      <c r="I488" t="s">
        <v>2536</v>
      </c>
      <c r="J488">
        <v>16381</v>
      </c>
      <c r="K488">
        <v>6</v>
      </c>
      <c r="L488" t="s">
        <v>2537</v>
      </c>
      <c r="M488" t="s">
        <v>2538</v>
      </c>
      <c r="N488">
        <v>29</v>
      </c>
      <c r="O488" t="s">
        <v>11587</v>
      </c>
      <c r="P488" s="1" t="s">
        <v>347</v>
      </c>
      <c r="R488">
        <v>16815</v>
      </c>
      <c r="T488" t="s">
        <v>317</v>
      </c>
      <c r="V488" t="s">
        <v>2540</v>
      </c>
      <c r="W488" s="1">
        <v>27674</v>
      </c>
      <c r="X488"/>
    </row>
    <row r="489" spans="1:24" x14ac:dyDescent="0.3">
      <c r="A489" t="s">
        <v>2545</v>
      </c>
      <c r="B489">
        <v>1</v>
      </c>
      <c r="C489" s="1" t="s">
        <v>2543</v>
      </c>
      <c r="D489" t="s">
        <v>320</v>
      </c>
      <c r="E489" t="s">
        <v>13957</v>
      </c>
      <c r="F489" t="s">
        <v>294</v>
      </c>
      <c r="H489" t="s">
        <v>823</v>
      </c>
      <c r="I489" t="s">
        <v>2543</v>
      </c>
      <c r="J489">
        <v>21481</v>
      </c>
      <c r="K489">
        <v>1</v>
      </c>
      <c r="L489" t="s">
        <v>944</v>
      </c>
      <c r="M489" t="s">
        <v>2544</v>
      </c>
      <c r="N489">
        <v>25</v>
      </c>
      <c r="O489" t="s">
        <v>11588</v>
      </c>
      <c r="P489" s="1" t="s">
        <v>320</v>
      </c>
      <c r="R489">
        <v>3116195</v>
      </c>
      <c r="T489" t="s">
        <v>421</v>
      </c>
      <c r="V489" t="s">
        <v>2546</v>
      </c>
      <c r="W489" s="1">
        <v>32313</v>
      </c>
      <c r="X489"/>
    </row>
    <row r="490" spans="1:24" x14ac:dyDescent="0.3">
      <c r="A490" t="s">
        <v>2551</v>
      </c>
      <c r="B490">
        <v>1</v>
      </c>
      <c r="C490" s="1" t="s">
        <v>2548</v>
      </c>
      <c r="D490" t="s">
        <v>347</v>
      </c>
      <c r="E490" t="s">
        <v>2550</v>
      </c>
      <c r="F490" t="s">
        <v>298</v>
      </c>
      <c r="G490">
        <v>85</v>
      </c>
      <c r="H490" t="s">
        <v>571</v>
      </c>
      <c r="I490" t="s">
        <v>2548</v>
      </c>
      <c r="J490">
        <v>19080</v>
      </c>
      <c r="K490">
        <v>4</v>
      </c>
      <c r="L490" t="s">
        <v>2549</v>
      </c>
      <c r="M490" t="s">
        <v>777</v>
      </c>
      <c r="N490">
        <v>25</v>
      </c>
      <c r="O490" t="s">
        <v>11589</v>
      </c>
      <c r="P490" s="1" t="s">
        <v>347</v>
      </c>
      <c r="R490">
        <v>3121409</v>
      </c>
      <c r="S490">
        <v>2</v>
      </c>
      <c r="T490" t="s">
        <v>344</v>
      </c>
      <c r="U490" t="s">
        <v>741</v>
      </c>
      <c r="V490" t="s">
        <v>9890</v>
      </c>
      <c r="W490" s="1">
        <v>30352</v>
      </c>
      <c r="X490"/>
    </row>
    <row r="491" spans="1:24" x14ac:dyDescent="0.3">
      <c r="A491" t="s">
        <v>2555</v>
      </c>
      <c r="B491">
        <v>1</v>
      </c>
      <c r="C491" s="1" t="s">
        <v>1574</v>
      </c>
      <c r="D491" t="s">
        <v>320</v>
      </c>
      <c r="E491" t="s">
        <v>2554</v>
      </c>
      <c r="F491" t="s">
        <v>294</v>
      </c>
      <c r="G491">
        <v>82</v>
      </c>
      <c r="H491" t="s">
        <v>511</v>
      </c>
      <c r="I491" t="s">
        <v>1574</v>
      </c>
      <c r="J491">
        <v>4577</v>
      </c>
      <c r="K491">
        <v>12</v>
      </c>
      <c r="L491" t="s">
        <v>2247</v>
      </c>
      <c r="M491" t="s">
        <v>2553</v>
      </c>
      <c r="N491">
        <v>34</v>
      </c>
      <c r="O491" t="s">
        <v>11590</v>
      </c>
      <c r="P491" s="1" t="s">
        <v>320</v>
      </c>
      <c r="R491">
        <v>11364</v>
      </c>
      <c r="T491" t="s">
        <v>303</v>
      </c>
      <c r="V491" t="s">
        <v>2556</v>
      </c>
      <c r="W491" s="1">
        <v>8907</v>
      </c>
      <c r="X491"/>
    </row>
    <row r="492" spans="1:24" x14ac:dyDescent="0.3">
      <c r="A492" t="s">
        <v>2559</v>
      </c>
      <c r="B492">
        <v>1</v>
      </c>
      <c r="C492" s="1" t="s">
        <v>2557</v>
      </c>
      <c r="D492" t="s">
        <v>320</v>
      </c>
      <c r="E492" t="s">
        <v>13958</v>
      </c>
      <c r="F492" t="s">
        <v>298</v>
      </c>
      <c r="G492">
        <v>46</v>
      </c>
      <c r="H492" t="s">
        <v>406</v>
      </c>
      <c r="I492" t="s">
        <v>2557</v>
      </c>
      <c r="J492">
        <v>21569</v>
      </c>
      <c r="K492">
        <v>2</v>
      </c>
      <c r="L492" t="s">
        <v>553</v>
      </c>
      <c r="M492" t="s">
        <v>2558</v>
      </c>
      <c r="N492">
        <v>26</v>
      </c>
      <c r="O492" t="s">
        <v>11591</v>
      </c>
      <c r="P492" s="1" t="s">
        <v>320</v>
      </c>
      <c r="R492">
        <v>3144991</v>
      </c>
      <c r="T492" t="s">
        <v>317</v>
      </c>
      <c r="U492" t="s">
        <v>476</v>
      </c>
      <c r="V492" t="s">
        <v>2453</v>
      </c>
      <c r="W492" s="1">
        <v>32588</v>
      </c>
      <c r="X492"/>
    </row>
    <row r="493" spans="1:24" x14ac:dyDescent="0.3">
      <c r="A493" t="s">
        <v>2563</v>
      </c>
      <c r="B493">
        <v>1</v>
      </c>
      <c r="C493" s="1" t="s">
        <v>2560</v>
      </c>
      <c r="D493" t="s">
        <v>558</v>
      </c>
      <c r="E493" t="s">
        <v>2562</v>
      </c>
      <c r="F493" t="s">
        <v>294</v>
      </c>
      <c r="G493">
        <v>49</v>
      </c>
      <c r="H493" t="s">
        <v>989</v>
      </c>
      <c r="I493" t="s">
        <v>2560</v>
      </c>
      <c r="J493">
        <v>18452</v>
      </c>
      <c r="K493">
        <v>4</v>
      </c>
      <c r="L493" t="s">
        <v>1531</v>
      </c>
      <c r="M493" t="s">
        <v>2561</v>
      </c>
      <c r="N493">
        <v>27</v>
      </c>
      <c r="O493" t="s">
        <v>11592</v>
      </c>
      <c r="P493" s="1" t="s">
        <v>448</v>
      </c>
      <c r="R493">
        <v>2576236</v>
      </c>
      <c r="T493" t="s">
        <v>359</v>
      </c>
      <c r="V493" t="s">
        <v>2564</v>
      </c>
      <c r="W493" s="1">
        <v>29695</v>
      </c>
      <c r="X493"/>
    </row>
    <row r="494" spans="1:24" x14ac:dyDescent="0.3">
      <c r="A494" t="s">
        <v>2567</v>
      </c>
      <c r="B494">
        <v>1</v>
      </c>
      <c r="C494" s="1" t="s">
        <v>2565</v>
      </c>
      <c r="D494" t="s">
        <v>347</v>
      </c>
      <c r="F494" t="s">
        <v>294</v>
      </c>
      <c r="G494">
        <v>19</v>
      </c>
      <c r="H494" t="s">
        <v>472</v>
      </c>
      <c r="I494" t="s">
        <v>2565</v>
      </c>
      <c r="J494">
        <v>16651</v>
      </c>
      <c r="K494">
        <v>6</v>
      </c>
      <c r="L494" t="s">
        <v>2566</v>
      </c>
      <c r="M494" t="s">
        <v>1331</v>
      </c>
      <c r="N494">
        <v>28</v>
      </c>
      <c r="O494" t="s">
        <v>11593</v>
      </c>
      <c r="P494" s="1" t="s">
        <v>347</v>
      </c>
      <c r="R494">
        <v>16871</v>
      </c>
      <c r="T494" t="s">
        <v>307</v>
      </c>
      <c r="V494" t="s">
        <v>2568</v>
      </c>
      <c r="W494" s="1">
        <v>27724</v>
      </c>
      <c r="X494"/>
    </row>
    <row r="495" spans="1:24" x14ac:dyDescent="0.3">
      <c r="A495" t="s">
        <v>2572</v>
      </c>
      <c r="B495">
        <v>1</v>
      </c>
      <c r="C495" s="1" t="s">
        <v>2570</v>
      </c>
      <c r="F495" t="s">
        <v>294</v>
      </c>
      <c r="G495">
        <v>0</v>
      </c>
      <c r="H495" t="s">
        <v>295</v>
      </c>
      <c r="I495" t="s">
        <v>2570</v>
      </c>
      <c r="J495">
        <v>17789</v>
      </c>
      <c r="K495">
        <v>0</v>
      </c>
      <c r="L495" t="s">
        <v>1531</v>
      </c>
      <c r="M495" t="s">
        <v>2571</v>
      </c>
      <c r="O495" t="s">
        <v>11594</v>
      </c>
      <c r="P495" s="1" t="s">
        <v>295</v>
      </c>
      <c r="T495" t="s">
        <v>295</v>
      </c>
      <c r="V495"/>
      <c r="W495" s="1"/>
      <c r="X495"/>
    </row>
    <row r="496" spans="1:24" x14ac:dyDescent="0.3">
      <c r="A496" t="s">
        <v>17021</v>
      </c>
      <c r="B496">
        <v>1</v>
      </c>
      <c r="C496" s="1" t="s">
        <v>17022</v>
      </c>
      <c r="D496" t="s">
        <v>347</v>
      </c>
      <c r="F496" t="s">
        <v>298</v>
      </c>
      <c r="G496">
        <v>84</v>
      </c>
      <c r="H496" t="s">
        <v>588</v>
      </c>
      <c r="I496" t="s">
        <v>17022</v>
      </c>
      <c r="K496">
        <v>0</v>
      </c>
      <c r="L496" t="s">
        <v>17023</v>
      </c>
      <c r="M496" t="s">
        <v>17024</v>
      </c>
      <c r="N496">
        <v>24</v>
      </c>
      <c r="O496" t="s">
        <v>17025</v>
      </c>
      <c r="P496" s="1" t="s">
        <v>347</v>
      </c>
      <c r="T496" t="s">
        <v>421</v>
      </c>
      <c r="U496" t="s">
        <v>1368</v>
      </c>
      <c r="V496" t="s">
        <v>15702</v>
      </c>
      <c r="W496" s="1"/>
      <c r="X496"/>
    </row>
    <row r="497" spans="1:24" x14ac:dyDescent="0.3">
      <c r="A497" t="s">
        <v>16241</v>
      </c>
      <c r="B497">
        <v>1</v>
      </c>
      <c r="C497" s="1" t="s">
        <v>16242</v>
      </c>
      <c r="D497" t="s">
        <v>310</v>
      </c>
      <c r="F497" t="s">
        <v>298</v>
      </c>
      <c r="G497">
        <v>10</v>
      </c>
      <c r="H497" t="s">
        <v>366</v>
      </c>
      <c r="I497" t="s">
        <v>16242</v>
      </c>
      <c r="K497">
        <v>0</v>
      </c>
      <c r="L497" t="s">
        <v>490</v>
      </c>
      <c r="M497" t="s">
        <v>16243</v>
      </c>
      <c r="N497">
        <v>22</v>
      </c>
      <c r="O497" t="s">
        <v>16244</v>
      </c>
      <c r="P497" s="1" t="s">
        <v>310</v>
      </c>
      <c r="T497" t="s">
        <v>421</v>
      </c>
      <c r="U497" t="s">
        <v>690</v>
      </c>
      <c r="V497" t="s">
        <v>15489</v>
      </c>
      <c r="W497" s="1"/>
      <c r="X497"/>
    </row>
    <row r="498" spans="1:24" x14ac:dyDescent="0.3">
      <c r="A498" t="s">
        <v>2578</v>
      </c>
      <c r="B498">
        <v>1</v>
      </c>
      <c r="C498" s="1" t="s">
        <v>2574</v>
      </c>
      <c r="D498" t="s">
        <v>310</v>
      </c>
      <c r="E498" t="s">
        <v>2577</v>
      </c>
      <c r="F498" t="s">
        <v>298</v>
      </c>
      <c r="G498">
        <v>5</v>
      </c>
      <c r="H498" t="s">
        <v>433</v>
      </c>
      <c r="I498" t="s">
        <v>2574</v>
      </c>
      <c r="J498">
        <v>16497</v>
      </c>
      <c r="K498">
        <v>7</v>
      </c>
      <c r="L498" t="s">
        <v>2575</v>
      </c>
      <c r="M498" t="s">
        <v>2576</v>
      </c>
      <c r="N498">
        <v>28</v>
      </c>
      <c r="O498" t="s">
        <v>11595</v>
      </c>
      <c r="P498" s="1" t="s">
        <v>310</v>
      </c>
      <c r="R498">
        <v>16728</v>
      </c>
      <c r="S498">
        <v>1</v>
      </c>
      <c r="T498" t="s">
        <v>344</v>
      </c>
      <c r="U498" t="s">
        <v>1368</v>
      </c>
      <c r="V498" t="s">
        <v>2579</v>
      </c>
      <c r="W498" s="1">
        <v>27560</v>
      </c>
      <c r="X498"/>
    </row>
    <row r="499" spans="1:24" x14ac:dyDescent="0.3">
      <c r="A499" t="s">
        <v>16245</v>
      </c>
      <c r="B499">
        <v>1</v>
      </c>
      <c r="C499" s="1" t="s">
        <v>16246</v>
      </c>
      <c r="D499" t="s">
        <v>448</v>
      </c>
      <c r="F499" t="s">
        <v>298</v>
      </c>
      <c r="G499">
        <v>36</v>
      </c>
      <c r="H499" t="s">
        <v>1090</v>
      </c>
      <c r="I499" t="s">
        <v>16246</v>
      </c>
      <c r="K499">
        <v>0</v>
      </c>
      <c r="L499" t="s">
        <v>16247</v>
      </c>
      <c r="M499" t="s">
        <v>509</v>
      </c>
      <c r="O499" t="s">
        <v>16248</v>
      </c>
      <c r="P499" s="1" t="s">
        <v>448</v>
      </c>
      <c r="T499" t="s">
        <v>399</v>
      </c>
      <c r="U499" t="s">
        <v>408</v>
      </c>
      <c r="V499"/>
      <c r="W499" s="1"/>
      <c r="X499"/>
    </row>
    <row r="500" spans="1:24" x14ac:dyDescent="0.3">
      <c r="A500" t="s">
        <v>2585</v>
      </c>
      <c r="B500">
        <v>1</v>
      </c>
      <c r="C500" s="1" t="s">
        <v>2582</v>
      </c>
      <c r="D500" t="s">
        <v>320</v>
      </c>
      <c r="F500" t="s">
        <v>294</v>
      </c>
      <c r="G500">
        <v>46</v>
      </c>
      <c r="H500" t="s">
        <v>952</v>
      </c>
      <c r="I500" t="s">
        <v>2582</v>
      </c>
      <c r="J500">
        <v>17523</v>
      </c>
      <c r="K500">
        <v>0</v>
      </c>
      <c r="L500" t="s">
        <v>2583</v>
      </c>
      <c r="M500" t="s">
        <v>2584</v>
      </c>
      <c r="O500" t="s">
        <v>11596</v>
      </c>
      <c r="P500" s="1" t="s">
        <v>320</v>
      </c>
      <c r="T500" t="s">
        <v>293</v>
      </c>
      <c r="V500"/>
      <c r="W500" s="1">
        <v>29151</v>
      </c>
      <c r="X500"/>
    </row>
    <row r="501" spans="1:24" x14ac:dyDescent="0.3">
      <c r="A501" t="s">
        <v>2590</v>
      </c>
      <c r="B501">
        <v>1</v>
      </c>
      <c r="C501" s="1" t="s">
        <v>2588</v>
      </c>
      <c r="D501" t="s">
        <v>310</v>
      </c>
      <c r="F501" t="s">
        <v>294</v>
      </c>
      <c r="G501">
        <v>7</v>
      </c>
      <c r="H501" t="s">
        <v>692</v>
      </c>
      <c r="I501" t="s">
        <v>2588</v>
      </c>
      <c r="J501">
        <v>13443</v>
      </c>
      <c r="K501">
        <v>9</v>
      </c>
      <c r="L501" t="s">
        <v>1366</v>
      </c>
      <c r="M501" t="s">
        <v>2589</v>
      </c>
      <c r="N501">
        <v>32</v>
      </c>
      <c r="O501" t="s">
        <v>11597</v>
      </c>
      <c r="P501" s="1" t="s">
        <v>310</v>
      </c>
      <c r="R501">
        <v>14001</v>
      </c>
      <c r="T501" t="s">
        <v>421</v>
      </c>
      <c r="V501" t="s">
        <v>2591</v>
      </c>
      <c r="W501" s="1">
        <v>24823</v>
      </c>
      <c r="X501"/>
    </row>
    <row r="502" spans="1:24" x14ac:dyDescent="0.3">
      <c r="A502" t="s">
        <v>2594</v>
      </c>
      <c r="B502">
        <v>1</v>
      </c>
      <c r="C502" s="1" t="s">
        <v>2592</v>
      </c>
      <c r="D502" t="s">
        <v>320</v>
      </c>
      <c r="F502" t="s">
        <v>294</v>
      </c>
      <c r="G502">
        <v>5</v>
      </c>
      <c r="H502" t="s">
        <v>692</v>
      </c>
      <c r="I502" t="s">
        <v>2592</v>
      </c>
      <c r="J502">
        <v>18843</v>
      </c>
      <c r="K502">
        <v>2</v>
      </c>
      <c r="L502" t="s">
        <v>321</v>
      </c>
      <c r="M502" t="s">
        <v>2593</v>
      </c>
      <c r="N502">
        <v>26</v>
      </c>
      <c r="O502" t="s">
        <v>11598</v>
      </c>
      <c r="P502" s="1" t="s">
        <v>320</v>
      </c>
      <c r="R502">
        <v>2575435</v>
      </c>
      <c r="T502" t="s">
        <v>293</v>
      </c>
      <c r="V502" t="s">
        <v>1386</v>
      </c>
      <c r="W502" s="1">
        <v>30102</v>
      </c>
      <c r="X502"/>
    </row>
    <row r="503" spans="1:24" x14ac:dyDescent="0.3">
      <c r="A503" t="s">
        <v>2598</v>
      </c>
      <c r="B503">
        <v>1</v>
      </c>
      <c r="C503" s="1" t="s">
        <v>2595</v>
      </c>
      <c r="F503" t="s">
        <v>294</v>
      </c>
      <c r="G503">
        <v>0</v>
      </c>
      <c r="H503" t="s">
        <v>295</v>
      </c>
      <c r="I503" t="s">
        <v>2595</v>
      </c>
      <c r="J503">
        <v>17909</v>
      </c>
      <c r="L503" t="s">
        <v>2596</v>
      </c>
      <c r="M503" t="s">
        <v>2597</v>
      </c>
      <c r="O503" t="s">
        <v>11599</v>
      </c>
      <c r="P503" s="1" t="s">
        <v>295</v>
      </c>
      <c r="T503" t="s">
        <v>295</v>
      </c>
      <c r="V503"/>
      <c r="W503" s="1"/>
      <c r="X503"/>
    </row>
    <row r="504" spans="1:24" x14ac:dyDescent="0.3">
      <c r="A504" t="s">
        <v>2601</v>
      </c>
      <c r="B504">
        <v>1</v>
      </c>
      <c r="C504" s="1" t="s">
        <v>2600</v>
      </c>
      <c r="D504" t="s">
        <v>347</v>
      </c>
      <c r="F504" t="s">
        <v>294</v>
      </c>
      <c r="G504">
        <v>85</v>
      </c>
      <c r="H504" t="s">
        <v>447</v>
      </c>
      <c r="I504" t="s">
        <v>2600</v>
      </c>
      <c r="J504">
        <v>16947</v>
      </c>
      <c r="K504">
        <v>5</v>
      </c>
      <c r="L504" t="s">
        <v>1495</v>
      </c>
      <c r="M504" t="s">
        <v>523</v>
      </c>
      <c r="N504">
        <v>27</v>
      </c>
      <c r="O504" t="s">
        <v>11600</v>
      </c>
      <c r="P504" s="1" t="s">
        <v>347</v>
      </c>
      <c r="R504">
        <v>2576396</v>
      </c>
      <c r="T504" t="s">
        <v>344</v>
      </c>
      <c r="V504" t="s">
        <v>1936</v>
      </c>
      <c r="W504" s="1">
        <v>28575</v>
      </c>
      <c r="X504"/>
    </row>
    <row r="505" spans="1:24" x14ac:dyDescent="0.3">
      <c r="A505" t="s">
        <v>2606</v>
      </c>
      <c r="B505">
        <v>1</v>
      </c>
      <c r="C505" s="1" t="s">
        <v>2602</v>
      </c>
      <c r="D505" t="s">
        <v>558</v>
      </c>
      <c r="E505" t="s">
        <v>2604</v>
      </c>
      <c r="F505" t="s">
        <v>298</v>
      </c>
      <c r="G505">
        <v>44</v>
      </c>
      <c r="H505" t="s">
        <v>511</v>
      </c>
      <c r="I505" t="s">
        <v>2602</v>
      </c>
      <c r="J505">
        <v>12787</v>
      </c>
      <c r="K505">
        <v>10</v>
      </c>
      <c r="L505" t="s">
        <v>710</v>
      </c>
      <c r="M505" t="s">
        <v>2603</v>
      </c>
      <c r="N505">
        <v>32</v>
      </c>
      <c r="O505" t="s">
        <v>11601</v>
      </c>
      <c r="P505" s="1" t="s">
        <v>2605</v>
      </c>
      <c r="R505">
        <v>14471</v>
      </c>
      <c r="S505">
        <v>6</v>
      </c>
      <c r="T505" t="s">
        <v>328</v>
      </c>
      <c r="U505" t="s">
        <v>414</v>
      </c>
      <c r="V505" t="s">
        <v>14342</v>
      </c>
      <c r="W505" s="1">
        <v>25295</v>
      </c>
      <c r="X505"/>
    </row>
    <row r="506" spans="1:24" x14ac:dyDescent="0.3">
      <c r="A506" t="s">
        <v>17026</v>
      </c>
      <c r="B506">
        <v>1</v>
      </c>
      <c r="C506" s="1" t="s">
        <v>17027</v>
      </c>
      <c r="D506" t="s">
        <v>320</v>
      </c>
      <c r="F506" t="s">
        <v>298</v>
      </c>
      <c r="G506">
        <v>47</v>
      </c>
      <c r="H506" t="s">
        <v>521</v>
      </c>
      <c r="I506" t="s">
        <v>17027</v>
      </c>
      <c r="K506">
        <v>0</v>
      </c>
      <c r="L506" t="s">
        <v>1692</v>
      </c>
      <c r="M506" t="s">
        <v>17028</v>
      </c>
      <c r="O506" t="s">
        <v>17029</v>
      </c>
      <c r="P506" s="1" t="s">
        <v>320</v>
      </c>
      <c r="T506" t="s">
        <v>421</v>
      </c>
      <c r="U506" t="s">
        <v>297</v>
      </c>
      <c r="V506"/>
      <c r="W506" s="1"/>
      <c r="X506"/>
    </row>
    <row r="507" spans="1:24" x14ac:dyDescent="0.3">
      <c r="A507" t="s">
        <v>2611</v>
      </c>
      <c r="B507">
        <v>1</v>
      </c>
      <c r="C507" s="1" t="s">
        <v>2607</v>
      </c>
      <c r="D507" t="s">
        <v>448</v>
      </c>
      <c r="E507" t="s">
        <v>2610</v>
      </c>
      <c r="F507" t="s">
        <v>298</v>
      </c>
      <c r="G507">
        <v>40</v>
      </c>
      <c r="H507" t="s">
        <v>943</v>
      </c>
      <c r="I507" t="s">
        <v>2607</v>
      </c>
      <c r="J507">
        <v>20012</v>
      </c>
      <c r="K507">
        <v>3</v>
      </c>
      <c r="L507" t="s">
        <v>2608</v>
      </c>
      <c r="M507" t="s">
        <v>2609</v>
      </c>
      <c r="N507">
        <v>26</v>
      </c>
      <c r="O507" t="s">
        <v>11602</v>
      </c>
      <c r="P507" s="1" t="s">
        <v>448</v>
      </c>
      <c r="Q507" t="s">
        <v>407</v>
      </c>
      <c r="R507">
        <v>3126367</v>
      </c>
      <c r="T507" t="s">
        <v>328</v>
      </c>
      <c r="U507" t="s">
        <v>414</v>
      </c>
      <c r="V507" t="s">
        <v>1252</v>
      </c>
      <c r="W507" s="1">
        <v>31206</v>
      </c>
      <c r="X507"/>
    </row>
    <row r="508" spans="1:24" x14ac:dyDescent="0.3">
      <c r="A508" t="s">
        <v>2617</v>
      </c>
      <c r="B508">
        <v>1</v>
      </c>
      <c r="C508" s="1" t="s">
        <v>2615</v>
      </c>
      <c r="D508" t="s">
        <v>434</v>
      </c>
      <c r="F508" t="s">
        <v>294</v>
      </c>
      <c r="G508">
        <v>0</v>
      </c>
      <c r="H508" t="s">
        <v>295</v>
      </c>
      <c r="I508" t="s">
        <v>2615</v>
      </c>
      <c r="J508">
        <v>17383</v>
      </c>
      <c r="L508" t="s">
        <v>539</v>
      </c>
      <c r="M508" t="s">
        <v>2616</v>
      </c>
      <c r="O508" t="s">
        <v>11603</v>
      </c>
      <c r="P508" s="1" t="s">
        <v>434</v>
      </c>
      <c r="T508" t="s">
        <v>295</v>
      </c>
      <c r="V508"/>
      <c r="W508" s="1"/>
      <c r="X508"/>
    </row>
    <row r="509" spans="1:24" x14ac:dyDescent="0.3">
      <c r="A509" t="s">
        <v>2620</v>
      </c>
      <c r="B509">
        <v>1</v>
      </c>
      <c r="C509" s="1" t="s">
        <v>2618</v>
      </c>
      <c r="D509" t="s">
        <v>310</v>
      </c>
      <c r="F509" t="s">
        <v>294</v>
      </c>
      <c r="G509">
        <v>8</v>
      </c>
      <c r="H509" t="s">
        <v>214</v>
      </c>
      <c r="I509" t="s">
        <v>2618</v>
      </c>
      <c r="J509">
        <v>17041</v>
      </c>
      <c r="K509">
        <v>0</v>
      </c>
      <c r="L509" t="s">
        <v>291</v>
      </c>
      <c r="M509" t="s">
        <v>2619</v>
      </c>
      <c r="N509">
        <v>25</v>
      </c>
      <c r="O509" t="s">
        <v>11604</v>
      </c>
      <c r="P509" s="1" t="s">
        <v>310</v>
      </c>
      <c r="R509">
        <v>2512115</v>
      </c>
      <c r="T509" t="s">
        <v>344</v>
      </c>
      <c r="V509" t="s">
        <v>2621</v>
      </c>
      <c r="W509" s="1">
        <v>28961</v>
      </c>
      <c r="X509"/>
    </row>
    <row r="510" spans="1:24" x14ac:dyDescent="0.3">
      <c r="A510" t="s">
        <v>2624</v>
      </c>
      <c r="B510">
        <v>1</v>
      </c>
      <c r="C510" s="1" t="s">
        <v>201</v>
      </c>
      <c r="D510" t="s">
        <v>347</v>
      </c>
      <c r="E510" t="s">
        <v>2623</v>
      </c>
      <c r="F510" t="s">
        <v>298</v>
      </c>
      <c r="G510">
        <v>37</v>
      </c>
      <c r="H510" t="s">
        <v>833</v>
      </c>
      <c r="I510" t="s">
        <v>201</v>
      </c>
      <c r="J510">
        <v>18971</v>
      </c>
      <c r="K510">
        <v>4</v>
      </c>
      <c r="L510" t="s">
        <v>2622</v>
      </c>
      <c r="M510" t="s">
        <v>539</v>
      </c>
      <c r="N510">
        <v>26</v>
      </c>
      <c r="O510" t="s">
        <v>11605</v>
      </c>
      <c r="P510" s="1" t="s">
        <v>347</v>
      </c>
      <c r="R510">
        <v>3059760</v>
      </c>
      <c r="S510">
        <v>4</v>
      </c>
      <c r="T510" t="s">
        <v>359</v>
      </c>
      <c r="U510" t="s">
        <v>690</v>
      </c>
      <c r="V510" t="s">
        <v>2625</v>
      </c>
      <c r="W510" s="1">
        <v>30185</v>
      </c>
      <c r="X510"/>
    </row>
    <row r="511" spans="1:24" x14ac:dyDescent="0.3">
      <c r="A511" t="s">
        <v>2631</v>
      </c>
      <c r="B511">
        <v>1</v>
      </c>
      <c r="C511" s="1" t="s">
        <v>2629</v>
      </c>
      <c r="F511" t="s">
        <v>294</v>
      </c>
      <c r="G511">
        <v>0</v>
      </c>
      <c r="H511" t="s">
        <v>295</v>
      </c>
      <c r="I511" t="s">
        <v>2629</v>
      </c>
      <c r="J511">
        <v>18834</v>
      </c>
      <c r="K511">
        <v>0</v>
      </c>
      <c r="L511" t="s">
        <v>2630</v>
      </c>
      <c r="M511" t="s">
        <v>1382</v>
      </c>
      <c r="O511" t="s">
        <v>11606</v>
      </c>
      <c r="P511" s="1" t="s">
        <v>295</v>
      </c>
      <c r="T511" t="s">
        <v>295</v>
      </c>
      <c r="V511"/>
      <c r="W511" s="1"/>
      <c r="X511"/>
    </row>
    <row r="512" spans="1:24" x14ac:dyDescent="0.3">
      <c r="A512" t="s">
        <v>2635</v>
      </c>
      <c r="B512">
        <v>1</v>
      </c>
      <c r="C512" s="1" t="s">
        <v>2632</v>
      </c>
      <c r="F512" t="s">
        <v>294</v>
      </c>
      <c r="G512">
        <v>0</v>
      </c>
      <c r="H512" t="s">
        <v>295</v>
      </c>
      <c r="I512" t="s">
        <v>2632</v>
      </c>
      <c r="J512">
        <v>18805</v>
      </c>
      <c r="K512">
        <v>0</v>
      </c>
      <c r="L512" t="s">
        <v>2633</v>
      </c>
      <c r="M512" t="s">
        <v>2634</v>
      </c>
      <c r="O512" t="s">
        <v>11607</v>
      </c>
      <c r="P512" s="1" t="s">
        <v>295</v>
      </c>
      <c r="T512" t="s">
        <v>295</v>
      </c>
      <c r="V512"/>
      <c r="W512" s="1"/>
      <c r="X512"/>
    </row>
    <row r="513" spans="1:24" x14ac:dyDescent="0.3">
      <c r="A513" t="s">
        <v>2637</v>
      </c>
      <c r="B513">
        <v>1</v>
      </c>
      <c r="C513" s="1" t="s">
        <v>384</v>
      </c>
      <c r="D513" t="s">
        <v>347</v>
      </c>
      <c r="F513" t="s">
        <v>294</v>
      </c>
      <c r="G513">
        <v>87</v>
      </c>
      <c r="H513" t="s">
        <v>787</v>
      </c>
      <c r="I513" t="s">
        <v>384</v>
      </c>
      <c r="J513">
        <v>5002</v>
      </c>
      <c r="K513">
        <v>14</v>
      </c>
      <c r="L513" t="s">
        <v>1038</v>
      </c>
      <c r="M513" t="s">
        <v>2636</v>
      </c>
      <c r="N513">
        <v>39</v>
      </c>
      <c r="O513" t="s">
        <v>11608</v>
      </c>
      <c r="P513" s="1" t="s">
        <v>347</v>
      </c>
      <c r="R513">
        <v>2578</v>
      </c>
      <c r="T513" t="s">
        <v>307</v>
      </c>
      <c r="V513" t="s">
        <v>2638</v>
      </c>
      <c r="W513" s="1">
        <v>5477</v>
      </c>
      <c r="X513"/>
    </row>
    <row r="514" spans="1:24" x14ac:dyDescent="0.3">
      <c r="A514" t="s">
        <v>2640</v>
      </c>
      <c r="B514">
        <v>1</v>
      </c>
      <c r="C514" s="1" t="s">
        <v>2639</v>
      </c>
      <c r="F514" t="s">
        <v>294</v>
      </c>
      <c r="G514">
        <v>0</v>
      </c>
      <c r="H514" t="s">
        <v>295</v>
      </c>
      <c r="I514" t="s">
        <v>2639</v>
      </c>
      <c r="J514">
        <v>17870</v>
      </c>
      <c r="K514">
        <v>0</v>
      </c>
      <c r="L514" t="s">
        <v>418</v>
      </c>
      <c r="M514" t="s">
        <v>490</v>
      </c>
      <c r="O514" t="s">
        <v>11609</v>
      </c>
      <c r="P514" s="1" t="s">
        <v>295</v>
      </c>
      <c r="T514" t="s">
        <v>295</v>
      </c>
      <c r="V514"/>
      <c r="W514" s="1"/>
      <c r="X514"/>
    </row>
    <row r="515" spans="1:24" x14ac:dyDescent="0.3">
      <c r="A515" t="s">
        <v>2643</v>
      </c>
      <c r="B515">
        <v>1</v>
      </c>
      <c r="C515" s="1" t="s">
        <v>2641</v>
      </c>
      <c r="D515" t="s">
        <v>310</v>
      </c>
      <c r="F515" t="s">
        <v>294</v>
      </c>
      <c r="G515">
        <v>8</v>
      </c>
      <c r="H515" t="s">
        <v>943</v>
      </c>
      <c r="I515" t="s">
        <v>2641</v>
      </c>
      <c r="J515">
        <v>1034</v>
      </c>
      <c r="K515">
        <v>22</v>
      </c>
      <c r="L515" t="s">
        <v>596</v>
      </c>
      <c r="M515" t="s">
        <v>2642</v>
      </c>
      <c r="N515">
        <v>44</v>
      </c>
      <c r="O515" t="s">
        <v>11610</v>
      </c>
      <c r="P515" s="1" t="s">
        <v>310</v>
      </c>
      <c r="R515">
        <v>1575</v>
      </c>
      <c r="T515" t="s">
        <v>421</v>
      </c>
      <c r="V515" t="s">
        <v>2644</v>
      </c>
      <c r="W515" s="1">
        <v>4416</v>
      </c>
      <c r="X515"/>
    </row>
    <row r="516" spans="1:24" x14ac:dyDescent="0.3">
      <c r="A516" t="s">
        <v>11147</v>
      </c>
      <c r="B516">
        <v>1</v>
      </c>
      <c r="C516" s="1" t="s">
        <v>2647</v>
      </c>
      <c r="D516" t="s">
        <v>434</v>
      </c>
      <c r="E516" t="s">
        <v>2649</v>
      </c>
      <c r="F516" t="s">
        <v>298</v>
      </c>
      <c r="G516">
        <v>3</v>
      </c>
      <c r="H516" t="s">
        <v>316</v>
      </c>
      <c r="I516" t="s">
        <v>2647</v>
      </c>
      <c r="J516">
        <v>12594</v>
      </c>
      <c r="K516">
        <v>12</v>
      </c>
      <c r="L516" t="s">
        <v>899</v>
      </c>
      <c r="M516" t="s">
        <v>2648</v>
      </c>
      <c r="N516">
        <v>35</v>
      </c>
      <c r="O516" t="s">
        <v>13959</v>
      </c>
      <c r="P516" s="1" t="s">
        <v>434</v>
      </c>
      <c r="R516">
        <v>11923</v>
      </c>
      <c r="T516" t="s">
        <v>421</v>
      </c>
      <c r="U516" t="s">
        <v>904</v>
      </c>
      <c r="V516" t="s">
        <v>2651</v>
      </c>
      <c r="W516" s="1">
        <v>9066</v>
      </c>
      <c r="X516"/>
    </row>
    <row r="517" spans="1:24" x14ac:dyDescent="0.3">
      <c r="A517" t="s">
        <v>2656</v>
      </c>
      <c r="B517">
        <v>1</v>
      </c>
      <c r="C517" s="1" t="s">
        <v>2652</v>
      </c>
      <c r="D517" t="s">
        <v>310</v>
      </c>
      <c r="E517" t="s">
        <v>2655</v>
      </c>
      <c r="F517" t="s">
        <v>294</v>
      </c>
      <c r="G517">
        <v>2</v>
      </c>
      <c r="H517" t="s">
        <v>682</v>
      </c>
      <c r="I517" t="s">
        <v>2652</v>
      </c>
      <c r="J517">
        <v>20308</v>
      </c>
      <c r="K517">
        <v>2</v>
      </c>
      <c r="L517" t="s">
        <v>2653</v>
      </c>
      <c r="M517" t="s">
        <v>2654</v>
      </c>
      <c r="N517">
        <v>26</v>
      </c>
      <c r="O517" t="s">
        <v>11611</v>
      </c>
      <c r="P517" s="1" t="s">
        <v>310</v>
      </c>
      <c r="R517">
        <v>3040134</v>
      </c>
      <c r="T517" t="s">
        <v>317</v>
      </c>
      <c r="V517" t="s">
        <v>2657</v>
      </c>
      <c r="W517" s="1">
        <v>31688</v>
      </c>
      <c r="X517"/>
    </row>
    <row r="518" spans="1:24" x14ac:dyDescent="0.3">
      <c r="A518" t="s">
        <v>2659</v>
      </c>
      <c r="B518">
        <v>1</v>
      </c>
      <c r="C518" s="1" t="s">
        <v>2658</v>
      </c>
      <c r="D518" t="s">
        <v>448</v>
      </c>
      <c r="F518" t="s">
        <v>294</v>
      </c>
      <c r="G518">
        <v>27</v>
      </c>
      <c r="H518" t="s">
        <v>366</v>
      </c>
      <c r="I518" t="s">
        <v>2658</v>
      </c>
      <c r="J518">
        <v>547</v>
      </c>
      <c r="K518">
        <v>6</v>
      </c>
      <c r="L518" t="s">
        <v>423</v>
      </c>
      <c r="M518" t="s">
        <v>1793</v>
      </c>
      <c r="N518">
        <v>31</v>
      </c>
      <c r="O518" t="s">
        <v>11612</v>
      </c>
      <c r="P518" s="1" t="s">
        <v>448</v>
      </c>
      <c r="T518" t="s">
        <v>395</v>
      </c>
      <c r="V518" t="s">
        <v>2660</v>
      </c>
      <c r="W518" s="1"/>
      <c r="X518"/>
    </row>
    <row r="519" spans="1:24" x14ac:dyDescent="0.3">
      <c r="A519" t="s">
        <v>2663</v>
      </c>
      <c r="B519">
        <v>1</v>
      </c>
      <c r="C519" s="1" t="s">
        <v>2661</v>
      </c>
      <c r="D519" t="s">
        <v>347</v>
      </c>
      <c r="E519" t="s">
        <v>13960</v>
      </c>
      <c r="F519" t="s">
        <v>298</v>
      </c>
      <c r="G519">
        <v>80</v>
      </c>
      <c r="H519" t="s">
        <v>682</v>
      </c>
      <c r="I519" t="s">
        <v>2661</v>
      </c>
      <c r="J519">
        <v>21037</v>
      </c>
      <c r="K519">
        <v>2</v>
      </c>
      <c r="L519" t="s">
        <v>2263</v>
      </c>
      <c r="M519" t="s">
        <v>2662</v>
      </c>
      <c r="N519">
        <v>24</v>
      </c>
      <c r="O519" t="s">
        <v>11613</v>
      </c>
      <c r="P519" s="1" t="s">
        <v>347</v>
      </c>
      <c r="R519">
        <v>3932423</v>
      </c>
      <c r="S519">
        <v>2</v>
      </c>
      <c r="T519" t="s">
        <v>421</v>
      </c>
      <c r="U519" t="s">
        <v>334</v>
      </c>
      <c r="V519" t="s">
        <v>2664</v>
      </c>
      <c r="W519" s="1">
        <v>31925</v>
      </c>
      <c r="X519"/>
    </row>
    <row r="520" spans="1:24" x14ac:dyDescent="0.3">
      <c r="A520" t="s">
        <v>2670</v>
      </c>
      <c r="B520">
        <v>1</v>
      </c>
      <c r="C520" s="1" t="s">
        <v>2666</v>
      </c>
      <c r="D520" t="s">
        <v>347</v>
      </c>
      <c r="E520" t="s">
        <v>2669</v>
      </c>
      <c r="F520" t="s">
        <v>294</v>
      </c>
      <c r="H520" t="s">
        <v>433</v>
      </c>
      <c r="I520" t="s">
        <v>2666</v>
      </c>
      <c r="J520">
        <v>18036</v>
      </c>
      <c r="K520">
        <v>4</v>
      </c>
      <c r="L520" t="s">
        <v>2667</v>
      </c>
      <c r="M520" t="s">
        <v>2668</v>
      </c>
      <c r="N520">
        <v>26</v>
      </c>
      <c r="O520" t="s">
        <v>11614</v>
      </c>
      <c r="P520" s="1" t="s">
        <v>347</v>
      </c>
      <c r="R520">
        <v>2971023</v>
      </c>
      <c r="T520" t="s">
        <v>344</v>
      </c>
      <c r="V520" t="s">
        <v>2671</v>
      </c>
      <c r="W520" s="1">
        <v>29348</v>
      </c>
      <c r="X520"/>
    </row>
    <row r="521" spans="1:24" x14ac:dyDescent="0.3">
      <c r="A521" t="s">
        <v>2675</v>
      </c>
      <c r="B521">
        <v>1</v>
      </c>
      <c r="C521" s="1" t="s">
        <v>2672</v>
      </c>
      <c r="D521" t="s">
        <v>320</v>
      </c>
      <c r="E521" t="s">
        <v>2674</v>
      </c>
      <c r="F521" t="s">
        <v>298</v>
      </c>
      <c r="G521">
        <v>88</v>
      </c>
      <c r="H521" t="s">
        <v>401</v>
      </c>
      <c r="I521" t="s">
        <v>2672</v>
      </c>
      <c r="J521">
        <v>13370</v>
      </c>
      <c r="K521">
        <v>10</v>
      </c>
      <c r="L521" t="s">
        <v>1464</v>
      </c>
      <c r="M521" t="s">
        <v>2673</v>
      </c>
      <c r="N521">
        <v>32</v>
      </c>
      <c r="O521" t="s">
        <v>11615</v>
      </c>
      <c r="P521" s="1" t="s">
        <v>320</v>
      </c>
      <c r="R521">
        <v>14099</v>
      </c>
      <c r="T521" t="s">
        <v>293</v>
      </c>
      <c r="U521" t="s">
        <v>476</v>
      </c>
      <c r="V521" t="s">
        <v>16249</v>
      </c>
      <c r="W521" s="1">
        <v>24891</v>
      </c>
      <c r="X521"/>
    </row>
    <row r="522" spans="1:24" x14ac:dyDescent="0.3">
      <c r="A522" t="s">
        <v>15728</v>
      </c>
      <c r="B522">
        <v>1</v>
      </c>
      <c r="C522" s="1" t="s">
        <v>15729</v>
      </c>
      <c r="D522" t="s">
        <v>15649</v>
      </c>
      <c r="E522" t="s">
        <v>15731</v>
      </c>
      <c r="F522" t="s">
        <v>298</v>
      </c>
      <c r="G522">
        <v>6</v>
      </c>
      <c r="H522" t="s">
        <v>1222</v>
      </c>
      <c r="I522" t="s">
        <v>15729</v>
      </c>
      <c r="J522">
        <v>10067</v>
      </c>
      <c r="K522">
        <v>13</v>
      </c>
      <c r="L522" t="s">
        <v>2676</v>
      </c>
      <c r="M522" t="s">
        <v>15732</v>
      </c>
      <c r="N522">
        <v>35</v>
      </c>
      <c r="O522" t="s">
        <v>15733</v>
      </c>
      <c r="P522" s="1" t="s">
        <v>15649</v>
      </c>
      <c r="R522">
        <v>11555</v>
      </c>
      <c r="T522" t="s">
        <v>344</v>
      </c>
      <c r="U522" t="s">
        <v>548</v>
      </c>
      <c r="V522" t="s">
        <v>15730</v>
      </c>
      <c r="W522" s="1">
        <v>9070</v>
      </c>
      <c r="X522"/>
    </row>
    <row r="523" spans="1:24" x14ac:dyDescent="0.3">
      <c r="A523" t="s">
        <v>2681</v>
      </c>
      <c r="B523">
        <v>1</v>
      </c>
      <c r="C523" s="1" t="s">
        <v>2679</v>
      </c>
      <c r="D523" t="s">
        <v>347</v>
      </c>
      <c r="F523" t="s">
        <v>294</v>
      </c>
      <c r="G523">
        <v>12</v>
      </c>
      <c r="H523" t="s">
        <v>433</v>
      </c>
      <c r="I523" t="s">
        <v>2679</v>
      </c>
      <c r="J523">
        <v>16935</v>
      </c>
      <c r="K523">
        <v>5</v>
      </c>
      <c r="L523" t="s">
        <v>605</v>
      </c>
      <c r="M523" t="s">
        <v>2680</v>
      </c>
      <c r="N523">
        <v>28</v>
      </c>
      <c r="O523" t="s">
        <v>11616</v>
      </c>
      <c r="P523" s="1" t="s">
        <v>347</v>
      </c>
      <c r="R523">
        <v>2515420</v>
      </c>
      <c r="T523" t="s">
        <v>307</v>
      </c>
      <c r="V523" t="s">
        <v>2682</v>
      </c>
      <c r="W523" s="1">
        <v>28563</v>
      </c>
      <c r="X523"/>
    </row>
    <row r="524" spans="1:24" x14ac:dyDescent="0.3">
      <c r="A524" t="s">
        <v>2685</v>
      </c>
      <c r="B524">
        <v>1</v>
      </c>
      <c r="C524" s="1" t="s">
        <v>2683</v>
      </c>
      <c r="D524" t="s">
        <v>347</v>
      </c>
      <c r="F524" t="s">
        <v>294</v>
      </c>
      <c r="G524">
        <v>84</v>
      </c>
      <c r="H524" t="s">
        <v>720</v>
      </c>
      <c r="I524" t="s">
        <v>2683</v>
      </c>
      <c r="J524">
        <v>204</v>
      </c>
      <c r="K524">
        <v>15</v>
      </c>
      <c r="L524" t="s">
        <v>2684</v>
      </c>
      <c r="M524" t="s">
        <v>493</v>
      </c>
      <c r="N524">
        <v>38</v>
      </c>
      <c r="O524" t="s">
        <v>11617</v>
      </c>
      <c r="P524" s="1" t="s">
        <v>347</v>
      </c>
      <c r="R524">
        <v>8442</v>
      </c>
      <c r="T524" t="s">
        <v>307</v>
      </c>
      <c r="V524" t="s">
        <v>2686</v>
      </c>
      <c r="W524" s="1">
        <v>7203</v>
      </c>
      <c r="X524"/>
    </row>
    <row r="525" spans="1:24" x14ac:dyDescent="0.3">
      <c r="A525" t="s">
        <v>2689</v>
      </c>
      <c r="B525">
        <v>1</v>
      </c>
      <c r="C525" s="1" t="s">
        <v>2687</v>
      </c>
      <c r="D525" t="s">
        <v>347</v>
      </c>
      <c r="E525" t="s">
        <v>13962</v>
      </c>
      <c r="F525" t="s">
        <v>298</v>
      </c>
      <c r="G525">
        <v>11</v>
      </c>
      <c r="H525" t="s">
        <v>433</v>
      </c>
      <c r="I525" t="s">
        <v>2687</v>
      </c>
      <c r="J525">
        <v>21178</v>
      </c>
      <c r="K525">
        <v>2</v>
      </c>
      <c r="L525" t="s">
        <v>877</v>
      </c>
      <c r="M525" t="s">
        <v>2688</v>
      </c>
      <c r="N525">
        <v>26</v>
      </c>
      <c r="O525" t="s">
        <v>11618</v>
      </c>
      <c r="P525" s="1" t="s">
        <v>347</v>
      </c>
      <c r="R525">
        <v>4069806</v>
      </c>
      <c r="S525">
        <v>3</v>
      </c>
      <c r="T525" t="s">
        <v>317</v>
      </c>
      <c r="U525" t="s">
        <v>297</v>
      </c>
      <c r="V525" t="s">
        <v>2158</v>
      </c>
      <c r="W525" s="1">
        <v>32547</v>
      </c>
      <c r="X525"/>
    </row>
    <row r="526" spans="1:24" x14ac:dyDescent="0.3">
      <c r="A526" t="s">
        <v>2692</v>
      </c>
      <c r="B526">
        <v>1</v>
      </c>
      <c r="C526" s="1" t="s">
        <v>2691</v>
      </c>
      <c r="D526" t="s">
        <v>347</v>
      </c>
      <c r="F526" t="s">
        <v>294</v>
      </c>
      <c r="G526">
        <v>16</v>
      </c>
      <c r="H526" t="s">
        <v>775</v>
      </c>
      <c r="I526" t="s">
        <v>2691</v>
      </c>
      <c r="J526">
        <v>17241</v>
      </c>
      <c r="K526">
        <v>5</v>
      </c>
      <c r="L526" t="s">
        <v>1071</v>
      </c>
      <c r="M526" t="s">
        <v>937</v>
      </c>
      <c r="N526">
        <v>28</v>
      </c>
      <c r="O526" t="s">
        <v>11619</v>
      </c>
      <c r="P526" s="1" t="s">
        <v>347</v>
      </c>
      <c r="R526">
        <v>2516059</v>
      </c>
      <c r="T526" t="s">
        <v>344</v>
      </c>
      <c r="V526" t="s">
        <v>2693</v>
      </c>
      <c r="W526" s="1">
        <v>28666</v>
      </c>
      <c r="X526"/>
    </row>
    <row r="527" spans="1:24" x14ac:dyDescent="0.3">
      <c r="A527" t="s">
        <v>2697</v>
      </c>
      <c r="B527">
        <v>1</v>
      </c>
      <c r="C527" s="1" t="s">
        <v>2695</v>
      </c>
      <c r="D527" t="s">
        <v>320</v>
      </c>
      <c r="F527" t="s">
        <v>294</v>
      </c>
      <c r="G527">
        <v>89</v>
      </c>
      <c r="H527" t="s">
        <v>1972</v>
      </c>
      <c r="I527" t="s">
        <v>2695</v>
      </c>
      <c r="J527">
        <v>19447</v>
      </c>
      <c r="K527">
        <v>2</v>
      </c>
      <c r="L527" t="s">
        <v>539</v>
      </c>
      <c r="M527" t="s">
        <v>2696</v>
      </c>
      <c r="N527">
        <v>25</v>
      </c>
      <c r="O527" t="s">
        <v>11620</v>
      </c>
      <c r="P527" s="1" t="s">
        <v>320</v>
      </c>
      <c r="R527">
        <v>2976620</v>
      </c>
      <c r="T527" t="s">
        <v>421</v>
      </c>
      <c r="V527" t="s">
        <v>574</v>
      </c>
      <c r="W527" s="1">
        <v>30547</v>
      </c>
      <c r="X527"/>
    </row>
    <row r="528" spans="1:24" x14ac:dyDescent="0.3">
      <c r="A528" t="s">
        <v>2703</v>
      </c>
      <c r="B528">
        <v>1</v>
      </c>
      <c r="C528" s="1" t="s">
        <v>2701</v>
      </c>
      <c r="F528" t="s">
        <v>294</v>
      </c>
      <c r="G528">
        <v>0</v>
      </c>
      <c r="H528" t="s">
        <v>295</v>
      </c>
      <c r="I528" t="s">
        <v>2701</v>
      </c>
      <c r="J528">
        <v>18802</v>
      </c>
      <c r="K528">
        <v>0</v>
      </c>
      <c r="L528" t="s">
        <v>2702</v>
      </c>
      <c r="M528" t="s">
        <v>412</v>
      </c>
      <c r="O528" t="s">
        <v>11621</v>
      </c>
      <c r="P528" s="1" t="s">
        <v>295</v>
      </c>
      <c r="T528" t="s">
        <v>295</v>
      </c>
      <c r="V528"/>
      <c r="W528" s="1"/>
      <c r="X528"/>
    </row>
    <row r="529" spans="1:24" x14ac:dyDescent="0.3">
      <c r="A529" t="s">
        <v>2708</v>
      </c>
      <c r="B529">
        <v>1</v>
      </c>
      <c r="C529" s="1" t="s">
        <v>2705</v>
      </c>
      <c r="F529" t="s">
        <v>294</v>
      </c>
      <c r="G529">
        <v>0</v>
      </c>
      <c r="H529" t="s">
        <v>295</v>
      </c>
      <c r="I529" t="s">
        <v>2705</v>
      </c>
      <c r="J529">
        <v>18832</v>
      </c>
      <c r="K529">
        <v>0</v>
      </c>
      <c r="L529" t="s">
        <v>2706</v>
      </c>
      <c r="M529" t="s">
        <v>2707</v>
      </c>
      <c r="O529" t="s">
        <v>11622</v>
      </c>
      <c r="P529" s="1" t="s">
        <v>295</v>
      </c>
      <c r="T529" t="s">
        <v>295</v>
      </c>
      <c r="V529"/>
      <c r="W529" s="1"/>
      <c r="X529"/>
    </row>
    <row r="530" spans="1:24" x14ac:dyDescent="0.3">
      <c r="A530" t="s">
        <v>2711</v>
      </c>
      <c r="B530">
        <v>1</v>
      </c>
      <c r="C530" s="1" t="s">
        <v>2709</v>
      </c>
      <c r="D530" t="s">
        <v>448</v>
      </c>
      <c r="E530" t="s">
        <v>13963</v>
      </c>
      <c r="F530" t="s">
        <v>298</v>
      </c>
      <c r="G530">
        <v>28</v>
      </c>
      <c r="H530" t="s">
        <v>682</v>
      </c>
      <c r="I530" t="s">
        <v>2709</v>
      </c>
      <c r="J530">
        <v>20824</v>
      </c>
      <c r="K530">
        <v>2</v>
      </c>
      <c r="L530" t="s">
        <v>444</v>
      </c>
      <c r="M530" t="s">
        <v>2710</v>
      </c>
      <c r="N530">
        <v>23</v>
      </c>
      <c r="O530" t="s">
        <v>11623</v>
      </c>
      <c r="P530" s="1" t="s">
        <v>448</v>
      </c>
      <c r="R530">
        <v>4047365</v>
      </c>
      <c r="S530">
        <v>1</v>
      </c>
      <c r="T530" t="s">
        <v>399</v>
      </c>
      <c r="U530" t="s">
        <v>14224</v>
      </c>
      <c r="V530" t="s">
        <v>2712</v>
      </c>
      <c r="W530" s="1">
        <v>31856</v>
      </c>
      <c r="X530"/>
    </row>
    <row r="531" spans="1:24" x14ac:dyDescent="0.3">
      <c r="A531" t="s">
        <v>2714</v>
      </c>
      <c r="B531">
        <v>1</v>
      </c>
      <c r="C531" s="1" t="s">
        <v>2713</v>
      </c>
      <c r="D531" t="s">
        <v>347</v>
      </c>
      <c r="F531" t="s">
        <v>294</v>
      </c>
      <c r="G531">
        <v>17</v>
      </c>
      <c r="H531" t="s">
        <v>964</v>
      </c>
      <c r="I531" t="s">
        <v>2713</v>
      </c>
      <c r="J531">
        <v>16734</v>
      </c>
      <c r="K531">
        <v>6</v>
      </c>
      <c r="L531" t="s">
        <v>669</v>
      </c>
      <c r="M531" t="s">
        <v>820</v>
      </c>
      <c r="N531">
        <v>28</v>
      </c>
      <c r="O531" t="s">
        <v>11624</v>
      </c>
      <c r="P531" s="1" t="s">
        <v>347</v>
      </c>
      <c r="R531">
        <v>17257</v>
      </c>
      <c r="T531" t="s">
        <v>307</v>
      </c>
      <c r="V531" t="s">
        <v>2715</v>
      </c>
      <c r="W531" s="1">
        <v>28118</v>
      </c>
      <c r="X531"/>
    </row>
    <row r="532" spans="1:24" x14ac:dyDescent="0.3">
      <c r="A532" t="s">
        <v>2718</v>
      </c>
      <c r="B532">
        <v>1</v>
      </c>
      <c r="C532" s="1" t="s">
        <v>2716</v>
      </c>
      <c r="D532" t="s">
        <v>347</v>
      </c>
      <c r="E532" t="s">
        <v>2717</v>
      </c>
      <c r="F532" t="s">
        <v>13803</v>
      </c>
      <c r="G532">
        <v>16</v>
      </c>
      <c r="H532" t="s">
        <v>571</v>
      </c>
      <c r="I532" t="s">
        <v>2716</v>
      </c>
      <c r="J532">
        <v>16567</v>
      </c>
      <c r="K532">
        <v>6</v>
      </c>
      <c r="L532" t="s">
        <v>497</v>
      </c>
      <c r="M532" t="s">
        <v>684</v>
      </c>
      <c r="N532">
        <v>28</v>
      </c>
      <c r="O532" t="s">
        <v>11625</v>
      </c>
      <c r="P532" s="1" t="s">
        <v>347</v>
      </c>
      <c r="R532">
        <v>17127</v>
      </c>
      <c r="T532" t="s">
        <v>303</v>
      </c>
      <c r="V532" t="s">
        <v>824</v>
      </c>
      <c r="W532" s="1">
        <v>27921</v>
      </c>
      <c r="X532"/>
    </row>
    <row r="533" spans="1:24" x14ac:dyDescent="0.3">
      <c r="A533" t="s">
        <v>2722</v>
      </c>
      <c r="B533">
        <v>1</v>
      </c>
      <c r="C533" s="1" t="s">
        <v>180</v>
      </c>
      <c r="D533" t="s">
        <v>347</v>
      </c>
      <c r="E533" t="s">
        <v>2721</v>
      </c>
      <c r="F533" t="s">
        <v>298</v>
      </c>
      <c r="G533">
        <v>10</v>
      </c>
      <c r="H533" t="s">
        <v>316</v>
      </c>
      <c r="I533" t="s">
        <v>180</v>
      </c>
      <c r="J533">
        <v>19897</v>
      </c>
      <c r="K533">
        <v>3</v>
      </c>
      <c r="L533" t="s">
        <v>2720</v>
      </c>
      <c r="M533" t="s">
        <v>820</v>
      </c>
      <c r="N533">
        <v>25</v>
      </c>
      <c r="O533" t="s">
        <v>11626</v>
      </c>
      <c r="P533" s="1" t="s">
        <v>347</v>
      </c>
      <c r="R533">
        <v>3128451</v>
      </c>
      <c r="S533">
        <v>1</v>
      </c>
      <c r="T533" t="s">
        <v>344</v>
      </c>
      <c r="U533" t="s">
        <v>370</v>
      </c>
      <c r="V533" t="s">
        <v>2723</v>
      </c>
      <c r="W533" s="1">
        <v>31061</v>
      </c>
      <c r="X533"/>
    </row>
    <row r="534" spans="1:24" x14ac:dyDescent="0.3">
      <c r="A534" t="s">
        <v>2726</v>
      </c>
      <c r="B534">
        <v>1</v>
      </c>
      <c r="C534" s="1" t="s">
        <v>253</v>
      </c>
      <c r="D534" t="s">
        <v>448</v>
      </c>
      <c r="E534" t="s">
        <v>2725</v>
      </c>
      <c r="F534" t="s">
        <v>298</v>
      </c>
      <c r="G534">
        <v>30</v>
      </c>
      <c r="H534" t="s">
        <v>355</v>
      </c>
      <c r="I534" t="s">
        <v>253</v>
      </c>
      <c r="J534">
        <v>19562</v>
      </c>
      <c r="K534">
        <v>4</v>
      </c>
      <c r="L534" t="s">
        <v>573</v>
      </c>
      <c r="M534" t="s">
        <v>2724</v>
      </c>
      <c r="N534">
        <v>26</v>
      </c>
      <c r="O534" t="s">
        <v>11627</v>
      </c>
      <c r="P534" s="1" t="s">
        <v>448</v>
      </c>
      <c r="R534">
        <v>3068267</v>
      </c>
      <c r="S534">
        <v>1</v>
      </c>
      <c r="T534" t="s">
        <v>399</v>
      </c>
      <c r="U534" t="s">
        <v>297</v>
      </c>
      <c r="V534" t="s">
        <v>2727</v>
      </c>
      <c r="W534" s="1">
        <v>30423</v>
      </c>
      <c r="X534"/>
    </row>
    <row r="535" spans="1:24" x14ac:dyDescent="0.3">
      <c r="A535" t="s">
        <v>2729</v>
      </c>
      <c r="B535">
        <v>1</v>
      </c>
      <c r="C535" s="1" t="s">
        <v>116</v>
      </c>
      <c r="D535" t="s">
        <v>347</v>
      </c>
      <c r="E535" t="s">
        <v>2728</v>
      </c>
      <c r="F535" t="s">
        <v>298</v>
      </c>
      <c r="G535">
        <v>13</v>
      </c>
      <c r="H535" t="s">
        <v>720</v>
      </c>
      <c r="I535" t="s">
        <v>116</v>
      </c>
      <c r="J535">
        <v>15076</v>
      </c>
      <c r="K535">
        <v>8</v>
      </c>
      <c r="L535" t="s">
        <v>2477</v>
      </c>
      <c r="M535" t="s">
        <v>429</v>
      </c>
      <c r="N535">
        <v>29</v>
      </c>
      <c r="O535" t="s">
        <v>11628</v>
      </c>
      <c r="P535" s="1" t="s">
        <v>347</v>
      </c>
      <c r="R535">
        <v>15818</v>
      </c>
      <c r="S535">
        <v>1</v>
      </c>
      <c r="T535" t="s">
        <v>344</v>
      </c>
      <c r="U535" t="s">
        <v>297</v>
      </c>
      <c r="V535" t="s">
        <v>2730</v>
      </c>
      <c r="W535" s="1">
        <v>26699</v>
      </c>
      <c r="X535"/>
    </row>
    <row r="536" spans="1:24" x14ac:dyDescent="0.3">
      <c r="A536" t="s">
        <v>2733</v>
      </c>
      <c r="B536">
        <v>1</v>
      </c>
      <c r="C536" s="1" t="s">
        <v>2731</v>
      </c>
      <c r="D536" t="s">
        <v>347</v>
      </c>
      <c r="F536" t="s">
        <v>294</v>
      </c>
      <c r="G536">
        <v>80</v>
      </c>
      <c r="H536" t="s">
        <v>682</v>
      </c>
      <c r="I536" t="s">
        <v>2731</v>
      </c>
      <c r="J536">
        <v>18581</v>
      </c>
      <c r="K536">
        <v>3</v>
      </c>
      <c r="L536" t="s">
        <v>1115</v>
      </c>
      <c r="M536" t="s">
        <v>2732</v>
      </c>
      <c r="N536">
        <v>25</v>
      </c>
      <c r="O536" t="s">
        <v>11629</v>
      </c>
      <c r="P536" s="1" t="s">
        <v>347</v>
      </c>
      <c r="R536">
        <v>2978216</v>
      </c>
      <c r="T536" t="s">
        <v>317</v>
      </c>
      <c r="V536" t="s">
        <v>2734</v>
      </c>
      <c r="W536" s="1">
        <v>29868</v>
      </c>
      <c r="X536"/>
    </row>
    <row r="537" spans="1:24" x14ac:dyDescent="0.3">
      <c r="A537" t="s">
        <v>2738</v>
      </c>
      <c r="B537">
        <v>1</v>
      </c>
      <c r="C537" s="1" t="s">
        <v>2735</v>
      </c>
      <c r="D537" t="s">
        <v>347</v>
      </c>
      <c r="F537" t="s">
        <v>294</v>
      </c>
      <c r="G537">
        <v>0</v>
      </c>
      <c r="H537" t="s">
        <v>295</v>
      </c>
      <c r="I537" t="s">
        <v>2735</v>
      </c>
      <c r="J537">
        <v>21171</v>
      </c>
      <c r="K537">
        <v>0</v>
      </c>
      <c r="L537" t="s">
        <v>2736</v>
      </c>
      <c r="M537" t="s">
        <v>2737</v>
      </c>
      <c r="O537" t="s">
        <v>11630</v>
      </c>
      <c r="P537" s="1" t="s">
        <v>347</v>
      </c>
      <c r="R537">
        <v>4048681</v>
      </c>
      <c r="T537" t="s">
        <v>295</v>
      </c>
      <c r="V537"/>
      <c r="W537" s="1"/>
      <c r="X537"/>
    </row>
    <row r="538" spans="1:24" x14ac:dyDescent="0.3">
      <c r="A538" t="s">
        <v>2741</v>
      </c>
      <c r="B538">
        <v>1</v>
      </c>
      <c r="C538" s="1" t="s">
        <v>2739</v>
      </c>
      <c r="D538" t="s">
        <v>347</v>
      </c>
      <c r="F538" t="s">
        <v>294</v>
      </c>
      <c r="G538">
        <v>5</v>
      </c>
      <c r="H538" t="s">
        <v>582</v>
      </c>
      <c r="I538" t="s">
        <v>2739</v>
      </c>
      <c r="J538">
        <v>18454</v>
      </c>
      <c r="K538">
        <v>3</v>
      </c>
      <c r="L538" t="s">
        <v>2740</v>
      </c>
      <c r="M538" t="s">
        <v>2096</v>
      </c>
      <c r="N538">
        <v>26</v>
      </c>
      <c r="O538" t="s">
        <v>11631</v>
      </c>
      <c r="P538" s="1" t="s">
        <v>347</v>
      </c>
      <c r="R538">
        <v>2578583</v>
      </c>
      <c r="T538" t="s">
        <v>359</v>
      </c>
      <c r="V538" t="s">
        <v>2742</v>
      </c>
      <c r="W538" s="1">
        <v>29697</v>
      </c>
      <c r="X538"/>
    </row>
    <row r="539" spans="1:24" x14ac:dyDescent="0.3">
      <c r="A539" t="s">
        <v>2746</v>
      </c>
      <c r="B539">
        <v>1</v>
      </c>
      <c r="C539" s="1" t="s">
        <v>2745</v>
      </c>
      <c r="D539" t="s">
        <v>448</v>
      </c>
      <c r="F539" t="s">
        <v>294</v>
      </c>
      <c r="G539">
        <v>34</v>
      </c>
      <c r="H539" t="s">
        <v>410</v>
      </c>
      <c r="I539" t="s">
        <v>2745</v>
      </c>
      <c r="J539">
        <v>15596</v>
      </c>
      <c r="K539">
        <v>9</v>
      </c>
      <c r="L539" t="s">
        <v>811</v>
      </c>
      <c r="M539" t="s">
        <v>832</v>
      </c>
      <c r="N539">
        <v>32</v>
      </c>
      <c r="O539" t="s">
        <v>11632</v>
      </c>
      <c r="P539" s="1" t="s">
        <v>448</v>
      </c>
      <c r="R539">
        <v>14820</v>
      </c>
      <c r="T539" t="s">
        <v>307</v>
      </c>
      <c r="V539" t="s">
        <v>2747</v>
      </c>
      <c r="W539" s="1">
        <v>25650</v>
      </c>
      <c r="X539"/>
    </row>
    <row r="540" spans="1:24" x14ac:dyDescent="0.3">
      <c r="A540" t="s">
        <v>2753</v>
      </c>
      <c r="B540">
        <v>1</v>
      </c>
      <c r="C540" s="1" t="s">
        <v>2750</v>
      </c>
      <c r="D540" t="s">
        <v>320</v>
      </c>
      <c r="E540" t="s">
        <v>2752</v>
      </c>
      <c r="F540" t="s">
        <v>298</v>
      </c>
      <c r="G540">
        <v>82</v>
      </c>
      <c r="H540" t="s">
        <v>401</v>
      </c>
      <c r="I540" t="s">
        <v>2750</v>
      </c>
      <c r="J540">
        <v>19035</v>
      </c>
      <c r="K540">
        <v>4</v>
      </c>
      <c r="L540" t="s">
        <v>1083</v>
      </c>
      <c r="M540" t="s">
        <v>2751</v>
      </c>
      <c r="N540">
        <v>27</v>
      </c>
      <c r="O540" t="s">
        <v>11633</v>
      </c>
      <c r="P540" s="1" t="s">
        <v>320</v>
      </c>
      <c r="R540">
        <v>2975863</v>
      </c>
      <c r="S540">
        <v>4</v>
      </c>
      <c r="T540" t="s">
        <v>293</v>
      </c>
      <c r="U540" t="s">
        <v>1368</v>
      </c>
      <c r="V540" t="s">
        <v>14343</v>
      </c>
      <c r="W540" s="1">
        <v>30287</v>
      </c>
      <c r="X540"/>
    </row>
    <row r="541" spans="1:24" x14ac:dyDescent="0.3">
      <c r="A541" t="s">
        <v>2759</v>
      </c>
      <c r="B541">
        <v>1</v>
      </c>
      <c r="C541" s="1" t="s">
        <v>2757</v>
      </c>
      <c r="D541" t="s">
        <v>310</v>
      </c>
      <c r="E541" t="s">
        <v>2758</v>
      </c>
      <c r="F541" t="s">
        <v>294</v>
      </c>
      <c r="G541">
        <v>9</v>
      </c>
      <c r="H541" t="s">
        <v>661</v>
      </c>
      <c r="I541" t="s">
        <v>2757</v>
      </c>
      <c r="J541">
        <v>11527</v>
      </c>
      <c r="K541">
        <v>11</v>
      </c>
      <c r="L541" t="s">
        <v>677</v>
      </c>
      <c r="M541" t="s">
        <v>1891</v>
      </c>
      <c r="N541">
        <v>33</v>
      </c>
      <c r="O541" t="s">
        <v>11634</v>
      </c>
      <c r="P541" s="1" t="s">
        <v>310</v>
      </c>
      <c r="R541">
        <v>13197</v>
      </c>
      <c r="T541" t="s">
        <v>421</v>
      </c>
      <c r="V541" t="s">
        <v>2760</v>
      </c>
      <c r="W541" s="1">
        <v>23976</v>
      </c>
      <c r="X541"/>
    </row>
    <row r="542" spans="1:24" x14ac:dyDescent="0.3">
      <c r="A542" t="s">
        <v>2765</v>
      </c>
      <c r="B542">
        <v>1</v>
      </c>
      <c r="C542" s="1" t="s">
        <v>2762</v>
      </c>
      <c r="D542" t="s">
        <v>347</v>
      </c>
      <c r="E542" t="s">
        <v>2764</v>
      </c>
      <c r="F542" t="s">
        <v>294</v>
      </c>
      <c r="G542">
        <v>83</v>
      </c>
      <c r="H542" t="s">
        <v>646</v>
      </c>
      <c r="I542" t="s">
        <v>2762</v>
      </c>
      <c r="J542">
        <v>19420</v>
      </c>
      <c r="K542">
        <v>3</v>
      </c>
      <c r="L542" t="s">
        <v>497</v>
      </c>
      <c r="M542" t="s">
        <v>2763</v>
      </c>
      <c r="N542">
        <v>26</v>
      </c>
      <c r="O542" t="s">
        <v>11635</v>
      </c>
      <c r="P542" s="1" t="s">
        <v>347</v>
      </c>
      <c r="R542">
        <v>2974328</v>
      </c>
      <c r="T542" t="s">
        <v>344</v>
      </c>
      <c r="V542" t="s">
        <v>2766</v>
      </c>
      <c r="W542" s="1">
        <v>30598</v>
      </c>
      <c r="X542"/>
    </row>
    <row r="543" spans="1:24" x14ac:dyDescent="0.3">
      <c r="A543" t="s">
        <v>2770</v>
      </c>
      <c r="B543">
        <v>1</v>
      </c>
      <c r="C543" s="1" t="s">
        <v>2767</v>
      </c>
      <c r="D543" t="s">
        <v>448</v>
      </c>
      <c r="E543" t="s">
        <v>2769</v>
      </c>
      <c r="F543" t="s">
        <v>294</v>
      </c>
      <c r="G543">
        <v>41</v>
      </c>
      <c r="H543" t="s">
        <v>384</v>
      </c>
      <c r="I543" t="s">
        <v>2767</v>
      </c>
      <c r="J543">
        <v>19531</v>
      </c>
      <c r="K543">
        <v>3</v>
      </c>
      <c r="L543" t="s">
        <v>2768</v>
      </c>
      <c r="M543" t="s">
        <v>1351</v>
      </c>
      <c r="N543">
        <v>26</v>
      </c>
      <c r="O543" t="s">
        <v>11636</v>
      </c>
      <c r="P543" s="1" t="s">
        <v>448</v>
      </c>
      <c r="R543">
        <v>2974712</v>
      </c>
      <c r="T543" t="s">
        <v>489</v>
      </c>
      <c r="V543" t="s">
        <v>2771</v>
      </c>
      <c r="W543" s="1">
        <v>30873</v>
      </c>
      <c r="X543"/>
    </row>
    <row r="544" spans="1:24" x14ac:dyDescent="0.3">
      <c r="A544" t="s">
        <v>2775</v>
      </c>
      <c r="B544">
        <v>1</v>
      </c>
      <c r="C544" s="1" t="s">
        <v>2773</v>
      </c>
      <c r="F544" t="s">
        <v>294</v>
      </c>
      <c r="G544">
        <v>0</v>
      </c>
      <c r="H544" t="s">
        <v>295</v>
      </c>
      <c r="I544" t="s">
        <v>2773</v>
      </c>
      <c r="J544">
        <v>18746</v>
      </c>
      <c r="K544">
        <v>0</v>
      </c>
      <c r="L544" t="s">
        <v>330</v>
      </c>
      <c r="M544" t="s">
        <v>2774</v>
      </c>
      <c r="O544" t="s">
        <v>11637</v>
      </c>
      <c r="P544" s="1" t="s">
        <v>295</v>
      </c>
      <c r="T544" t="s">
        <v>295</v>
      </c>
      <c r="V544"/>
      <c r="W544" s="1"/>
      <c r="X544"/>
    </row>
    <row r="545" spans="1:24" x14ac:dyDescent="0.3">
      <c r="A545" t="s">
        <v>2779</v>
      </c>
      <c r="B545">
        <v>1</v>
      </c>
      <c r="C545" s="1" t="s">
        <v>229</v>
      </c>
      <c r="D545" t="s">
        <v>347</v>
      </c>
      <c r="E545" t="s">
        <v>2778</v>
      </c>
      <c r="F545" t="s">
        <v>294</v>
      </c>
      <c r="G545">
        <v>18</v>
      </c>
      <c r="H545" t="s">
        <v>833</v>
      </c>
      <c r="I545" t="s">
        <v>229</v>
      </c>
      <c r="J545">
        <v>19959</v>
      </c>
      <c r="K545">
        <v>2</v>
      </c>
      <c r="L545" t="s">
        <v>597</v>
      </c>
      <c r="M545" t="s">
        <v>2777</v>
      </c>
      <c r="N545">
        <v>23</v>
      </c>
      <c r="O545" t="s">
        <v>11638</v>
      </c>
      <c r="P545" s="1" t="s">
        <v>347</v>
      </c>
      <c r="R545">
        <v>3134302</v>
      </c>
      <c r="T545" t="s">
        <v>328</v>
      </c>
      <c r="V545" t="s">
        <v>1575</v>
      </c>
      <c r="W545" s="1">
        <v>31132</v>
      </c>
      <c r="X545"/>
    </row>
    <row r="546" spans="1:24" x14ac:dyDescent="0.3">
      <c r="A546" t="s">
        <v>2783</v>
      </c>
      <c r="B546">
        <v>1</v>
      </c>
      <c r="C546" s="1" t="s">
        <v>2781</v>
      </c>
      <c r="D546" t="s">
        <v>347</v>
      </c>
      <c r="F546" t="s">
        <v>294</v>
      </c>
      <c r="G546">
        <v>18</v>
      </c>
      <c r="H546" t="s">
        <v>346</v>
      </c>
      <c r="I546" t="s">
        <v>2781</v>
      </c>
      <c r="J546">
        <v>13391</v>
      </c>
      <c r="K546">
        <v>5</v>
      </c>
      <c r="L546" t="s">
        <v>573</v>
      </c>
      <c r="M546" t="s">
        <v>2782</v>
      </c>
      <c r="N546">
        <v>29</v>
      </c>
      <c r="O546" t="s">
        <v>11639</v>
      </c>
      <c r="P546" s="1" t="s">
        <v>347</v>
      </c>
      <c r="R546">
        <v>14035</v>
      </c>
      <c r="T546" t="s">
        <v>317</v>
      </c>
      <c r="V546" t="s">
        <v>2784</v>
      </c>
      <c r="W546" s="1">
        <v>24865</v>
      </c>
      <c r="X546"/>
    </row>
    <row r="547" spans="1:24" x14ac:dyDescent="0.3">
      <c r="A547" t="s">
        <v>2790</v>
      </c>
      <c r="B547">
        <v>1</v>
      </c>
      <c r="C547" s="1" t="s">
        <v>530</v>
      </c>
      <c r="D547" t="s">
        <v>448</v>
      </c>
      <c r="E547" t="s">
        <v>2789</v>
      </c>
      <c r="F547" t="s">
        <v>298</v>
      </c>
      <c r="G547">
        <v>31</v>
      </c>
      <c r="H547" t="s">
        <v>528</v>
      </c>
      <c r="I547" t="s">
        <v>530</v>
      </c>
      <c r="J547">
        <v>7969</v>
      </c>
      <c r="K547">
        <v>12</v>
      </c>
      <c r="L547" t="s">
        <v>1968</v>
      </c>
      <c r="M547" t="s">
        <v>380</v>
      </c>
      <c r="N547">
        <v>33</v>
      </c>
      <c r="O547" t="s">
        <v>11640</v>
      </c>
      <c r="P547" s="1" t="s">
        <v>448</v>
      </c>
      <c r="R547">
        <v>11307</v>
      </c>
      <c r="T547" t="s">
        <v>359</v>
      </c>
      <c r="V547" t="s">
        <v>2791</v>
      </c>
      <c r="W547" s="1">
        <v>8850</v>
      </c>
      <c r="X547"/>
    </row>
    <row r="548" spans="1:24" x14ac:dyDescent="0.3">
      <c r="A548" t="s">
        <v>14344</v>
      </c>
      <c r="B548">
        <v>1</v>
      </c>
      <c r="C548" s="1" t="s">
        <v>14345</v>
      </c>
      <c r="D548" t="s">
        <v>320</v>
      </c>
      <c r="F548" t="s">
        <v>298</v>
      </c>
      <c r="G548">
        <v>83</v>
      </c>
      <c r="H548" t="s">
        <v>989</v>
      </c>
      <c r="I548" t="s">
        <v>14345</v>
      </c>
      <c r="J548">
        <v>22456</v>
      </c>
      <c r="K548">
        <v>1</v>
      </c>
      <c r="L548" t="s">
        <v>811</v>
      </c>
      <c r="M548" t="s">
        <v>14346</v>
      </c>
      <c r="N548">
        <v>24</v>
      </c>
      <c r="O548" t="s">
        <v>14347</v>
      </c>
      <c r="P548" s="1" t="s">
        <v>320</v>
      </c>
      <c r="Q548" t="s">
        <v>300</v>
      </c>
      <c r="R548">
        <v>3880416</v>
      </c>
      <c r="T548" t="s">
        <v>421</v>
      </c>
      <c r="U548" t="s">
        <v>532</v>
      </c>
      <c r="V548" t="s">
        <v>5656</v>
      </c>
      <c r="W548" s="1">
        <v>33198</v>
      </c>
      <c r="X548"/>
    </row>
    <row r="549" spans="1:24" x14ac:dyDescent="0.3">
      <c r="A549" t="s">
        <v>2799</v>
      </c>
      <c r="B549">
        <v>1</v>
      </c>
      <c r="C549" s="1" t="s">
        <v>2797</v>
      </c>
      <c r="F549" t="s">
        <v>294</v>
      </c>
      <c r="G549">
        <v>0</v>
      </c>
      <c r="H549" t="s">
        <v>295</v>
      </c>
      <c r="I549" t="s">
        <v>2797</v>
      </c>
      <c r="J549">
        <v>17873</v>
      </c>
      <c r="K549">
        <v>0</v>
      </c>
      <c r="L549" t="s">
        <v>721</v>
      </c>
      <c r="M549" t="s">
        <v>2798</v>
      </c>
      <c r="O549" t="s">
        <v>11641</v>
      </c>
      <c r="P549" s="1" t="s">
        <v>295</v>
      </c>
      <c r="T549" t="s">
        <v>295</v>
      </c>
      <c r="V549"/>
      <c r="W549" s="1"/>
      <c r="X549"/>
    </row>
    <row r="550" spans="1:24" x14ac:dyDescent="0.3">
      <c r="A550" t="s">
        <v>2802</v>
      </c>
      <c r="B550">
        <v>1</v>
      </c>
      <c r="C550" s="1" t="s">
        <v>2800</v>
      </c>
      <c r="D550" t="s">
        <v>310</v>
      </c>
      <c r="E550" t="s">
        <v>2801</v>
      </c>
      <c r="F550" t="s">
        <v>298</v>
      </c>
      <c r="G550">
        <v>8</v>
      </c>
      <c r="H550" t="s">
        <v>720</v>
      </c>
      <c r="I550" t="s">
        <v>2800</v>
      </c>
      <c r="J550">
        <v>20053</v>
      </c>
      <c r="K550">
        <v>3</v>
      </c>
      <c r="L550" t="s">
        <v>683</v>
      </c>
      <c r="M550" t="s">
        <v>429</v>
      </c>
      <c r="N550">
        <v>25</v>
      </c>
      <c r="O550" t="s">
        <v>11642</v>
      </c>
      <c r="P550" s="1" t="s">
        <v>310</v>
      </c>
      <c r="Q550" t="s">
        <v>407</v>
      </c>
      <c r="R550">
        <v>3115293</v>
      </c>
      <c r="S550">
        <v>2</v>
      </c>
      <c r="T550" t="s">
        <v>317</v>
      </c>
      <c r="U550" t="s">
        <v>441</v>
      </c>
      <c r="V550" t="s">
        <v>2803</v>
      </c>
      <c r="W550" s="1">
        <v>31301</v>
      </c>
      <c r="X550"/>
    </row>
    <row r="551" spans="1:24" x14ac:dyDescent="0.3">
      <c r="A551" t="s">
        <v>2806</v>
      </c>
      <c r="B551">
        <v>1</v>
      </c>
      <c r="C551" s="1" t="s">
        <v>2804</v>
      </c>
      <c r="D551" t="s">
        <v>310</v>
      </c>
      <c r="F551" t="s">
        <v>294</v>
      </c>
      <c r="G551">
        <v>1</v>
      </c>
      <c r="H551" t="s">
        <v>810</v>
      </c>
      <c r="I551" t="s">
        <v>2804</v>
      </c>
      <c r="J551">
        <v>20121</v>
      </c>
      <c r="K551">
        <v>2</v>
      </c>
      <c r="L551" t="s">
        <v>1299</v>
      </c>
      <c r="M551" t="s">
        <v>2805</v>
      </c>
      <c r="N551">
        <v>24</v>
      </c>
      <c r="O551" t="s">
        <v>11643</v>
      </c>
      <c r="P551" s="1" t="s">
        <v>310</v>
      </c>
      <c r="R551">
        <v>3124037</v>
      </c>
      <c r="T551" t="s">
        <v>328</v>
      </c>
      <c r="V551" t="s">
        <v>2807</v>
      </c>
      <c r="W551" s="1">
        <v>31279</v>
      </c>
      <c r="X551"/>
    </row>
    <row r="552" spans="1:24" x14ac:dyDescent="0.3">
      <c r="A552" t="s">
        <v>2812</v>
      </c>
      <c r="B552">
        <v>1</v>
      </c>
      <c r="C552" s="1" t="s">
        <v>2809</v>
      </c>
      <c r="D552" t="s">
        <v>347</v>
      </c>
      <c r="F552" t="s">
        <v>294</v>
      </c>
      <c r="G552">
        <v>17</v>
      </c>
      <c r="H552" t="s">
        <v>918</v>
      </c>
      <c r="I552" t="s">
        <v>2809</v>
      </c>
      <c r="J552">
        <v>12816</v>
      </c>
      <c r="K552">
        <v>5</v>
      </c>
      <c r="L552" t="s">
        <v>2810</v>
      </c>
      <c r="M552" t="s">
        <v>2811</v>
      </c>
      <c r="N552">
        <v>27</v>
      </c>
      <c r="O552" t="s">
        <v>11644</v>
      </c>
      <c r="P552" s="1" t="s">
        <v>347</v>
      </c>
      <c r="R552">
        <v>14190</v>
      </c>
      <c r="T552" t="s">
        <v>344</v>
      </c>
      <c r="V552" t="s">
        <v>2813</v>
      </c>
      <c r="W552" s="1">
        <v>24910</v>
      </c>
      <c r="X552"/>
    </row>
    <row r="553" spans="1:24" x14ac:dyDescent="0.3">
      <c r="A553" t="s">
        <v>2819</v>
      </c>
      <c r="B553">
        <v>1</v>
      </c>
      <c r="C553" s="1" t="s">
        <v>2815</v>
      </c>
      <c r="D553" t="s">
        <v>347</v>
      </c>
      <c r="E553" t="s">
        <v>2818</v>
      </c>
      <c r="F553" t="s">
        <v>294</v>
      </c>
      <c r="H553" t="s">
        <v>433</v>
      </c>
      <c r="I553" t="s">
        <v>2815</v>
      </c>
      <c r="J553">
        <v>19306</v>
      </c>
      <c r="K553">
        <v>3</v>
      </c>
      <c r="L553" t="s">
        <v>2816</v>
      </c>
      <c r="M553" t="s">
        <v>2817</v>
      </c>
      <c r="N553">
        <v>26</v>
      </c>
      <c r="O553" t="s">
        <v>11645</v>
      </c>
      <c r="P553" s="1" t="s">
        <v>347</v>
      </c>
      <c r="R553">
        <v>2980061</v>
      </c>
      <c r="T553" t="s">
        <v>328</v>
      </c>
      <c r="V553" t="s">
        <v>2820</v>
      </c>
      <c r="W553" s="1">
        <v>30629</v>
      </c>
      <c r="X553"/>
    </row>
    <row r="554" spans="1:24" x14ac:dyDescent="0.3">
      <c r="A554" t="s">
        <v>13964</v>
      </c>
      <c r="B554">
        <v>1</v>
      </c>
      <c r="C554" s="1" t="s">
        <v>13965</v>
      </c>
      <c r="D554" t="s">
        <v>347</v>
      </c>
      <c r="E554" t="s">
        <v>13966</v>
      </c>
      <c r="F554" t="s">
        <v>298</v>
      </c>
      <c r="G554">
        <v>84</v>
      </c>
      <c r="H554" t="s">
        <v>427</v>
      </c>
      <c r="I554" t="s">
        <v>13965</v>
      </c>
      <c r="J554">
        <v>19705</v>
      </c>
      <c r="K554">
        <v>4</v>
      </c>
      <c r="L554" t="s">
        <v>953</v>
      </c>
      <c r="M554" t="s">
        <v>1984</v>
      </c>
      <c r="N554">
        <v>26</v>
      </c>
      <c r="O554" t="s">
        <v>13967</v>
      </c>
      <c r="P554" s="1" t="s">
        <v>347</v>
      </c>
      <c r="R554">
        <v>3040035</v>
      </c>
      <c r="S554">
        <v>2</v>
      </c>
      <c r="T554" t="s">
        <v>359</v>
      </c>
      <c r="U554" t="s">
        <v>386</v>
      </c>
      <c r="V554" t="s">
        <v>1897</v>
      </c>
      <c r="W554" s="1">
        <v>30715</v>
      </c>
      <c r="X554"/>
    </row>
    <row r="555" spans="1:24" x14ac:dyDescent="0.3">
      <c r="A555" t="s">
        <v>2823</v>
      </c>
      <c r="B555">
        <v>1</v>
      </c>
      <c r="C555" s="1" t="s">
        <v>23</v>
      </c>
      <c r="D555" t="s">
        <v>347</v>
      </c>
      <c r="E555" t="s">
        <v>2822</v>
      </c>
      <c r="F555" t="s">
        <v>298</v>
      </c>
      <c r="G555">
        <v>83</v>
      </c>
      <c r="H555" t="s">
        <v>384</v>
      </c>
      <c r="I555" t="s">
        <v>23</v>
      </c>
      <c r="J555">
        <v>18058</v>
      </c>
      <c r="K555">
        <v>5</v>
      </c>
      <c r="L555" t="s">
        <v>16250</v>
      </c>
      <c r="M555" t="s">
        <v>2821</v>
      </c>
      <c r="N555">
        <v>26</v>
      </c>
      <c r="O555" t="s">
        <v>16251</v>
      </c>
      <c r="P555" s="1" t="s">
        <v>347</v>
      </c>
      <c r="R555">
        <v>2982828</v>
      </c>
      <c r="S555">
        <v>2</v>
      </c>
      <c r="T555" t="s">
        <v>344</v>
      </c>
      <c r="U555" t="s">
        <v>476</v>
      </c>
      <c r="V555" t="s">
        <v>2824</v>
      </c>
      <c r="W555" s="1">
        <v>29374</v>
      </c>
      <c r="X555"/>
    </row>
    <row r="556" spans="1:24" x14ac:dyDescent="0.3">
      <c r="A556" t="s">
        <v>2829</v>
      </c>
      <c r="B556">
        <v>1</v>
      </c>
      <c r="C556" s="1" t="s">
        <v>2827</v>
      </c>
      <c r="D556" t="s">
        <v>347</v>
      </c>
      <c r="F556" t="s">
        <v>294</v>
      </c>
      <c r="G556">
        <v>12</v>
      </c>
      <c r="H556" t="s">
        <v>384</v>
      </c>
      <c r="I556" t="s">
        <v>2827</v>
      </c>
      <c r="J556">
        <v>15216</v>
      </c>
      <c r="K556">
        <v>7</v>
      </c>
      <c r="L556" t="s">
        <v>2828</v>
      </c>
      <c r="M556" t="s">
        <v>1708</v>
      </c>
      <c r="N556">
        <v>29</v>
      </c>
      <c r="O556" t="s">
        <v>11646</v>
      </c>
      <c r="P556" s="1" t="s">
        <v>347</v>
      </c>
      <c r="R556">
        <v>15822</v>
      </c>
      <c r="T556" t="s">
        <v>399</v>
      </c>
      <c r="V556" t="s">
        <v>2214</v>
      </c>
      <c r="W556" s="1">
        <v>26715</v>
      </c>
      <c r="X556"/>
    </row>
    <row r="557" spans="1:24" x14ac:dyDescent="0.3">
      <c r="A557" t="s">
        <v>16252</v>
      </c>
      <c r="B557">
        <v>1</v>
      </c>
      <c r="C557" s="1" t="s">
        <v>16253</v>
      </c>
      <c r="D557" t="s">
        <v>347</v>
      </c>
      <c r="F557" t="s">
        <v>298</v>
      </c>
      <c r="G557">
        <v>17</v>
      </c>
      <c r="H557" t="s">
        <v>726</v>
      </c>
      <c r="I557" t="s">
        <v>16253</v>
      </c>
      <c r="K557">
        <v>0</v>
      </c>
      <c r="L557" t="s">
        <v>2439</v>
      </c>
      <c r="M557" t="s">
        <v>16254</v>
      </c>
      <c r="N557">
        <v>22</v>
      </c>
      <c r="O557" t="s">
        <v>16255</v>
      </c>
      <c r="P557" s="1" t="s">
        <v>347</v>
      </c>
      <c r="T557" t="s">
        <v>399</v>
      </c>
      <c r="U557" t="s">
        <v>518</v>
      </c>
      <c r="V557" t="s">
        <v>17030</v>
      </c>
      <c r="W557" s="1"/>
      <c r="X557"/>
    </row>
    <row r="558" spans="1:24" x14ac:dyDescent="0.3">
      <c r="A558" t="s">
        <v>2836</v>
      </c>
      <c r="B558">
        <v>1</v>
      </c>
      <c r="C558" s="1" t="s">
        <v>2831</v>
      </c>
      <c r="D558" t="s">
        <v>434</v>
      </c>
      <c r="E558" t="s">
        <v>2835</v>
      </c>
      <c r="F558" t="s">
        <v>298</v>
      </c>
      <c r="G558">
        <v>3</v>
      </c>
      <c r="H558" t="s">
        <v>1169</v>
      </c>
      <c r="I558" t="s">
        <v>2831</v>
      </c>
      <c r="J558">
        <v>20466</v>
      </c>
      <c r="K558">
        <v>3</v>
      </c>
      <c r="L558" t="s">
        <v>2833</v>
      </c>
      <c r="M558" t="s">
        <v>2834</v>
      </c>
      <c r="N558">
        <v>26</v>
      </c>
      <c r="O558" t="s">
        <v>11647</v>
      </c>
      <c r="P558" s="1" t="s">
        <v>434</v>
      </c>
      <c r="R558">
        <v>3052413</v>
      </c>
      <c r="T558" t="s">
        <v>399</v>
      </c>
      <c r="U558" t="s">
        <v>665</v>
      </c>
      <c r="V558" t="s">
        <v>2138</v>
      </c>
      <c r="W558" s="1">
        <v>31310</v>
      </c>
      <c r="X558"/>
    </row>
    <row r="559" spans="1:24" x14ac:dyDescent="0.3">
      <c r="A559" t="s">
        <v>2839</v>
      </c>
      <c r="B559">
        <v>1</v>
      </c>
      <c r="C559" s="1" t="s">
        <v>94</v>
      </c>
      <c r="D559" t="s">
        <v>310</v>
      </c>
      <c r="E559" t="s">
        <v>2838</v>
      </c>
      <c r="F559" t="s">
        <v>298</v>
      </c>
      <c r="G559">
        <v>9</v>
      </c>
      <c r="H559" t="s">
        <v>346</v>
      </c>
      <c r="I559" t="s">
        <v>94</v>
      </c>
      <c r="J559">
        <v>7242</v>
      </c>
      <c r="K559">
        <v>20</v>
      </c>
      <c r="L559" t="s">
        <v>512</v>
      </c>
      <c r="M559" t="s">
        <v>2837</v>
      </c>
      <c r="N559">
        <v>42</v>
      </c>
      <c r="O559" t="s">
        <v>11648</v>
      </c>
      <c r="P559" s="1" t="s">
        <v>310</v>
      </c>
      <c r="R559">
        <v>2580</v>
      </c>
      <c r="T559" t="s">
        <v>307</v>
      </c>
      <c r="U559" t="s">
        <v>370</v>
      </c>
      <c r="V559" t="s">
        <v>2840</v>
      </c>
      <c r="W559" s="1">
        <v>5479</v>
      </c>
      <c r="X559"/>
    </row>
    <row r="560" spans="1:24" x14ac:dyDescent="0.3">
      <c r="A560" t="s">
        <v>15734</v>
      </c>
      <c r="B560">
        <v>1</v>
      </c>
      <c r="C560" s="1" t="s">
        <v>15735</v>
      </c>
      <c r="D560" t="s">
        <v>15649</v>
      </c>
      <c r="E560" t="s">
        <v>15736</v>
      </c>
      <c r="F560" t="s">
        <v>294</v>
      </c>
      <c r="G560">
        <v>2</v>
      </c>
      <c r="H560" t="s">
        <v>720</v>
      </c>
      <c r="I560" t="s">
        <v>15735</v>
      </c>
      <c r="J560">
        <v>20426</v>
      </c>
      <c r="K560">
        <v>2</v>
      </c>
      <c r="L560" t="s">
        <v>1133</v>
      </c>
      <c r="M560" t="s">
        <v>15737</v>
      </c>
      <c r="N560">
        <v>25</v>
      </c>
      <c r="O560" t="s">
        <v>15738</v>
      </c>
      <c r="P560" s="1" t="s">
        <v>15649</v>
      </c>
      <c r="R560">
        <v>3051820</v>
      </c>
      <c r="T560" t="s">
        <v>317</v>
      </c>
      <c r="V560" t="s">
        <v>2427</v>
      </c>
      <c r="W560" s="1">
        <v>31689</v>
      </c>
      <c r="X560"/>
    </row>
    <row r="561" spans="1:24" x14ac:dyDescent="0.3">
      <c r="A561" t="s">
        <v>2842</v>
      </c>
      <c r="B561">
        <v>1</v>
      </c>
      <c r="C561" s="1" t="s">
        <v>1210</v>
      </c>
      <c r="D561" t="s">
        <v>320</v>
      </c>
      <c r="E561" t="s">
        <v>2841</v>
      </c>
      <c r="F561" t="s">
        <v>298</v>
      </c>
      <c r="G561">
        <v>85</v>
      </c>
      <c r="H561" t="s">
        <v>952</v>
      </c>
      <c r="I561" t="s">
        <v>1210</v>
      </c>
      <c r="J561">
        <v>7884</v>
      </c>
      <c r="K561">
        <v>17</v>
      </c>
      <c r="L561" t="s">
        <v>301</v>
      </c>
      <c r="M561" t="s">
        <v>2284</v>
      </c>
      <c r="N561">
        <v>40</v>
      </c>
      <c r="O561" t="s">
        <v>11649</v>
      </c>
      <c r="P561" s="1" t="s">
        <v>320</v>
      </c>
      <c r="R561">
        <v>5362</v>
      </c>
      <c r="T561" t="s">
        <v>421</v>
      </c>
      <c r="V561" t="s">
        <v>2843</v>
      </c>
      <c r="W561" s="1">
        <v>6663</v>
      </c>
      <c r="X561"/>
    </row>
    <row r="562" spans="1:24" x14ac:dyDescent="0.3">
      <c r="A562" t="s">
        <v>2848</v>
      </c>
      <c r="B562">
        <v>1</v>
      </c>
      <c r="C562" s="1" t="s">
        <v>2844</v>
      </c>
      <c r="D562" t="s">
        <v>448</v>
      </c>
      <c r="E562" t="s">
        <v>2847</v>
      </c>
      <c r="F562" t="s">
        <v>294</v>
      </c>
      <c r="H562" t="s">
        <v>355</v>
      </c>
      <c r="I562" t="s">
        <v>2844</v>
      </c>
      <c r="J562">
        <v>20166</v>
      </c>
      <c r="K562">
        <v>2</v>
      </c>
      <c r="L562" t="s">
        <v>2845</v>
      </c>
      <c r="M562" t="s">
        <v>2846</v>
      </c>
      <c r="N562">
        <v>25</v>
      </c>
      <c r="O562" t="s">
        <v>11650</v>
      </c>
      <c r="P562" s="1" t="s">
        <v>448</v>
      </c>
      <c r="R562">
        <v>3051762</v>
      </c>
      <c r="T562" t="s">
        <v>399</v>
      </c>
      <c r="V562" t="s">
        <v>2849</v>
      </c>
      <c r="W562" s="1">
        <v>31653</v>
      </c>
      <c r="X562"/>
    </row>
    <row r="563" spans="1:24" x14ac:dyDescent="0.3">
      <c r="A563" t="s">
        <v>2854</v>
      </c>
      <c r="B563">
        <v>1</v>
      </c>
      <c r="C563" s="1" t="s">
        <v>2851</v>
      </c>
      <c r="D563" t="s">
        <v>320</v>
      </c>
      <c r="E563" t="s">
        <v>2853</v>
      </c>
      <c r="F563" t="s">
        <v>294</v>
      </c>
      <c r="G563">
        <v>83</v>
      </c>
      <c r="H563" t="s">
        <v>1180</v>
      </c>
      <c r="I563" t="s">
        <v>2851</v>
      </c>
      <c r="J563">
        <v>18147</v>
      </c>
      <c r="K563">
        <v>4</v>
      </c>
      <c r="L563" t="s">
        <v>368</v>
      </c>
      <c r="M563" t="s">
        <v>2852</v>
      </c>
      <c r="N563">
        <v>25</v>
      </c>
      <c r="O563" t="s">
        <v>11651</v>
      </c>
      <c r="P563" s="1" t="s">
        <v>320</v>
      </c>
      <c r="R563">
        <v>3047558</v>
      </c>
      <c r="T563" t="s">
        <v>344</v>
      </c>
      <c r="V563" t="s">
        <v>2855</v>
      </c>
      <c r="W563" s="1">
        <v>29465</v>
      </c>
      <c r="X563"/>
    </row>
    <row r="564" spans="1:24" x14ac:dyDescent="0.3">
      <c r="A564" t="s">
        <v>2859</v>
      </c>
      <c r="B564">
        <v>1</v>
      </c>
      <c r="C564" s="1" t="s">
        <v>2856</v>
      </c>
      <c r="D564" t="s">
        <v>448</v>
      </c>
      <c r="F564" t="s">
        <v>294</v>
      </c>
      <c r="G564">
        <v>38</v>
      </c>
      <c r="H564" t="s">
        <v>1180</v>
      </c>
      <c r="I564" t="s">
        <v>2856</v>
      </c>
      <c r="J564">
        <v>17166</v>
      </c>
      <c r="K564">
        <v>1</v>
      </c>
      <c r="L564" t="s">
        <v>2857</v>
      </c>
      <c r="M564" t="s">
        <v>2858</v>
      </c>
      <c r="N564">
        <v>27</v>
      </c>
      <c r="O564" t="s">
        <v>11652</v>
      </c>
      <c r="P564" s="1" t="s">
        <v>448</v>
      </c>
      <c r="R564">
        <v>2971811</v>
      </c>
      <c r="T564" t="s">
        <v>344</v>
      </c>
      <c r="V564" t="s">
        <v>2860</v>
      </c>
      <c r="W564" s="1">
        <v>29088</v>
      </c>
      <c r="X564"/>
    </row>
    <row r="565" spans="1:24" x14ac:dyDescent="0.3">
      <c r="A565" t="s">
        <v>2864</v>
      </c>
      <c r="B565">
        <v>1</v>
      </c>
      <c r="C565" s="1" t="s">
        <v>2861</v>
      </c>
      <c r="D565" t="s">
        <v>310</v>
      </c>
      <c r="E565" t="s">
        <v>2863</v>
      </c>
      <c r="F565" t="s">
        <v>294</v>
      </c>
      <c r="H565" t="s">
        <v>571</v>
      </c>
      <c r="I565" t="s">
        <v>2861</v>
      </c>
      <c r="J565">
        <v>20142</v>
      </c>
      <c r="K565">
        <v>2</v>
      </c>
      <c r="L565" t="s">
        <v>1534</v>
      </c>
      <c r="M565" t="s">
        <v>2862</v>
      </c>
      <c r="N565">
        <v>25</v>
      </c>
      <c r="O565" t="s">
        <v>11653</v>
      </c>
      <c r="P565" s="1" t="s">
        <v>310</v>
      </c>
      <c r="R565">
        <v>3040507</v>
      </c>
      <c r="T565" t="s">
        <v>344</v>
      </c>
      <c r="V565" t="s">
        <v>2865</v>
      </c>
      <c r="W565" s="1">
        <v>31365</v>
      </c>
      <c r="X565"/>
    </row>
    <row r="566" spans="1:24" x14ac:dyDescent="0.3">
      <c r="A566" t="s">
        <v>2869</v>
      </c>
      <c r="B566">
        <v>1</v>
      </c>
      <c r="C566" s="1" t="s">
        <v>2866</v>
      </c>
      <c r="D566" t="s">
        <v>310</v>
      </c>
      <c r="E566" t="s">
        <v>2868</v>
      </c>
      <c r="F566" t="s">
        <v>298</v>
      </c>
      <c r="G566">
        <v>9</v>
      </c>
      <c r="H566" t="s">
        <v>331</v>
      </c>
      <c r="I566" t="s">
        <v>2866</v>
      </c>
      <c r="J566">
        <v>16245</v>
      </c>
      <c r="K566">
        <v>7</v>
      </c>
      <c r="L566" t="s">
        <v>1230</v>
      </c>
      <c r="M566" t="s">
        <v>2867</v>
      </c>
      <c r="N566">
        <v>29</v>
      </c>
      <c r="O566" t="s">
        <v>11654</v>
      </c>
      <c r="P566" s="1" t="s">
        <v>310</v>
      </c>
      <c r="R566">
        <v>16724</v>
      </c>
      <c r="S566">
        <v>3</v>
      </c>
      <c r="T566" t="s">
        <v>293</v>
      </c>
      <c r="U566" t="s">
        <v>364</v>
      </c>
      <c r="V566" t="s">
        <v>14348</v>
      </c>
      <c r="W566" s="1">
        <v>27531</v>
      </c>
      <c r="X566"/>
    </row>
    <row r="567" spans="1:24" x14ac:dyDescent="0.3">
      <c r="A567" t="s">
        <v>2874</v>
      </c>
      <c r="B567">
        <v>1</v>
      </c>
      <c r="C567" s="1" t="s">
        <v>2872</v>
      </c>
      <c r="D567" t="s">
        <v>347</v>
      </c>
      <c r="E567" t="s">
        <v>13968</v>
      </c>
      <c r="F567" t="s">
        <v>298</v>
      </c>
      <c r="G567">
        <v>33</v>
      </c>
      <c r="H567" t="s">
        <v>810</v>
      </c>
      <c r="I567" t="s">
        <v>2872</v>
      </c>
      <c r="J567">
        <v>20979</v>
      </c>
      <c r="K567">
        <v>2</v>
      </c>
      <c r="L567" t="s">
        <v>2873</v>
      </c>
      <c r="M567" t="s">
        <v>2066</v>
      </c>
      <c r="N567">
        <v>23</v>
      </c>
      <c r="O567" t="s">
        <v>11655</v>
      </c>
      <c r="P567" s="1" t="s">
        <v>347</v>
      </c>
      <c r="Q567" t="s">
        <v>407</v>
      </c>
      <c r="R567">
        <v>4043161</v>
      </c>
      <c r="S567">
        <v>3</v>
      </c>
      <c r="T567" t="s">
        <v>421</v>
      </c>
      <c r="U567" t="s">
        <v>339</v>
      </c>
      <c r="V567" t="s">
        <v>13823</v>
      </c>
      <c r="W567" s="1">
        <v>32317</v>
      </c>
      <c r="X567"/>
    </row>
    <row r="568" spans="1:24" x14ac:dyDescent="0.3">
      <c r="A568" t="s">
        <v>2877</v>
      </c>
      <c r="B568">
        <v>1</v>
      </c>
      <c r="C568" s="1" t="s">
        <v>2875</v>
      </c>
      <c r="D568" t="s">
        <v>347</v>
      </c>
      <c r="E568" t="s">
        <v>2876</v>
      </c>
      <c r="F568" t="s">
        <v>294</v>
      </c>
      <c r="G568">
        <v>12</v>
      </c>
      <c r="H568" t="s">
        <v>355</v>
      </c>
      <c r="I568" t="s">
        <v>2875</v>
      </c>
      <c r="J568">
        <v>20682</v>
      </c>
      <c r="K568">
        <v>2</v>
      </c>
      <c r="L568" t="s">
        <v>1230</v>
      </c>
      <c r="M568" t="s">
        <v>1545</v>
      </c>
      <c r="N568">
        <v>26</v>
      </c>
      <c r="O568" t="s">
        <v>11656</v>
      </c>
      <c r="P568" s="1" t="s">
        <v>347</v>
      </c>
      <c r="R568">
        <v>2975813</v>
      </c>
      <c r="S568">
        <v>4</v>
      </c>
      <c r="T568" t="s">
        <v>399</v>
      </c>
      <c r="V568" t="s">
        <v>2878</v>
      </c>
      <c r="W568" s="1">
        <v>31775</v>
      </c>
      <c r="X568"/>
    </row>
    <row r="569" spans="1:24" x14ac:dyDescent="0.3">
      <c r="A569" t="s">
        <v>2880</v>
      </c>
      <c r="B569">
        <v>1</v>
      </c>
      <c r="C569" s="1" t="s">
        <v>2879</v>
      </c>
      <c r="D569" t="s">
        <v>448</v>
      </c>
      <c r="E569" t="s">
        <v>14349</v>
      </c>
      <c r="F569" t="s">
        <v>294</v>
      </c>
      <c r="G569">
        <v>48</v>
      </c>
      <c r="H569" t="s">
        <v>1054</v>
      </c>
      <c r="I569" t="s">
        <v>2879</v>
      </c>
      <c r="J569">
        <v>21367</v>
      </c>
      <c r="K569">
        <v>1</v>
      </c>
      <c r="L569" t="s">
        <v>1623</v>
      </c>
      <c r="M569" t="s">
        <v>1545</v>
      </c>
      <c r="N569">
        <v>25</v>
      </c>
      <c r="O569" t="s">
        <v>11657</v>
      </c>
      <c r="P569" s="1" t="s">
        <v>448</v>
      </c>
      <c r="R569">
        <v>4422215</v>
      </c>
      <c r="S569">
        <v>9</v>
      </c>
      <c r="T569" t="s">
        <v>632</v>
      </c>
      <c r="V569" t="s">
        <v>7816</v>
      </c>
      <c r="W569" s="1">
        <v>32400</v>
      </c>
      <c r="X569"/>
    </row>
    <row r="570" spans="1:24" x14ac:dyDescent="0.3">
      <c r="A570" t="s">
        <v>2883</v>
      </c>
      <c r="B570">
        <v>1</v>
      </c>
      <c r="C570" s="1" t="s">
        <v>2881</v>
      </c>
      <c r="D570" t="s">
        <v>448</v>
      </c>
      <c r="F570" t="s">
        <v>294</v>
      </c>
      <c r="G570">
        <v>44</v>
      </c>
      <c r="H570" t="s">
        <v>366</v>
      </c>
      <c r="I570" t="s">
        <v>2881</v>
      </c>
      <c r="J570">
        <v>18593</v>
      </c>
      <c r="K570">
        <v>3</v>
      </c>
      <c r="L570" t="s">
        <v>1327</v>
      </c>
      <c r="M570" t="s">
        <v>2882</v>
      </c>
      <c r="N570">
        <v>25</v>
      </c>
      <c r="O570" t="s">
        <v>11658</v>
      </c>
      <c r="P570" s="1" t="s">
        <v>448</v>
      </c>
      <c r="R570">
        <v>3016887</v>
      </c>
      <c r="T570" t="s">
        <v>359</v>
      </c>
      <c r="V570" t="s">
        <v>1815</v>
      </c>
      <c r="W570" s="1">
        <v>29681</v>
      </c>
      <c r="X570"/>
    </row>
    <row r="571" spans="1:24" x14ac:dyDescent="0.3">
      <c r="A571" t="s">
        <v>2892</v>
      </c>
      <c r="B571">
        <v>1</v>
      </c>
      <c r="C571" s="1" t="s">
        <v>230</v>
      </c>
      <c r="D571" t="s">
        <v>448</v>
      </c>
      <c r="E571" t="s">
        <v>2891</v>
      </c>
      <c r="F571" t="s">
        <v>298</v>
      </c>
      <c r="G571">
        <v>20</v>
      </c>
      <c r="H571" t="s">
        <v>599</v>
      </c>
      <c r="I571" t="s">
        <v>230</v>
      </c>
      <c r="J571">
        <v>19979</v>
      </c>
      <c r="K571">
        <v>3</v>
      </c>
      <c r="L571" t="s">
        <v>597</v>
      </c>
      <c r="M571" t="s">
        <v>363</v>
      </c>
      <c r="N571">
        <v>27</v>
      </c>
      <c r="O571" t="s">
        <v>11659</v>
      </c>
      <c r="P571" s="1" t="s">
        <v>448</v>
      </c>
      <c r="R571">
        <v>3051891</v>
      </c>
      <c r="S571">
        <v>4</v>
      </c>
      <c r="T571" t="s">
        <v>328</v>
      </c>
      <c r="U571" t="s">
        <v>302</v>
      </c>
      <c r="V571" t="s">
        <v>2893</v>
      </c>
      <c r="W571" s="1">
        <v>31139</v>
      </c>
      <c r="X571"/>
    </row>
    <row r="572" spans="1:24" x14ac:dyDescent="0.3">
      <c r="A572" t="s">
        <v>2899</v>
      </c>
      <c r="B572">
        <v>1</v>
      </c>
      <c r="C572" s="1" t="s">
        <v>2896</v>
      </c>
      <c r="D572" t="s">
        <v>320</v>
      </c>
      <c r="E572" t="s">
        <v>2898</v>
      </c>
      <c r="F572" t="s">
        <v>298</v>
      </c>
      <c r="G572">
        <v>87</v>
      </c>
      <c r="H572" t="s">
        <v>507</v>
      </c>
      <c r="I572" t="s">
        <v>2896</v>
      </c>
      <c r="J572">
        <v>17005</v>
      </c>
      <c r="K572">
        <v>6</v>
      </c>
      <c r="L572" t="s">
        <v>1730</v>
      </c>
      <c r="M572" t="s">
        <v>2897</v>
      </c>
      <c r="N572">
        <v>27</v>
      </c>
      <c r="O572" t="s">
        <v>11660</v>
      </c>
      <c r="P572" s="1" t="s">
        <v>320</v>
      </c>
      <c r="R572">
        <v>3046704</v>
      </c>
      <c r="S572">
        <v>2</v>
      </c>
      <c r="T572" t="s">
        <v>421</v>
      </c>
      <c r="U572" t="s">
        <v>548</v>
      </c>
      <c r="V572" t="s">
        <v>2900</v>
      </c>
      <c r="W572" s="1">
        <v>28634</v>
      </c>
      <c r="X572"/>
    </row>
    <row r="573" spans="1:24" x14ac:dyDescent="0.3">
      <c r="A573" t="s">
        <v>2903</v>
      </c>
      <c r="B573">
        <v>1</v>
      </c>
      <c r="C573" s="1" t="s">
        <v>2901</v>
      </c>
      <c r="F573" t="s">
        <v>294</v>
      </c>
      <c r="G573">
        <v>0</v>
      </c>
      <c r="H573" t="s">
        <v>295</v>
      </c>
      <c r="I573" t="s">
        <v>2901</v>
      </c>
      <c r="J573">
        <v>19759</v>
      </c>
      <c r="K573">
        <v>0</v>
      </c>
      <c r="L573" t="s">
        <v>1808</v>
      </c>
      <c r="M573" t="s">
        <v>2902</v>
      </c>
      <c r="O573" t="s">
        <v>11661</v>
      </c>
      <c r="P573" s="1" t="s">
        <v>295</v>
      </c>
      <c r="T573" t="s">
        <v>295</v>
      </c>
      <c r="V573"/>
      <c r="W573" s="1"/>
      <c r="X573"/>
    </row>
    <row r="574" spans="1:24" x14ac:dyDescent="0.3">
      <c r="A574" t="s">
        <v>2908</v>
      </c>
      <c r="B574">
        <v>1</v>
      </c>
      <c r="C574" s="1" t="s">
        <v>2904</v>
      </c>
      <c r="D574" t="s">
        <v>347</v>
      </c>
      <c r="E574" t="s">
        <v>2907</v>
      </c>
      <c r="F574" t="s">
        <v>298</v>
      </c>
      <c r="G574">
        <v>84</v>
      </c>
      <c r="H574" t="s">
        <v>833</v>
      </c>
      <c r="I574" t="s">
        <v>2904</v>
      </c>
      <c r="J574">
        <v>19318</v>
      </c>
      <c r="K574">
        <v>4</v>
      </c>
      <c r="L574" t="s">
        <v>2905</v>
      </c>
      <c r="M574" t="s">
        <v>2906</v>
      </c>
      <c r="N574">
        <v>25</v>
      </c>
      <c r="O574" t="s">
        <v>11662</v>
      </c>
      <c r="P574" s="1" t="s">
        <v>347</v>
      </c>
      <c r="R574">
        <v>3045523</v>
      </c>
      <c r="S574">
        <v>1</v>
      </c>
      <c r="T574" t="s">
        <v>328</v>
      </c>
      <c r="U574" t="s">
        <v>486</v>
      </c>
      <c r="V574" t="s">
        <v>2909</v>
      </c>
      <c r="W574" s="1">
        <v>30551</v>
      </c>
      <c r="X574"/>
    </row>
    <row r="575" spans="1:24" x14ac:dyDescent="0.3">
      <c r="A575" t="s">
        <v>2914</v>
      </c>
      <c r="B575">
        <v>1</v>
      </c>
      <c r="C575" s="1" t="s">
        <v>2912</v>
      </c>
      <c r="D575" t="s">
        <v>448</v>
      </c>
      <c r="F575" t="s">
        <v>294</v>
      </c>
      <c r="G575">
        <v>28</v>
      </c>
      <c r="H575" t="s">
        <v>646</v>
      </c>
      <c r="I575" t="s">
        <v>2912</v>
      </c>
      <c r="J575">
        <v>17089</v>
      </c>
      <c r="K575">
        <v>5</v>
      </c>
      <c r="L575" t="s">
        <v>2913</v>
      </c>
      <c r="M575" t="s">
        <v>1984</v>
      </c>
      <c r="N575">
        <v>28</v>
      </c>
      <c r="O575" t="s">
        <v>11663</v>
      </c>
      <c r="P575" s="1" t="s">
        <v>448</v>
      </c>
      <c r="R575">
        <v>2577023</v>
      </c>
      <c r="T575" t="s">
        <v>632</v>
      </c>
      <c r="V575" t="s">
        <v>2233</v>
      </c>
      <c r="W575" s="1">
        <v>28832</v>
      </c>
      <c r="X575"/>
    </row>
    <row r="576" spans="1:24" x14ac:dyDescent="0.3">
      <c r="A576" t="s">
        <v>2920</v>
      </c>
      <c r="B576">
        <v>1</v>
      </c>
      <c r="C576" s="1" t="s">
        <v>2918</v>
      </c>
      <c r="F576" t="s">
        <v>294</v>
      </c>
      <c r="G576">
        <v>0</v>
      </c>
      <c r="H576" t="s">
        <v>295</v>
      </c>
      <c r="I576" t="s">
        <v>2918</v>
      </c>
      <c r="J576">
        <v>18884</v>
      </c>
      <c r="K576">
        <v>0</v>
      </c>
      <c r="L576" t="s">
        <v>1225</v>
      </c>
      <c r="M576" t="s">
        <v>2919</v>
      </c>
      <c r="O576" t="s">
        <v>11664</v>
      </c>
      <c r="P576" s="1" t="s">
        <v>295</v>
      </c>
      <c r="T576" t="s">
        <v>295</v>
      </c>
      <c r="V576"/>
      <c r="W576" s="1"/>
      <c r="X576"/>
    </row>
    <row r="577" spans="1:24" x14ac:dyDescent="0.3">
      <c r="A577" t="s">
        <v>2923</v>
      </c>
      <c r="B577">
        <v>1</v>
      </c>
      <c r="C577" s="1" t="s">
        <v>2921</v>
      </c>
      <c r="D577" t="s">
        <v>347</v>
      </c>
      <c r="F577" t="s">
        <v>294</v>
      </c>
      <c r="G577">
        <v>85</v>
      </c>
      <c r="H577" t="s">
        <v>588</v>
      </c>
      <c r="I577" t="s">
        <v>2921</v>
      </c>
      <c r="J577">
        <v>18363</v>
      </c>
      <c r="K577">
        <v>3</v>
      </c>
      <c r="L577" t="s">
        <v>612</v>
      </c>
      <c r="M577" t="s">
        <v>2922</v>
      </c>
      <c r="N577">
        <v>26</v>
      </c>
      <c r="O577" t="s">
        <v>11665</v>
      </c>
      <c r="P577" s="1" t="s">
        <v>347</v>
      </c>
      <c r="R577">
        <v>2577081</v>
      </c>
      <c r="T577" t="s">
        <v>359</v>
      </c>
      <c r="V577" t="s">
        <v>2924</v>
      </c>
      <c r="W577" s="1">
        <v>29602</v>
      </c>
      <c r="X577"/>
    </row>
    <row r="578" spans="1:24" x14ac:dyDescent="0.3">
      <c r="A578" t="s">
        <v>15739</v>
      </c>
      <c r="B578">
        <v>1</v>
      </c>
      <c r="C578" s="1" t="s">
        <v>15740</v>
      </c>
      <c r="D578" t="s">
        <v>15649</v>
      </c>
      <c r="E578" t="s">
        <v>15741</v>
      </c>
      <c r="F578" t="s">
        <v>298</v>
      </c>
      <c r="G578">
        <v>12</v>
      </c>
      <c r="H578" t="s">
        <v>1180</v>
      </c>
      <c r="I578" t="s">
        <v>15740</v>
      </c>
      <c r="J578">
        <v>20141</v>
      </c>
      <c r="K578">
        <v>3</v>
      </c>
      <c r="L578" t="s">
        <v>1914</v>
      </c>
      <c r="M578" t="s">
        <v>311</v>
      </c>
      <c r="N578">
        <v>26</v>
      </c>
      <c r="O578" t="s">
        <v>15742</v>
      </c>
      <c r="P578" s="1" t="s">
        <v>15649</v>
      </c>
      <c r="R578">
        <v>3044725</v>
      </c>
      <c r="T578" t="s">
        <v>328</v>
      </c>
      <c r="U578" t="s">
        <v>548</v>
      </c>
      <c r="V578" t="s">
        <v>750</v>
      </c>
      <c r="W578" s="1">
        <v>31579</v>
      </c>
      <c r="X578"/>
    </row>
    <row r="579" spans="1:24" x14ac:dyDescent="0.3">
      <c r="A579" t="s">
        <v>2928</v>
      </c>
      <c r="B579">
        <v>1</v>
      </c>
      <c r="C579" s="1" t="s">
        <v>2926</v>
      </c>
      <c r="D579" t="s">
        <v>347</v>
      </c>
      <c r="F579" t="s">
        <v>294</v>
      </c>
      <c r="G579">
        <v>8</v>
      </c>
      <c r="H579" t="s">
        <v>720</v>
      </c>
      <c r="I579" t="s">
        <v>2926</v>
      </c>
      <c r="J579">
        <v>17388</v>
      </c>
      <c r="K579">
        <v>0</v>
      </c>
      <c r="L579" t="s">
        <v>2927</v>
      </c>
      <c r="M579" t="s">
        <v>820</v>
      </c>
      <c r="N579">
        <v>24</v>
      </c>
      <c r="O579" t="s">
        <v>11666</v>
      </c>
      <c r="P579" s="1" t="s">
        <v>347</v>
      </c>
      <c r="T579" t="s">
        <v>399</v>
      </c>
      <c r="V579" t="s">
        <v>2929</v>
      </c>
      <c r="W579" s="1">
        <v>29157</v>
      </c>
      <c r="X579"/>
    </row>
    <row r="580" spans="1:24" x14ac:dyDescent="0.3">
      <c r="A580" t="s">
        <v>14350</v>
      </c>
      <c r="B580">
        <v>1</v>
      </c>
      <c r="C580" s="1" t="s">
        <v>14351</v>
      </c>
      <c r="D580" t="s">
        <v>448</v>
      </c>
      <c r="F580" t="s">
        <v>298</v>
      </c>
      <c r="G580">
        <v>34</v>
      </c>
      <c r="H580" t="s">
        <v>433</v>
      </c>
      <c r="I580" t="s">
        <v>14351</v>
      </c>
      <c r="J580">
        <v>21952</v>
      </c>
      <c r="K580">
        <v>1</v>
      </c>
      <c r="L580" t="s">
        <v>3906</v>
      </c>
      <c r="M580" t="s">
        <v>14352</v>
      </c>
      <c r="N580">
        <v>23</v>
      </c>
      <c r="O580" t="s">
        <v>14353</v>
      </c>
      <c r="P580" s="1" t="s">
        <v>448</v>
      </c>
      <c r="R580">
        <v>4038815</v>
      </c>
      <c r="S580">
        <v>3</v>
      </c>
      <c r="T580" t="s">
        <v>307</v>
      </c>
      <c r="U580" t="s">
        <v>741</v>
      </c>
      <c r="V580" t="s">
        <v>16256</v>
      </c>
      <c r="W580" s="1">
        <v>33100</v>
      </c>
      <c r="X580"/>
    </row>
    <row r="581" spans="1:24" x14ac:dyDescent="0.3">
      <c r="A581" t="s">
        <v>2933</v>
      </c>
      <c r="B581">
        <v>1</v>
      </c>
      <c r="C581" s="1" t="s">
        <v>2930</v>
      </c>
      <c r="D581" t="s">
        <v>434</v>
      </c>
      <c r="E581" t="s">
        <v>2932</v>
      </c>
      <c r="F581" t="s">
        <v>298</v>
      </c>
      <c r="G581">
        <v>3</v>
      </c>
      <c r="H581" t="s">
        <v>964</v>
      </c>
      <c r="I581" t="s">
        <v>2930</v>
      </c>
      <c r="J581">
        <v>8750</v>
      </c>
      <c r="K581">
        <v>12</v>
      </c>
      <c r="L581" t="s">
        <v>468</v>
      </c>
      <c r="M581" t="s">
        <v>2931</v>
      </c>
      <c r="N581">
        <v>34</v>
      </c>
      <c r="O581" t="s">
        <v>11667</v>
      </c>
      <c r="P581" s="1" t="s">
        <v>434</v>
      </c>
      <c r="R581">
        <v>12731</v>
      </c>
      <c r="S581">
        <v>1</v>
      </c>
      <c r="T581" t="s">
        <v>344</v>
      </c>
      <c r="U581" t="s">
        <v>1190</v>
      </c>
      <c r="V581" t="s">
        <v>2934</v>
      </c>
      <c r="W581" s="1">
        <v>9520</v>
      </c>
      <c r="X581"/>
    </row>
    <row r="582" spans="1:24" x14ac:dyDescent="0.3">
      <c r="A582" t="s">
        <v>2937</v>
      </c>
      <c r="B582">
        <v>1</v>
      </c>
      <c r="C582" s="1" t="s">
        <v>36</v>
      </c>
      <c r="D582" t="s">
        <v>448</v>
      </c>
      <c r="E582" t="s">
        <v>2936</v>
      </c>
      <c r="F582" t="s">
        <v>298</v>
      </c>
      <c r="G582">
        <v>20</v>
      </c>
      <c r="H582" t="s">
        <v>682</v>
      </c>
      <c r="I582" t="s">
        <v>36</v>
      </c>
      <c r="J582">
        <v>19799</v>
      </c>
      <c r="K582">
        <v>3</v>
      </c>
      <c r="L582" t="s">
        <v>2916</v>
      </c>
      <c r="M582" t="s">
        <v>2935</v>
      </c>
      <c r="N582">
        <v>25</v>
      </c>
      <c r="O582" t="s">
        <v>11668</v>
      </c>
      <c r="P582" s="1" t="s">
        <v>448</v>
      </c>
      <c r="Q582" t="s">
        <v>407</v>
      </c>
      <c r="R582">
        <v>3139925</v>
      </c>
      <c r="S582">
        <v>2</v>
      </c>
      <c r="T582" t="s">
        <v>359</v>
      </c>
      <c r="U582" t="s">
        <v>414</v>
      </c>
      <c r="V582" t="s">
        <v>2938</v>
      </c>
      <c r="W582" s="1">
        <v>30997</v>
      </c>
      <c r="X582"/>
    </row>
    <row r="583" spans="1:24" x14ac:dyDescent="0.3">
      <c r="A583" t="s">
        <v>15743</v>
      </c>
      <c r="B583">
        <v>1</v>
      </c>
      <c r="C583" s="1" t="s">
        <v>15744</v>
      </c>
      <c r="D583" t="s">
        <v>15649</v>
      </c>
      <c r="F583" t="s">
        <v>294</v>
      </c>
      <c r="G583">
        <v>1</v>
      </c>
      <c r="H583" t="s">
        <v>427</v>
      </c>
      <c r="I583" t="s">
        <v>15744</v>
      </c>
      <c r="J583">
        <v>18534</v>
      </c>
      <c r="K583">
        <v>0</v>
      </c>
      <c r="L583" t="s">
        <v>2940</v>
      </c>
      <c r="M583" t="s">
        <v>15746</v>
      </c>
      <c r="N583">
        <v>25</v>
      </c>
      <c r="O583" t="s">
        <v>15747</v>
      </c>
      <c r="P583" s="1" t="s">
        <v>15649</v>
      </c>
      <c r="R583">
        <v>2576320</v>
      </c>
      <c r="T583" t="s">
        <v>328</v>
      </c>
      <c r="V583" t="s">
        <v>15745</v>
      </c>
      <c r="W583" s="1">
        <v>29737</v>
      </c>
      <c r="X583"/>
    </row>
    <row r="584" spans="1:24" x14ac:dyDescent="0.3">
      <c r="A584" t="s">
        <v>2945</v>
      </c>
      <c r="B584">
        <v>1</v>
      </c>
      <c r="C584" s="1" t="s">
        <v>2943</v>
      </c>
      <c r="D584" t="s">
        <v>448</v>
      </c>
      <c r="F584" t="s">
        <v>294</v>
      </c>
      <c r="G584">
        <v>0</v>
      </c>
      <c r="H584" t="s">
        <v>295</v>
      </c>
      <c r="I584" t="s">
        <v>2943</v>
      </c>
      <c r="J584">
        <v>17719</v>
      </c>
      <c r="L584" t="s">
        <v>2944</v>
      </c>
      <c r="M584" t="s">
        <v>539</v>
      </c>
      <c r="O584" t="s">
        <v>11669</v>
      </c>
      <c r="P584" s="1" t="s">
        <v>448</v>
      </c>
      <c r="T584" t="s">
        <v>295</v>
      </c>
      <c r="V584"/>
      <c r="W584" s="1"/>
      <c r="X584"/>
    </row>
    <row r="585" spans="1:24" x14ac:dyDescent="0.3">
      <c r="A585" t="s">
        <v>2948</v>
      </c>
      <c r="B585">
        <v>1</v>
      </c>
      <c r="C585" s="1" t="s">
        <v>2946</v>
      </c>
      <c r="D585" t="s">
        <v>347</v>
      </c>
      <c r="F585" t="s">
        <v>294</v>
      </c>
      <c r="G585">
        <v>15</v>
      </c>
      <c r="H585" t="s">
        <v>384</v>
      </c>
      <c r="I585" t="s">
        <v>2946</v>
      </c>
      <c r="J585">
        <v>4075</v>
      </c>
      <c r="K585">
        <v>7</v>
      </c>
      <c r="L585" t="s">
        <v>2947</v>
      </c>
      <c r="M585" t="s">
        <v>2353</v>
      </c>
      <c r="N585">
        <v>31</v>
      </c>
      <c r="O585" t="s">
        <v>11670</v>
      </c>
      <c r="P585" s="1" t="s">
        <v>347</v>
      </c>
      <c r="T585" t="s">
        <v>359</v>
      </c>
      <c r="V585" t="s">
        <v>2949</v>
      </c>
      <c r="W585" s="1"/>
      <c r="X585"/>
    </row>
    <row r="586" spans="1:24" x14ac:dyDescent="0.3">
      <c r="A586" t="s">
        <v>2957</v>
      </c>
      <c r="B586">
        <v>1</v>
      </c>
      <c r="C586" s="1" t="s">
        <v>2955</v>
      </c>
      <c r="F586" t="s">
        <v>294</v>
      </c>
      <c r="G586">
        <v>0</v>
      </c>
      <c r="H586" t="s">
        <v>295</v>
      </c>
      <c r="I586" t="s">
        <v>2955</v>
      </c>
      <c r="J586">
        <v>17842</v>
      </c>
      <c r="K586">
        <v>0</v>
      </c>
      <c r="L586" t="s">
        <v>2956</v>
      </c>
      <c r="M586" t="s">
        <v>777</v>
      </c>
      <c r="O586" t="s">
        <v>11671</v>
      </c>
      <c r="P586" s="1" t="s">
        <v>295</v>
      </c>
      <c r="T586" t="s">
        <v>295</v>
      </c>
      <c r="V586"/>
      <c r="W586" s="1"/>
      <c r="X586"/>
    </row>
    <row r="587" spans="1:24" x14ac:dyDescent="0.3">
      <c r="A587" t="s">
        <v>2964</v>
      </c>
      <c r="B587">
        <v>1</v>
      </c>
      <c r="C587" s="1" t="s">
        <v>2962</v>
      </c>
      <c r="D587" t="s">
        <v>347</v>
      </c>
      <c r="F587" t="s">
        <v>294</v>
      </c>
      <c r="G587">
        <v>83</v>
      </c>
      <c r="H587" t="s">
        <v>355</v>
      </c>
      <c r="I587" t="s">
        <v>2962</v>
      </c>
      <c r="J587">
        <v>8330</v>
      </c>
      <c r="K587">
        <v>11</v>
      </c>
      <c r="L587" t="s">
        <v>552</v>
      </c>
      <c r="M587" t="s">
        <v>2963</v>
      </c>
      <c r="N587">
        <v>33</v>
      </c>
      <c r="O587" t="s">
        <v>11672</v>
      </c>
      <c r="P587" s="1" t="s">
        <v>347</v>
      </c>
      <c r="R587">
        <v>12568</v>
      </c>
      <c r="T587" t="s">
        <v>344</v>
      </c>
      <c r="V587" t="s">
        <v>2965</v>
      </c>
      <c r="W587" s="1">
        <v>9372</v>
      </c>
      <c r="X587"/>
    </row>
    <row r="588" spans="1:24" x14ac:dyDescent="0.3">
      <c r="A588" t="s">
        <v>2969</v>
      </c>
      <c r="B588">
        <v>1</v>
      </c>
      <c r="C588" s="1" t="s">
        <v>2966</v>
      </c>
      <c r="D588" t="s">
        <v>434</v>
      </c>
      <c r="E588" t="s">
        <v>2968</v>
      </c>
      <c r="F588" t="s">
        <v>294</v>
      </c>
      <c r="G588">
        <v>1</v>
      </c>
      <c r="H588" t="s">
        <v>433</v>
      </c>
      <c r="I588" t="s">
        <v>2966</v>
      </c>
      <c r="J588">
        <v>20238</v>
      </c>
      <c r="K588">
        <v>2</v>
      </c>
      <c r="L588" t="s">
        <v>642</v>
      </c>
      <c r="M588" t="s">
        <v>2967</v>
      </c>
      <c r="N588">
        <v>25</v>
      </c>
      <c r="O588" t="s">
        <v>11673</v>
      </c>
      <c r="P588" s="1" t="s">
        <v>434</v>
      </c>
      <c r="R588">
        <v>3059104</v>
      </c>
      <c r="T588" t="s">
        <v>344</v>
      </c>
      <c r="V588" t="s">
        <v>2970</v>
      </c>
      <c r="W588" s="1">
        <v>31361</v>
      </c>
      <c r="X588"/>
    </row>
    <row r="589" spans="1:24" x14ac:dyDescent="0.3">
      <c r="A589" t="s">
        <v>2974</v>
      </c>
      <c r="B589">
        <v>1</v>
      </c>
      <c r="C589" s="1" t="s">
        <v>2971</v>
      </c>
      <c r="D589" t="s">
        <v>448</v>
      </c>
      <c r="E589" t="s">
        <v>2973</v>
      </c>
      <c r="F589" t="s">
        <v>294</v>
      </c>
      <c r="G589">
        <v>37</v>
      </c>
      <c r="H589" t="s">
        <v>682</v>
      </c>
      <c r="I589" t="s">
        <v>2971</v>
      </c>
      <c r="J589">
        <v>18451</v>
      </c>
      <c r="K589">
        <v>4</v>
      </c>
      <c r="L589" t="s">
        <v>2754</v>
      </c>
      <c r="M589" t="s">
        <v>2972</v>
      </c>
      <c r="N589">
        <v>27</v>
      </c>
      <c r="O589" t="s">
        <v>11674</v>
      </c>
      <c r="P589" s="1" t="s">
        <v>448</v>
      </c>
      <c r="R589">
        <v>2575408</v>
      </c>
      <c r="T589" t="s">
        <v>307</v>
      </c>
      <c r="V589" t="s">
        <v>2975</v>
      </c>
      <c r="W589" s="1">
        <v>29694</v>
      </c>
      <c r="X589"/>
    </row>
    <row r="590" spans="1:24" x14ac:dyDescent="0.3">
      <c r="A590" t="s">
        <v>2979</v>
      </c>
      <c r="B590">
        <v>1</v>
      </c>
      <c r="C590" s="1" t="s">
        <v>2976</v>
      </c>
      <c r="D590" t="s">
        <v>320</v>
      </c>
      <c r="F590" t="s">
        <v>294</v>
      </c>
      <c r="G590">
        <v>87</v>
      </c>
      <c r="H590" t="s">
        <v>521</v>
      </c>
      <c r="I590" t="s">
        <v>2976</v>
      </c>
      <c r="J590">
        <v>17190</v>
      </c>
      <c r="K590">
        <v>1</v>
      </c>
      <c r="L590" t="s">
        <v>2977</v>
      </c>
      <c r="M590" t="s">
        <v>2978</v>
      </c>
      <c r="N590">
        <v>26</v>
      </c>
      <c r="O590" t="s">
        <v>11675</v>
      </c>
      <c r="P590" s="1" t="s">
        <v>320</v>
      </c>
      <c r="R590">
        <v>2513911</v>
      </c>
      <c r="T590" t="s">
        <v>344</v>
      </c>
      <c r="V590" t="s">
        <v>1866</v>
      </c>
      <c r="W590" s="1">
        <v>29150</v>
      </c>
      <c r="X590"/>
    </row>
    <row r="591" spans="1:24" x14ac:dyDescent="0.3">
      <c r="A591" t="s">
        <v>2984</v>
      </c>
      <c r="B591">
        <v>1</v>
      </c>
      <c r="C591" s="1" t="s">
        <v>2981</v>
      </c>
      <c r="D591" t="s">
        <v>347</v>
      </c>
      <c r="E591" t="s">
        <v>2983</v>
      </c>
      <c r="F591" t="s">
        <v>298</v>
      </c>
      <c r="G591">
        <v>13</v>
      </c>
      <c r="H591" t="s">
        <v>825</v>
      </c>
      <c r="I591" t="s">
        <v>2981</v>
      </c>
      <c r="J591">
        <v>20372</v>
      </c>
      <c r="K591">
        <v>3</v>
      </c>
      <c r="L591" t="s">
        <v>1021</v>
      </c>
      <c r="M591" t="s">
        <v>2982</v>
      </c>
      <c r="N591">
        <v>25</v>
      </c>
      <c r="O591" t="s">
        <v>11676</v>
      </c>
      <c r="P591" s="1" t="s">
        <v>347</v>
      </c>
      <c r="R591">
        <v>3139456</v>
      </c>
      <c r="S591">
        <v>2</v>
      </c>
      <c r="T591" t="s">
        <v>489</v>
      </c>
      <c r="U591" t="s">
        <v>548</v>
      </c>
      <c r="V591" t="s">
        <v>2985</v>
      </c>
      <c r="W591" s="1">
        <v>31623</v>
      </c>
      <c r="X591"/>
    </row>
    <row r="592" spans="1:24" x14ac:dyDescent="0.3">
      <c r="A592" t="s">
        <v>14354</v>
      </c>
      <c r="B592">
        <v>1</v>
      </c>
      <c r="C592" s="1" t="s">
        <v>14355</v>
      </c>
      <c r="D592" t="s">
        <v>347</v>
      </c>
      <c r="F592" t="s">
        <v>298</v>
      </c>
      <c r="G592">
        <v>2</v>
      </c>
      <c r="H592" t="s">
        <v>346</v>
      </c>
      <c r="I592" t="s">
        <v>14355</v>
      </c>
      <c r="J592">
        <v>22312</v>
      </c>
      <c r="K592">
        <v>1</v>
      </c>
      <c r="L592" t="s">
        <v>1299</v>
      </c>
      <c r="M592" t="s">
        <v>14356</v>
      </c>
      <c r="N592">
        <v>24</v>
      </c>
      <c r="O592" t="s">
        <v>14357</v>
      </c>
      <c r="P592" s="1" t="s">
        <v>347</v>
      </c>
      <c r="R592">
        <v>3916124</v>
      </c>
      <c r="T592" t="s">
        <v>328</v>
      </c>
      <c r="U592" t="s">
        <v>305</v>
      </c>
      <c r="V592" t="s">
        <v>6482</v>
      </c>
      <c r="W592" s="1">
        <v>32990</v>
      </c>
      <c r="X592"/>
    </row>
    <row r="593" spans="1:24" x14ac:dyDescent="0.3">
      <c r="A593" t="s">
        <v>2989</v>
      </c>
      <c r="B593">
        <v>1</v>
      </c>
      <c r="C593" s="1" t="s">
        <v>2986</v>
      </c>
      <c r="D593" t="s">
        <v>347</v>
      </c>
      <c r="F593" t="s">
        <v>294</v>
      </c>
      <c r="G593">
        <v>80</v>
      </c>
      <c r="H593" t="s">
        <v>661</v>
      </c>
      <c r="I593" t="s">
        <v>2986</v>
      </c>
      <c r="J593">
        <v>19615</v>
      </c>
      <c r="K593">
        <v>2</v>
      </c>
      <c r="L593" t="s">
        <v>2987</v>
      </c>
      <c r="M593" t="s">
        <v>2988</v>
      </c>
      <c r="N593">
        <v>26</v>
      </c>
      <c r="O593" t="s">
        <v>11677</v>
      </c>
      <c r="P593" s="1" t="s">
        <v>347</v>
      </c>
      <c r="R593">
        <v>2972052</v>
      </c>
      <c r="T593" t="s">
        <v>328</v>
      </c>
      <c r="V593" t="s">
        <v>2368</v>
      </c>
      <c r="W593" s="1">
        <v>30752</v>
      </c>
      <c r="X593"/>
    </row>
    <row r="594" spans="1:24" x14ac:dyDescent="0.3">
      <c r="A594" t="s">
        <v>2997</v>
      </c>
      <c r="B594">
        <v>1</v>
      </c>
      <c r="C594" s="1" t="s">
        <v>89</v>
      </c>
      <c r="D594" t="s">
        <v>347</v>
      </c>
      <c r="E594" t="s">
        <v>2996</v>
      </c>
      <c r="F594" t="s">
        <v>298</v>
      </c>
      <c r="G594">
        <v>17</v>
      </c>
      <c r="H594" t="s">
        <v>433</v>
      </c>
      <c r="I594" t="s">
        <v>89</v>
      </c>
      <c r="J594">
        <v>16470</v>
      </c>
      <c r="K594">
        <v>7</v>
      </c>
      <c r="L594" t="s">
        <v>2995</v>
      </c>
      <c r="M594" t="s">
        <v>1224</v>
      </c>
      <c r="N594">
        <v>28</v>
      </c>
      <c r="O594" t="s">
        <v>11678</v>
      </c>
      <c r="P594" s="1" t="s">
        <v>347</v>
      </c>
      <c r="R594">
        <v>16800</v>
      </c>
      <c r="S594">
        <v>1</v>
      </c>
      <c r="T594" t="s">
        <v>328</v>
      </c>
      <c r="U594" t="s">
        <v>364</v>
      </c>
      <c r="V594" t="s">
        <v>2998</v>
      </c>
      <c r="W594" s="1">
        <v>27581</v>
      </c>
      <c r="X594"/>
    </row>
    <row r="595" spans="1:24" x14ac:dyDescent="0.3">
      <c r="A595" t="s">
        <v>3002</v>
      </c>
      <c r="B595">
        <v>1</v>
      </c>
      <c r="C595" s="1" t="s">
        <v>2999</v>
      </c>
      <c r="D595" t="s">
        <v>347</v>
      </c>
      <c r="E595" t="s">
        <v>3001</v>
      </c>
      <c r="F595" t="s">
        <v>294</v>
      </c>
      <c r="G595">
        <v>10</v>
      </c>
      <c r="H595" t="s">
        <v>340</v>
      </c>
      <c r="I595" t="s">
        <v>2999</v>
      </c>
      <c r="J595">
        <v>18141</v>
      </c>
      <c r="K595">
        <v>4</v>
      </c>
      <c r="L595" t="s">
        <v>2537</v>
      </c>
      <c r="M595" t="s">
        <v>3000</v>
      </c>
      <c r="N595">
        <v>27</v>
      </c>
      <c r="O595" t="s">
        <v>11679</v>
      </c>
      <c r="P595" s="1" t="s">
        <v>347</v>
      </c>
      <c r="R595">
        <v>2577190</v>
      </c>
      <c r="T595" t="s">
        <v>307</v>
      </c>
      <c r="V595" t="s">
        <v>3003</v>
      </c>
      <c r="W595" s="1">
        <v>29459</v>
      </c>
      <c r="X595"/>
    </row>
    <row r="596" spans="1:24" x14ac:dyDescent="0.3">
      <c r="A596" t="s">
        <v>14358</v>
      </c>
      <c r="B596">
        <v>1</v>
      </c>
      <c r="C596" s="1" t="s">
        <v>14359</v>
      </c>
      <c r="D596" t="s">
        <v>347</v>
      </c>
      <c r="F596" t="s">
        <v>298</v>
      </c>
      <c r="G596">
        <v>84</v>
      </c>
      <c r="H596" t="s">
        <v>575</v>
      </c>
      <c r="I596" t="s">
        <v>14359</v>
      </c>
      <c r="J596">
        <v>21758</v>
      </c>
      <c r="K596">
        <v>1</v>
      </c>
      <c r="L596" t="s">
        <v>14362</v>
      </c>
      <c r="M596" t="s">
        <v>2027</v>
      </c>
      <c r="N596">
        <v>23</v>
      </c>
      <c r="O596" t="s">
        <v>14361</v>
      </c>
      <c r="P596" s="1" t="s">
        <v>347</v>
      </c>
      <c r="R596">
        <v>3915522</v>
      </c>
      <c r="S596">
        <v>3</v>
      </c>
      <c r="T596" t="s">
        <v>307</v>
      </c>
      <c r="U596" t="s">
        <v>297</v>
      </c>
      <c r="V596" t="s">
        <v>14360</v>
      </c>
      <c r="W596" s="1">
        <v>32890</v>
      </c>
      <c r="X596"/>
    </row>
    <row r="597" spans="1:24" x14ac:dyDescent="0.3">
      <c r="A597" t="s">
        <v>3010</v>
      </c>
      <c r="B597">
        <v>1</v>
      </c>
      <c r="C597" s="1" t="s">
        <v>3008</v>
      </c>
      <c r="D597" t="s">
        <v>347</v>
      </c>
      <c r="F597" t="s">
        <v>294</v>
      </c>
      <c r="G597">
        <v>17</v>
      </c>
      <c r="H597" t="s">
        <v>726</v>
      </c>
      <c r="I597" t="s">
        <v>3008</v>
      </c>
      <c r="J597">
        <v>19581</v>
      </c>
      <c r="K597">
        <v>2</v>
      </c>
      <c r="L597" t="s">
        <v>3009</v>
      </c>
      <c r="M597" t="s">
        <v>673</v>
      </c>
      <c r="O597" t="s">
        <v>11680</v>
      </c>
      <c r="P597" s="1" t="s">
        <v>347</v>
      </c>
      <c r="R597">
        <v>2581999</v>
      </c>
      <c r="T597" t="s">
        <v>317</v>
      </c>
      <c r="V597"/>
      <c r="W597" s="1">
        <v>30835</v>
      </c>
      <c r="X597"/>
    </row>
    <row r="598" spans="1:24" x14ac:dyDescent="0.3">
      <c r="A598" t="s">
        <v>16257</v>
      </c>
      <c r="B598">
        <v>1</v>
      </c>
      <c r="C598" s="1" t="s">
        <v>16258</v>
      </c>
      <c r="D598" t="s">
        <v>347</v>
      </c>
      <c r="F598" t="s">
        <v>298</v>
      </c>
      <c r="G598">
        <v>14</v>
      </c>
      <c r="H598" t="s">
        <v>533</v>
      </c>
      <c r="I598" t="s">
        <v>16258</v>
      </c>
      <c r="K598">
        <v>0</v>
      </c>
      <c r="L598" t="s">
        <v>16259</v>
      </c>
      <c r="M598" t="s">
        <v>4724</v>
      </c>
      <c r="N598">
        <v>21</v>
      </c>
      <c r="O598" t="s">
        <v>16260</v>
      </c>
      <c r="P598" s="1" t="s">
        <v>347</v>
      </c>
      <c r="T598" t="s">
        <v>328</v>
      </c>
      <c r="U598" t="s">
        <v>717</v>
      </c>
      <c r="V598" t="s">
        <v>17031</v>
      </c>
      <c r="W598" s="1"/>
      <c r="X598"/>
    </row>
    <row r="599" spans="1:24" x14ac:dyDescent="0.3">
      <c r="A599" t="s">
        <v>3015</v>
      </c>
      <c r="B599">
        <v>1</v>
      </c>
      <c r="C599" s="1" t="s">
        <v>1169</v>
      </c>
      <c r="D599" t="s">
        <v>320</v>
      </c>
      <c r="F599" t="s">
        <v>294</v>
      </c>
      <c r="G599">
        <v>82</v>
      </c>
      <c r="H599" t="s">
        <v>511</v>
      </c>
      <c r="I599" t="s">
        <v>1169</v>
      </c>
      <c r="J599">
        <v>4276</v>
      </c>
      <c r="K599">
        <v>3</v>
      </c>
      <c r="L599" t="s">
        <v>497</v>
      </c>
      <c r="M599" t="s">
        <v>3014</v>
      </c>
      <c r="N599">
        <v>29</v>
      </c>
      <c r="O599" t="s">
        <v>11681</v>
      </c>
      <c r="P599" s="1" t="s">
        <v>320</v>
      </c>
      <c r="R599">
        <v>15688</v>
      </c>
      <c r="T599" t="s">
        <v>317</v>
      </c>
      <c r="V599" t="s">
        <v>3016</v>
      </c>
      <c r="W599" s="1">
        <v>26538</v>
      </c>
      <c r="X599"/>
    </row>
    <row r="600" spans="1:24" x14ac:dyDescent="0.3">
      <c r="A600" t="s">
        <v>3018</v>
      </c>
      <c r="B600">
        <v>1</v>
      </c>
      <c r="C600" s="1" t="s">
        <v>3017</v>
      </c>
      <c r="D600" t="s">
        <v>320</v>
      </c>
      <c r="F600" t="s">
        <v>294</v>
      </c>
      <c r="G600">
        <v>85</v>
      </c>
      <c r="H600" t="s">
        <v>196</v>
      </c>
      <c r="I600" t="s">
        <v>3017</v>
      </c>
      <c r="J600">
        <v>16576</v>
      </c>
      <c r="K600">
        <v>6</v>
      </c>
      <c r="L600" t="s">
        <v>2653</v>
      </c>
      <c r="M600" t="s">
        <v>2710</v>
      </c>
      <c r="N600">
        <v>28</v>
      </c>
      <c r="O600" t="s">
        <v>11682</v>
      </c>
      <c r="P600" s="1" t="s">
        <v>320</v>
      </c>
      <c r="R600">
        <v>17181</v>
      </c>
      <c r="T600" t="s">
        <v>293</v>
      </c>
      <c r="V600" t="s">
        <v>4429</v>
      </c>
      <c r="W600" s="1">
        <v>27927</v>
      </c>
      <c r="X600"/>
    </row>
    <row r="601" spans="1:24" x14ac:dyDescent="0.3">
      <c r="A601" t="s">
        <v>17032</v>
      </c>
      <c r="B601">
        <v>1</v>
      </c>
      <c r="C601" s="1" t="s">
        <v>17033</v>
      </c>
      <c r="D601" t="s">
        <v>320</v>
      </c>
      <c r="F601" t="s">
        <v>298</v>
      </c>
      <c r="G601">
        <v>86</v>
      </c>
      <c r="H601" t="s">
        <v>1042</v>
      </c>
      <c r="I601" t="s">
        <v>17033</v>
      </c>
      <c r="K601">
        <v>0</v>
      </c>
      <c r="L601" t="s">
        <v>710</v>
      </c>
      <c r="M601" t="s">
        <v>17034</v>
      </c>
      <c r="O601" t="s">
        <v>17035</v>
      </c>
      <c r="P601" s="1" t="s">
        <v>320</v>
      </c>
      <c r="T601" t="s">
        <v>421</v>
      </c>
      <c r="U601" t="s">
        <v>414</v>
      </c>
      <c r="V601"/>
      <c r="W601" s="1"/>
      <c r="X601"/>
    </row>
    <row r="602" spans="1:24" x14ac:dyDescent="0.3">
      <c r="A602" t="s">
        <v>14363</v>
      </c>
      <c r="B602">
        <v>1</v>
      </c>
      <c r="C602" s="1" t="s">
        <v>14364</v>
      </c>
      <c r="D602" t="s">
        <v>448</v>
      </c>
      <c r="F602" t="s">
        <v>294</v>
      </c>
      <c r="H602" t="s">
        <v>810</v>
      </c>
      <c r="I602" t="s">
        <v>14364</v>
      </c>
      <c r="J602">
        <v>21953</v>
      </c>
      <c r="K602">
        <v>0</v>
      </c>
      <c r="L602" t="s">
        <v>552</v>
      </c>
      <c r="M602" t="s">
        <v>14366</v>
      </c>
      <c r="N602">
        <v>22</v>
      </c>
      <c r="O602" t="s">
        <v>14367</v>
      </c>
      <c r="P602" s="1" t="s">
        <v>448</v>
      </c>
      <c r="T602" t="s">
        <v>359</v>
      </c>
      <c r="V602" t="s">
        <v>14365</v>
      </c>
      <c r="W602" s="1">
        <v>33307</v>
      </c>
      <c r="X602"/>
    </row>
    <row r="603" spans="1:24" x14ac:dyDescent="0.3">
      <c r="A603" t="s">
        <v>3024</v>
      </c>
      <c r="B603">
        <v>1</v>
      </c>
      <c r="C603" s="1" t="s">
        <v>3020</v>
      </c>
      <c r="D603" t="s">
        <v>448</v>
      </c>
      <c r="E603" t="s">
        <v>3023</v>
      </c>
      <c r="F603" t="s">
        <v>298</v>
      </c>
      <c r="G603">
        <v>38</v>
      </c>
      <c r="H603" t="s">
        <v>316</v>
      </c>
      <c r="I603" t="s">
        <v>3020</v>
      </c>
      <c r="J603">
        <v>14352</v>
      </c>
      <c r="K603">
        <v>8</v>
      </c>
      <c r="L603" t="s">
        <v>3021</v>
      </c>
      <c r="M603" t="s">
        <v>3022</v>
      </c>
      <c r="N603">
        <v>31</v>
      </c>
      <c r="O603" t="s">
        <v>11683</v>
      </c>
      <c r="P603" s="1" t="s">
        <v>448</v>
      </c>
      <c r="R603">
        <v>15457</v>
      </c>
      <c r="T603" t="s">
        <v>328</v>
      </c>
      <c r="V603" t="s">
        <v>3025</v>
      </c>
      <c r="W603" s="1">
        <v>26024</v>
      </c>
      <c r="X603"/>
    </row>
    <row r="604" spans="1:24" x14ac:dyDescent="0.3">
      <c r="A604" t="s">
        <v>3028</v>
      </c>
      <c r="B604">
        <v>1</v>
      </c>
      <c r="C604" s="1" t="s">
        <v>258</v>
      </c>
      <c r="D604" t="s">
        <v>448</v>
      </c>
      <c r="E604" t="s">
        <v>3027</v>
      </c>
      <c r="F604" t="s">
        <v>298</v>
      </c>
      <c r="G604">
        <v>2</v>
      </c>
      <c r="H604" t="s">
        <v>433</v>
      </c>
      <c r="I604" t="s">
        <v>258</v>
      </c>
      <c r="J604">
        <v>13337</v>
      </c>
      <c r="K604">
        <v>10</v>
      </c>
      <c r="L604" t="s">
        <v>418</v>
      </c>
      <c r="M604" t="s">
        <v>16261</v>
      </c>
      <c r="N604">
        <v>31</v>
      </c>
      <c r="O604" t="s">
        <v>16262</v>
      </c>
      <c r="P604" s="1" t="s">
        <v>448</v>
      </c>
      <c r="R604">
        <v>13981</v>
      </c>
      <c r="S604">
        <v>3</v>
      </c>
      <c r="T604" t="s">
        <v>489</v>
      </c>
      <c r="U604" t="s">
        <v>690</v>
      </c>
      <c r="V604" t="s">
        <v>650</v>
      </c>
      <c r="W604" s="1">
        <v>24815</v>
      </c>
      <c r="X604"/>
    </row>
    <row r="605" spans="1:24" x14ac:dyDescent="0.3">
      <c r="A605" t="s">
        <v>3031</v>
      </c>
      <c r="B605">
        <v>2</v>
      </c>
      <c r="C605" s="1" t="s">
        <v>3030</v>
      </c>
      <c r="D605" t="s">
        <v>320</v>
      </c>
      <c r="F605" t="s">
        <v>294</v>
      </c>
      <c r="G605">
        <v>86</v>
      </c>
      <c r="H605" t="s">
        <v>952</v>
      </c>
      <c r="I605" t="s">
        <v>3030</v>
      </c>
      <c r="J605">
        <v>4484</v>
      </c>
      <c r="K605">
        <v>8</v>
      </c>
      <c r="L605" t="s">
        <v>852</v>
      </c>
      <c r="M605" t="s">
        <v>930</v>
      </c>
      <c r="N605">
        <v>31</v>
      </c>
      <c r="O605" t="s">
        <v>11684</v>
      </c>
      <c r="P605" s="1" t="s">
        <v>320</v>
      </c>
      <c r="R605">
        <v>10482</v>
      </c>
      <c r="T605" t="s">
        <v>421</v>
      </c>
      <c r="V605" t="s">
        <v>3032</v>
      </c>
      <c r="W605" s="1"/>
      <c r="X605"/>
    </row>
    <row r="606" spans="1:24" x14ac:dyDescent="0.3">
      <c r="A606" t="s">
        <v>3031</v>
      </c>
      <c r="B606">
        <v>2</v>
      </c>
      <c r="C606" s="1" t="s">
        <v>8910</v>
      </c>
      <c r="D606" t="s">
        <v>320</v>
      </c>
      <c r="E606" t="s">
        <v>8911</v>
      </c>
      <c r="F606" t="s">
        <v>294</v>
      </c>
      <c r="G606">
        <v>86</v>
      </c>
      <c r="H606" t="s">
        <v>655</v>
      </c>
      <c r="I606" t="s">
        <v>8910</v>
      </c>
      <c r="J606">
        <v>12415</v>
      </c>
      <c r="K606">
        <v>11</v>
      </c>
      <c r="L606" t="s">
        <v>852</v>
      </c>
      <c r="M606" t="s">
        <v>930</v>
      </c>
      <c r="N606">
        <v>35</v>
      </c>
      <c r="O606" t="s">
        <v>11684</v>
      </c>
      <c r="P606" s="1" t="s">
        <v>320</v>
      </c>
      <c r="R606">
        <v>12699</v>
      </c>
      <c r="T606" t="s">
        <v>293</v>
      </c>
      <c r="V606" t="s">
        <v>8912</v>
      </c>
      <c r="W606" s="1">
        <v>9444</v>
      </c>
      <c r="X606"/>
    </row>
    <row r="607" spans="1:24" x14ac:dyDescent="0.3">
      <c r="A607" t="s">
        <v>3034</v>
      </c>
      <c r="B607">
        <v>2</v>
      </c>
      <c r="C607" s="1" t="s">
        <v>117</v>
      </c>
      <c r="D607" t="s">
        <v>448</v>
      </c>
      <c r="E607" t="s">
        <v>3033</v>
      </c>
      <c r="F607" t="s">
        <v>298</v>
      </c>
      <c r="G607">
        <v>34</v>
      </c>
      <c r="H607" t="s">
        <v>533</v>
      </c>
      <c r="I607" t="s">
        <v>117</v>
      </c>
      <c r="J607">
        <v>15102</v>
      </c>
      <c r="K607">
        <v>8</v>
      </c>
      <c r="L607" t="s">
        <v>321</v>
      </c>
      <c r="M607" t="s">
        <v>1234</v>
      </c>
      <c r="N607">
        <v>30</v>
      </c>
      <c r="O607" t="s">
        <v>11685</v>
      </c>
      <c r="P607" s="1" t="s">
        <v>448</v>
      </c>
      <c r="Q607" t="s">
        <v>407</v>
      </c>
      <c r="R607">
        <v>15966</v>
      </c>
      <c r="T607" t="s">
        <v>395</v>
      </c>
      <c r="U607" t="s">
        <v>904</v>
      </c>
      <c r="V607" t="s">
        <v>3035</v>
      </c>
      <c r="W607" s="1">
        <v>26777</v>
      </c>
      <c r="X607"/>
    </row>
    <row r="608" spans="1:24" x14ac:dyDescent="0.3">
      <c r="A608" t="s">
        <v>3034</v>
      </c>
      <c r="B608">
        <v>2</v>
      </c>
      <c r="C608" s="1" t="s">
        <v>9594</v>
      </c>
      <c r="D608" t="s">
        <v>347</v>
      </c>
      <c r="E608" t="s">
        <v>13969</v>
      </c>
      <c r="F608" t="s">
        <v>298</v>
      </c>
      <c r="G608">
        <v>2</v>
      </c>
      <c r="H608" t="s">
        <v>825</v>
      </c>
      <c r="I608" t="s">
        <v>9594</v>
      </c>
      <c r="J608">
        <v>19627</v>
      </c>
      <c r="K608">
        <v>4</v>
      </c>
      <c r="L608" t="s">
        <v>321</v>
      </c>
      <c r="M608" t="s">
        <v>1234</v>
      </c>
      <c r="N608">
        <v>26</v>
      </c>
      <c r="O608" t="s">
        <v>11685</v>
      </c>
      <c r="P608" s="1" t="s">
        <v>347</v>
      </c>
      <c r="Q608" t="s">
        <v>407</v>
      </c>
      <c r="R608">
        <v>3054970</v>
      </c>
      <c r="T608" t="s">
        <v>307</v>
      </c>
      <c r="U608" t="s">
        <v>532</v>
      </c>
      <c r="V608" t="s">
        <v>2151</v>
      </c>
      <c r="W608" s="1">
        <v>30861</v>
      </c>
      <c r="X608"/>
    </row>
    <row r="609" spans="1:24" x14ac:dyDescent="0.3">
      <c r="A609" t="s">
        <v>3039</v>
      </c>
      <c r="B609">
        <v>1</v>
      </c>
      <c r="C609" s="1" t="s">
        <v>3036</v>
      </c>
      <c r="D609" t="s">
        <v>347</v>
      </c>
      <c r="E609" t="s">
        <v>3038</v>
      </c>
      <c r="F609" t="s">
        <v>294</v>
      </c>
      <c r="G609">
        <v>12</v>
      </c>
      <c r="H609" t="s">
        <v>720</v>
      </c>
      <c r="I609" t="s">
        <v>3036</v>
      </c>
      <c r="J609">
        <v>16146</v>
      </c>
      <c r="K609">
        <v>6</v>
      </c>
      <c r="L609" t="s">
        <v>3037</v>
      </c>
      <c r="M609" t="s">
        <v>296</v>
      </c>
      <c r="N609">
        <v>28</v>
      </c>
      <c r="O609" t="s">
        <v>11686</v>
      </c>
      <c r="P609" s="1" t="s">
        <v>347</v>
      </c>
      <c r="Q609" t="s">
        <v>300</v>
      </c>
      <c r="R609">
        <v>16886</v>
      </c>
      <c r="T609" t="s">
        <v>421</v>
      </c>
      <c r="V609" t="s">
        <v>3040</v>
      </c>
      <c r="W609" s="1">
        <v>27646</v>
      </c>
      <c r="X609"/>
    </row>
    <row r="610" spans="1:24" x14ac:dyDescent="0.3">
      <c r="A610" t="s">
        <v>14368</v>
      </c>
      <c r="B610">
        <v>1</v>
      </c>
      <c r="C610" s="1" t="s">
        <v>14369</v>
      </c>
      <c r="D610" t="s">
        <v>448</v>
      </c>
      <c r="F610" t="s">
        <v>294</v>
      </c>
      <c r="H610" t="s">
        <v>433</v>
      </c>
      <c r="I610" t="s">
        <v>14369</v>
      </c>
      <c r="J610">
        <v>22450</v>
      </c>
      <c r="K610">
        <v>0</v>
      </c>
      <c r="L610" t="s">
        <v>14371</v>
      </c>
      <c r="M610" t="s">
        <v>4561</v>
      </c>
      <c r="N610">
        <v>24</v>
      </c>
      <c r="O610" t="s">
        <v>14370</v>
      </c>
      <c r="P610" s="1" t="s">
        <v>448</v>
      </c>
      <c r="R610">
        <v>3128846</v>
      </c>
      <c r="T610" t="s">
        <v>307</v>
      </c>
      <c r="V610" t="s">
        <v>6141</v>
      </c>
      <c r="W610" s="1">
        <v>33177</v>
      </c>
      <c r="X610"/>
    </row>
    <row r="611" spans="1:24" x14ac:dyDescent="0.3">
      <c r="A611" t="s">
        <v>3045</v>
      </c>
      <c r="B611">
        <v>1</v>
      </c>
      <c r="C611" s="1" t="s">
        <v>3042</v>
      </c>
      <c r="D611" t="s">
        <v>320</v>
      </c>
      <c r="F611" t="s">
        <v>294</v>
      </c>
      <c r="G611">
        <v>42</v>
      </c>
      <c r="H611" t="s">
        <v>544</v>
      </c>
      <c r="I611" t="s">
        <v>3042</v>
      </c>
      <c r="J611">
        <v>18702</v>
      </c>
      <c r="K611">
        <v>3</v>
      </c>
      <c r="L611" t="s">
        <v>3043</v>
      </c>
      <c r="M611" t="s">
        <v>3044</v>
      </c>
      <c r="N611">
        <v>27</v>
      </c>
      <c r="O611" t="s">
        <v>11687</v>
      </c>
      <c r="P611" s="1" t="s">
        <v>320</v>
      </c>
      <c r="R611">
        <v>2577567</v>
      </c>
      <c r="T611" t="s">
        <v>421</v>
      </c>
      <c r="V611" t="s">
        <v>641</v>
      </c>
      <c r="W611" s="1">
        <v>30007</v>
      </c>
      <c r="X611"/>
    </row>
    <row r="612" spans="1:24" x14ac:dyDescent="0.3">
      <c r="A612" t="s">
        <v>17036</v>
      </c>
      <c r="B612">
        <v>1</v>
      </c>
      <c r="C612" s="1" t="s">
        <v>17037</v>
      </c>
      <c r="D612" t="s">
        <v>15649</v>
      </c>
      <c r="F612" t="s">
        <v>298</v>
      </c>
      <c r="G612">
        <v>6</v>
      </c>
      <c r="H612" t="s">
        <v>952</v>
      </c>
      <c r="I612" t="s">
        <v>17037</v>
      </c>
      <c r="K612">
        <v>0</v>
      </c>
      <c r="L612" t="s">
        <v>6690</v>
      </c>
      <c r="M612" t="s">
        <v>6598</v>
      </c>
      <c r="N612">
        <v>22</v>
      </c>
      <c r="O612" t="s">
        <v>17038</v>
      </c>
      <c r="P612" s="1" t="s">
        <v>15649</v>
      </c>
      <c r="T612" t="s">
        <v>307</v>
      </c>
      <c r="U612" t="s">
        <v>909</v>
      </c>
      <c r="V612" t="s">
        <v>17039</v>
      </c>
      <c r="W612" s="1"/>
      <c r="X612"/>
    </row>
    <row r="613" spans="1:24" x14ac:dyDescent="0.3">
      <c r="A613" t="s">
        <v>3050</v>
      </c>
      <c r="B613">
        <v>1</v>
      </c>
      <c r="C613" s="1" t="s">
        <v>3047</v>
      </c>
      <c r="D613" t="s">
        <v>558</v>
      </c>
      <c r="E613" t="s">
        <v>3049</v>
      </c>
      <c r="F613" t="s">
        <v>298</v>
      </c>
      <c r="G613">
        <v>40</v>
      </c>
      <c r="H613" t="s">
        <v>655</v>
      </c>
      <c r="I613" t="s">
        <v>3047</v>
      </c>
      <c r="J613">
        <v>20581</v>
      </c>
      <c r="K613">
        <v>3</v>
      </c>
      <c r="L613" t="s">
        <v>325</v>
      </c>
      <c r="M613" t="s">
        <v>3048</v>
      </c>
      <c r="N613">
        <v>26</v>
      </c>
      <c r="O613" t="s">
        <v>11688</v>
      </c>
      <c r="P613" s="1" t="s">
        <v>448</v>
      </c>
      <c r="R613">
        <v>3040499</v>
      </c>
      <c r="T613" t="s">
        <v>344</v>
      </c>
      <c r="U613" t="s">
        <v>665</v>
      </c>
      <c r="V613" t="s">
        <v>1095</v>
      </c>
      <c r="W613" s="1">
        <v>31510</v>
      </c>
      <c r="X613"/>
    </row>
    <row r="614" spans="1:24" x14ac:dyDescent="0.3">
      <c r="A614" t="s">
        <v>3055</v>
      </c>
      <c r="B614">
        <v>1</v>
      </c>
      <c r="C614" s="1" t="s">
        <v>3053</v>
      </c>
      <c r="D614" t="s">
        <v>448</v>
      </c>
      <c r="E614" t="s">
        <v>13970</v>
      </c>
      <c r="F614" t="s">
        <v>294</v>
      </c>
      <c r="G614">
        <v>36</v>
      </c>
      <c r="H614" t="s">
        <v>964</v>
      </c>
      <c r="I614" t="s">
        <v>3053</v>
      </c>
      <c r="J614">
        <v>21041</v>
      </c>
      <c r="K614">
        <v>1</v>
      </c>
      <c r="L614" t="s">
        <v>710</v>
      </c>
      <c r="M614" t="s">
        <v>3054</v>
      </c>
      <c r="N614">
        <v>24</v>
      </c>
      <c r="O614" t="s">
        <v>11689</v>
      </c>
      <c r="P614" s="1" t="s">
        <v>448</v>
      </c>
      <c r="R614">
        <v>3843406</v>
      </c>
      <c r="S614">
        <v>7</v>
      </c>
      <c r="T614" t="s">
        <v>307</v>
      </c>
      <c r="V614" t="s">
        <v>3056</v>
      </c>
      <c r="W614" s="1">
        <v>32226</v>
      </c>
      <c r="X614"/>
    </row>
    <row r="615" spans="1:24" x14ac:dyDescent="0.3">
      <c r="A615" t="s">
        <v>3060</v>
      </c>
      <c r="B615">
        <v>1</v>
      </c>
      <c r="C615" s="1" t="s">
        <v>3058</v>
      </c>
      <c r="D615" t="s">
        <v>347</v>
      </c>
      <c r="F615" t="s">
        <v>506</v>
      </c>
      <c r="G615">
        <v>11</v>
      </c>
      <c r="H615" t="s">
        <v>1222</v>
      </c>
      <c r="I615" t="s">
        <v>3058</v>
      </c>
      <c r="J615">
        <v>13394</v>
      </c>
      <c r="K615">
        <v>9</v>
      </c>
      <c r="L615" t="s">
        <v>953</v>
      </c>
      <c r="M615" t="s">
        <v>3059</v>
      </c>
      <c r="N615">
        <v>32</v>
      </c>
      <c r="O615" t="s">
        <v>11690</v>
      </c>
      <c r="P615" s="1" t="s">
        <v>347</v>
      </c>
      <c r="R615">
        <v>14106</v>
      </c>
      <c r="T615" t="s">
        <v>344</v>
      </c>
      <c r="V615" t="s">
        <v>1273</v>
      </c>
      <c r="W615" s="1">
        <v>24899</v>
      </c>
      <c r="X615"/>
    </row>
    <row r="616" spans="1:24" x14ac:dyDescent="0.3">
      <c r="A616" t="s">
        <v>3064</v>
      </c>
      <c r="B616">
        <v>1</v>
      </c>
      <c r="C616" s="1" t="s">
        <v>3061</v>
      </c>
      <c r="D616" t="s">
        <v>347</v>
      </c>
      <c r="E616" t="s">
        <v>3063</v>
      </c>
      <c r="F616" t="s">
        <v>298</v>
      </c>
      <c r="G616">
        <v>16</v>
      </c>
      <c r="H616" t="s">
        <v>918</v>
      </c>
      <c r="I616" t="s">
        <v>3061</v>
      </c>
      <c r="J616">
        <v>20477</v>
      </c>
      <c r="K616">
        <v>3</v>
      </c>
      <c r="L616" t="s">
        <v>1350</v>
      </c>
      <c r="M616" t="s">
        <v>3062</v>
      </c>
      <c r="N616">
        <v>26</v>
      </c>
      <c r="O616" t="s">
        <v>11691</v>
      </c>
      <c r="P616" s="1" t="s">
        <v>347</v>
      </c>
      <c r="R616">
        <v>3040137</v>
      </c>
      <c r="S616">
        <v>3</v>
      </c>
      <c r="T616" t="s">
        <v>421</v>
      </c>
      <c r="U616" t="s">
        <v>665</v>
      </c>
      <c r="V616" t="s">
        <v>7892</v>
      </c>
      <c r="W616" s="1">
        <v>31462</v>
      </c>
      <c r="X616"/>
    </row>
    <row r="617" spans="1:24" x14ac:dyDescent="0.3">
      <c r="A617" t="s">
        <v>14372</v>
      </c>
      <c r="B617">
        <v>1</v>
      </c>
      <c r="C617" s="1" t="s">
        <v>14373</v>
      </c>
      <c r="D617" t="s">
        <v>448</v>
      </c>
      <c r="F617" t="s">
        <v>298</v>
      </c>
      <c r="G617">
        <v>32</v>
      </c>
      <c r="H617" t="s">
        <v>720</v>
      </c>
      <c r="I617" t="s">
        <v>14373</v>
      </c>
      <c r="J617">
        <v>21684</v>
      </c>
      <c r="K617">
        <v>1</v>
      </c>
      <c r="L617" t="s">
        <v>14377</v>
      </c>
      <c r="M617" t="s">
        <v>14375</v>
      </c>
      <c r="N617">
        <v>22</v>
      </c>
      <c r="O617" t="s">
        <v>14376</v>
      </c>
      <c r="P617" s="1" t="s">
        <v>448</v>
      </c>
      <c r="R617">
        <v>4259545</v>
      </c>
      <c r="S617">
        <v>1</v>
      </c>
      <c r="T617" t="s">
        <v>399</v>
      </c>
      <c r="U617" t="s">
        <v>717</v>
      </c>
      <c r="V617" t="s">
        <v>14374</v>
      </c>
      <c r="W617" s="1">
        <v>32705</v>
      </c>
      <c r="X617"/>
    </row>
    <row r="618" spans="1:24" x14ac:dyDescent="0.3">
      <c r="A618" t="s">
        <v>3067</v>
      </c>
      <c r="B618">
        <v>1</v>
      </c>
      <c r="C618" s="1" t="s">
        <v>3065</v>
      </c>
      <c r="D618" t="s">
        <v>320</v>
      </c>
      <c r="E618" t="s">
        <v>3066</v>
      </c>
      <c r="F618" t="s">
        <v>298</v>
      </c>
      <c r="G618">
        <v>89</v>
      </c>
      <c r="H618" t="s">
        <v>511</v>
      </c>
      <c r="I618" t="s">
        <v>3065</v>
      </c>
      <c r="J618">
        <v>15866</v>
      </c>
      <c r="K618">
        <v>8</v>
      </c>
      <c r="L618" t="s">
        <v>444</v>
      </c>
      <c r="M618" t="s">
        <v>2027</v>
      </c>
      <c r="N618">
        <v>30</v>
      </c>
      <c r="O618" t="s">
        <v>11692</v>
      </c>
      <c r="P618" s="1" t="s">
        <v>320</v>
      </c>
      <c r="R618">
        <v>16143</v>
      </c>
      <c r="S618">
        <v>2</v>
      </c>
      <c r="T618" t="s">
        <v>293</v>
      </c>
      <c r="U618" t="s">
        <v>717</v>
      </c>
      <c r="V618" t="s">
        <v>3068</v>
      </c>
      <c r="W618" s="1">
        <v>26950</v>
      </c>
      <c r="X618"/>
    </row>
    <row r="619" spans="1:24" x14ac:dyDescent="0.3">
      <c r="A619" t="s">
        <v>3071</v>
      </c>
      <c r="B619">
        <v>1</v>
      </c>
      <c r="C619" s="1" t="s">
        <v>3070</v>
      </c>
      <c r="D619" t="s">
        <v>347</v>
      </c>
      <c r="E619" t="s">
        <v>14378</v>
      </c>
      <c r="F619" t="s">
        <v>294</v>
      </c>
      <c r="G619">
        <v>12</v>
      </c>
      <c r="H619" t="s">
        <v>964</v>
      </c>
      <c r="I619" t="s">
        <v>3070</v>
      </c>
      <c r="J619">
        <v>21259</v>
      </c>
      <c r="K619">
        <v>1</v>
      </c>
      <c r="L619" t="s">
        <v>899</v>
      </c>
      <c r="M619" t="s">
        <v>2668</v>
      </c>
      <c r="N619">
        <v>25</v>
      </c>
      <c r="O619" t="s">
        <v>11693</v>
      </c>
      <c r="P619" s="1" t="s">
        <v>347</v>
      </c>
      <c r="R619">
        <v>3116745</v>
      </c>
      <c r="T619" t="s">
        <v>328</v>
      </c>
      <c r="V619" t="s">
        <v>13824</v>
      </c>
      <c r="W619" s="1">
        <v>32513</v>
      </c>
      <c r="X619"/>
    </row>
    <row r="620" spans="1:24" x14ac:dyDescent="0.3">
      <c r="A620" t="s">
        <v>3074</v>
      </c>
      <c r="B620">
        <v>1</v>
      </c>
      <c r="C620" s="1" t="s">
        <v>39</v>
      </c>
      <c r="D620" t="s">
        <v>347</v>
      </c>
      <c r="E620" t="s">
        <v>3073</v>
      </c>
      <c r="F620" t="s">
        <v>298</v>
      </c>
      <c r="G620">
        <v>14</v>
      </c>
      <c r="H620" t="s">
        <v>720</v>
      </c>
      <c r="I620" t="s">
        <v>39</v>
      </c>
      <c r="J620">
        <v>16003</v>
      </c>
      <c r="K620">
        <v>7</v>
      </c>
      <c r="L620" t="s">
        <v>3072</v>
      </c>
      <c r="M620" t="s">
        <v>1482</v>
      </c>
      <c r="N620">
        <v>28</v>
      </c>
      <c r="O620" t="s">
        <v>11694</v>
      </c>
      <c r="P620" s="1" t="s">
        <v>347</v>
      </c>
      <c r="R620">
        <v>16725</v>
      </c>
      <c r="S620">
        <v>1</v>
      </c>
      <c r="T620" t="s">
        <v>328</v>
      </c>
      <c r="U620" t="s">
        <v>334</v>
      </c>
      <c r="V620" t="s">
        <v>2070</v>
      </c>
      <c r="W620" s="1">
        <v>27532</v>
      </c>
      <c r="X620"/>
    </row>
    <row r="621" spans="1:24" x14ac:dyDescent="0.3">
      <c r="A621" t="s">
        <v>16263</v>
      </c>
      <c r="B621">
        <v>1</v>
      </c>
      <c r="C621" s="1" t="s">
        <v>16264</v>
      </c>
      <c r="D621" t="s">
        <v>347</v>
      </c>
      <c r="F621" t="s">
        <v>298</v>
      </c>
      <c r="G621">
        <v>88</v>
      </c>
      <c r="H621" t="s">
        <v>355</v>
      </c>
      <c r="I621" t="s">
        <v>16264</v>
      </c>
      <c r="K621">
        <v>0</v>
      </c>
      <c r="L621" t="s">
        <v>16265</v>
      </c>
      <c r="M621" t="s">
        <v>2387</v>
      </c>
      <c r="N621">
        <v>21</v>
      </c>
      <c r="O621" t="s">
        <v>16266</v>
      </c>
      <c r="P621" s="1" t="s">
        <v>347</v>
      </c>
      <c r="T621" t="s">
        <v>317</v>
      </c>
      <c r="U621" t="s">
        <v>870</v>
      </c>
      <c r="V621" t="s">
        <v>17040</v>
      </c>
      <c r="W621" s="1"/>
      <c r="X621"/>
    </row>
    <row r="622" spans="1:24" x14ac:dyDescent="0.3">
      <c r="A622" t="s">
        <v>3081</v>
      </c>
      <c r="B622">
        <v>1</v>
      </c>
      <c r="C622" s="1" t="s">
        <v>3078</v>
      </c>
      <c r="D622" t="s">
        <v>347</v>
      </c>
      <c r="E622" t="s">
        <v>3080</v>
      </c>
      <c r="F622" t="s">
        <v>294</v>
      </c>
      <c r="G622">
        <v>17</v>
      </c>
      <c r="H622" t="s">
        <v>745</v>
      </c>
      <c r="I622" t="s">
        <v>3078</v>
      </c>
      <c r="J622">
        <v>17480</v>
      </c>
      <c r="K622">
        <v>5</v>
      </c>
      <c r="L622" t="s">
        <v>1435</v>
      </c>
      <c r="M622" t="s">
        <v>3079</v>
      </c>
      <c r="N622">
        <v>27</v>
      </c>
      <c r="O622" t="s">
        <v>11695</v>
      </c>
      <c r="P622" s="1" t="s">
        <v>347</v>
      </c>
      <c r="R622">
        <v>2576643</v>
      </c>
      <c r="T622" t="s">
        <v>399</v>
      </c>
      <c r="V622" t="s">
        <v>3082</v>
      </c>
      <c r="W622" s="1">
        <v>28669</v>
      </c>
      <c r="X622"/>
    </row>
    <row r="623" spans="1:24" x14ac:dyDescent="0.3">
      <c r="A623" t="s">
        <v>3086</v>
      </c>
      <c r="B623">
        <v>1</v>
      </c>
      <c r="C623" s="1" t="s">
        <v>3083</v>
      </c>
      <c r="F623" t="s">
        <v>294</v>
      </c>
      <c r="G623">
        <v>0</v>
      </c>
      <c r="H623" t="s">
        <v>295</v>
      </c>
      <c r="I623" t="s">
        <v>3083</v>
      </c>
      <c r="J623">
        <v>19756</v>
      </c>
      <c r="K623">
        <v>0</v>
      </c>
      <c r="L623" t="s">
        <v>3084</v>
      </c>
      <c r="M623" t="s">
        <v>3085</v>
      </c>
      <c r="O623" t="s">
        <v>11696</v>
      </c>
      <c r="P623" s="1" t="s">
        <v>295</v>
      </c>
      <c r="T623" t="s">
        <v>295</v>
      </c>
      <c r="V623"/>
      <c r="W623" s="1"/>
      <c r="X623"/>
    </row>
    <row r="624" spans="1:24" x14ac:dyDescent="0.3">
      <c r="A624" t="s">
        <v>17041</v>
      </c>
      <c r="B624">
        <v>1</v>
      </c>
      <c r="C624" s="1" t="s">
        <v>17042</v>
      </c>
      <c r="D624" t="s">
        <v>320</v>
      </c>
      <c r="F624" t="s">
        <v>298</v>
      </c>
      <c r="G624">
        <v>49</v>
      </c>
      <c r="H624" t="s">
        <v>511</v>
      </c>
      <c r="I624" t="s">
        <v>17042</v>
      </c>
      <c r="K624">
        <v>0</v>
      </c>
      <c r="L624" t="s">
        <v>17043</v>
      </c>
      <c r="M624" t="s">
        <v>17044</v>
      </c>
      <c r="O624" t="s">
        <v>17045</v>
      </c>
      <c r="P624" s="1" t="s">
        <v>320</v>
      </c>
      <c r="T624" t="s">
        <v>421</v>
      </c>
      <c r="U624" t="s">
        <v>548</v>
      </c>
      <c r="V624"/>
      <c r="W624" s="1"/>
      <c r="X624"/>
    </row>
    <row r="625" spans="1:24" x14ac:dyDescent="0.3">
      <c r="A625" t="s">
        <v>3088</v>
      </c>
      <c r="B625">
        <v>1</v>
      </c>
      <c r="C625" s="1" t="s">
        <v>3087</v>
      </c>
      <c r="F625" t="s">
        <v>294</v>
      </c>
      <c r="G625">
        <v>0</v>
      </c>
      <c r="H625" t="s">
        <v>295</v>
      </c>
      <c r="I625" t="s">
        <v>3087</v>
      </c>
      <c r="J625">
        <v>17892</v>
      </c>
      <c r="L625" t="s">
        <v>721</v>
      </c>
      <c r="M625" t="s">
        <v>2309</v>
      </c>
      <c r="O625" t="s">
        <v>11697</v>
      </c>
      <c r="P625" s="1" t="s">
        <v>295</v>
      </c>
      <c r="T625" t="s">
        <v>295</v>
      </c>
      <c r="V625"/>
      <c r="W625" s="1"/>
      <c r="X625"/>
    </row>
    <row r="626" spans="1:24" x14ac:dyDescent="0.3">
      <c r="A626" t="s">
        <v>3091</v>
      </c>
      <c r="B626">
        <v>1</v>
      </c>
      <c r="C626" s="1" t="s">
        <v>3089</v>
      </c>
      <c r="D626" t="s">
        <v>310</v>
      </c>
      <c r="F626" t="s">
        <v>294</v>
      </c>
      <c r="G626">
        <v>15</v>
      </c>
      <c r="H626" t="s">
        <v>964</v>
      </c>
      <c r="I626" t="s">
        <v>3089</v>
      </c>
      <c r="J626">
        <v>17371</v>
      </c>
      <c r="K626">
        <v>0</v>
      </c>
      <c r="L626" t="s">
        <v>1133</v>
      </c>
      <c r="M626" t="s">
        <v>3090</v>
      </c>
      <c r="N626">
        <v>25</v>
      </c>
      <c r="O626" t="s">
        <v>11698</v>
      </c>
      <c r="P626" s="1" t="s">
        <v>310</v>
      </c>
      <c r="T626" t="s">
        <v>344</v>
      </c>
      <c r="V626" t="s">
        <v>3092</v>
      </c>
      <c r="W626" s="1">
        <v>28704</v>
      </c>
      <c r="X626"/>
    </row>
    <row r="627" spans="1:24" x14ac:dyDescent="0.3">
      <c r="A627" t="s">
        <v>3098</v>
      </c>
      <c r="B627">
        <v>1</v>
      </c>
      <c r="C627" s="1" t="s">
        <v>3095</v>
      </c>
      <c r="D627" t="s">
        <v>320</v>
      </c>
      <c r="E627" t="s">
        <v>3097</v>
      </c>
      <c r="F627" t="s">
        <v>294</v>
      </c>
      <c r="H627" t="s">
        <v>1592</v>
      </c>
      <c r="I627" t="s">
        <v>3095</v>
      </c>
      <c r="J627">
        <v>17741</v>
      </c>
      <c r="K627">
        <v>5</v>
      </c>
      <c r="L627" t="s">
        <v>596</v>
      </c>
      <c r="M627" t="s">
        <v>3096</v>
      </c>
      <c r="N627">
        <v>29</v>
      </c>
      <c r="O627" t="s">
        <v>11699</v>
      </c>
      <c r="P627" s="1" t="s">
        <v>320</v>
      </c>
      <c r="R627">
        <v>2470916</v>
      </c>
      <c r="T627" t="s">
        <v>671</v>
      </c>
      <c r="V627" t="s">
        <v>3099</v>
      </c>
      <c r="W627" s="1">
        <v>28975</v>
      </c>
      <c r="X627"/>
    </row>
    <row r="628" spans="1:24" x14ac:dyDescent="0.3">
      <c r="A628" t="s">
        <v>17046</v>
      </c>
      <c r="B628">
        <v>1</v>
      </c>
      <c r="C628" s="1" t="s">
        <v>17047</v>
      </c>
      <c r="D628" t="s">
        <v>347</v>
      </c>
      <c r="F628" t="s">
        <v>298</v>
      </c>
      <c r="G628">
        <v>84</v>
      </c>
      <c r="H628" t="s">
        <v>427</v>
      </c>
      <c r="I628" t="s">
        <v>17047</v>
      </c>
      <c r="K628">
        <v>0</v>
      </c>
      <c r="L628" t="s">
        <v>8822</v>
      </c>
      <c r="M628" t="s">
        <v>17048</v>
      </c>
      <c r="N628">
        <v>22</v>
      </c>
      <c r="O628" t="s">
        <v>17049</v>
      </c>
      <c r="P628" s="1" t="s">
        <v>347</v>
      </c>
      <c r="T628" t="s">
        <v>328</v>
      </c>
      <c r="U628" t="s">
        <v>441</v>
      </c>
      <c r="V628" t="s">
        <v>17050</v>
      </c>
      <c r="W628" s="1"/>
      <c r="X628"/>
    </row>
    <row r="629" spans="1:24" x14ac:dyDescent="0.3">
      <c r="A629" t="s">
        <v>17051</v>
      </c>
      <c r="B629">
        <v>1</v>
      </c>
      <c r="C629" s="1" t="s">
        <v>17052</v>
      </c>
      <c r="D629" t="s">
        <v>320</v>
      </c>
      <c r="F629" t="s">
        <v>298</v>
      </c>
      <c r="G629">
        <v>86</v>
      </c>
      <c r="H629" t="s">
        <v>511</v>
      </c>
      <c r="I629" t="s">
        <v>17052</v>
      </c>
      <c r="K629">
        <v>0</v>
      </c>
      <c r="L629" t="s">
        <v>17053</v>
      </c>
      <c r="M629" t="s">
        <v>17054</v>
      </c>
      <c r="O629" t="s">
        <v>17055</v>
      </c>
      <c r="P629" s="1" t="s">
        <v>320</v>
      </c>
      <c r="T629" t="s">
        <v>303</v>
      </c>
      <c r="U629" t="s">
        <v>339</v>
      </c>
      <c r="V629"/>
      <c r="W629" s="1"/>
      <c r="X629"/>
    </row>
    <row r="630" spans="1:24" x14ac:dyDescent="0.3">
      <c r="A630" t="s">
        <v>3103</v>
      </c>
      <c r="B630">
        <v>1</v>
      </c>
      <c r="C630" s="1" t="s">
        <v>3100</v>
      </c>
      <c r="D630" t="s">
        <v>448</v>
      </c>
      <c r="F630" t="s">
        <v>294</v>
      </c>
      <c r="G630">
        <v>47</v>
      </c>
      <c r="H630" t="s">
        <v>655</v>
      </c>
      <c r="I630" t="s">
        <v>3100</v>
      </c>
      <c r="J630">
        <v>16990</v>
      </c>
      <c r="K630">
        <v>5</v>
      </c>
      <c r="L630" t="s">
        <v>3101</v>
      </c>
      <c r="M630" t="s">
        <v>3102</v>
      </c>
      <c r="N630">
        <v>29</v>
      </c>
      <c r="O630" t="s">
        <v>11700</v>
      </c>
      <c r="P630" s="1" t="s">
        <v>448</v>
      </c>
      <c r="R630">
        <v>2517262</v>
      </c>
      <c r="T630" t="s">
        <v>307</v>
      </c>
      <c r="V630" t="s">
        <v>3104</v>
      </c>
      <c r="W630" s="1">
        <v>28619</v>
      </c>
      <c r="X630"/>
    </row>
    <row r="631" spans="1:24" x14ac:dyDescent="0.3">
      <c r="A631" t="s">
        <v>3108</v>
      </c>
      <c r="B631">
        <v>1</v>
      </c>
      <c r="C631" s="1" t="s">
        <v>3106</v>
      </c>
      <c r="D631" t="s">
        <v>448</v>
      </c>
      <c r="F631" t="s">
        <v>294</v>
      </c>
      <c r="G631">
        <v>38</v>
      </c>
      <c r="H631" t="s">
        <v>571</v>
      </c>
      <c r="I631" t="s">
        <v>3106</v>
      </c>
      <c r="J631">
        <v>17030</v>
      </c>
      <c r="K631">
        <v>5</v>
      </c>
      <c r="L631" t="s">
        <v>1071</v>
      </c>
      <c r="M631" t="s">
        <v>3107</v>
      </c>
      <c r="N631">
        <v>26</v>
      </c>
      <c r="O631" t="s">
        <v>11701</v>
      </c>
      <c r="P631" s="1" t="s">
        <v>448</v>
      </c>
      <c r="R631">
        <v>2969294</v>
      </c>
      <c r="T631" t="s">
        <v>359</v>
      </c>
      <c r="V631" t="s">
        <v>2766</v>
      </c>
      <c r="W631" s="1">
        <v>28752</v>
      </c>
      <c r="X631"/>
    </row>
    <row r="632" spans="1:24" x14ac:dyDescent="0.3">
      <c r="A632" t="s">
        <v>3111</v>
      </c>
      <c r="B632">
        <v>1</v>
      </c>
      <c r="C632" s="1" t="s">
        <v>3109</v>
      </c>
      <c r="D632" t="s">
        <v>448</v>
      </c>
      <c r="F632" t="s">
        <v>294</v>
      </c>
      <c r="G632">
        <v>25</v>
      </c>
      <c r="H632" t="s">
        <v>819</v>
      </c>
      <c r="I632" t="s">
        <v>3109</v>
      </c>
      <c r="J632">
        <v>14731</v>
      </c>
      <c r="K632">
        <v>8</v>
      </c>
      <c r="L632" t="s">
        <v>3110</v>
      </c>
      <c r="M632" t="s">
        <v>1737</v>
      </c>
      <c r="N632">
        <v>30</v>
      </c>
      <c r="O632" t="s">
        <v>11702</v>
      </c>
      <c r="P632" s="1" t="s">
        <v>448</v>
      </c>
      <c r="R632">
        <v>15369</v>
      </c>
      <c r="T632" t="s">
        <v>395</v>
      </c>
      <c r="V632" t="s">
        <v>3112</v>
      </c>
      <c r="W632" s="1">
        <v>26064</v>
      </c>
      <c r="X632"/>
    </row>
    <row r="633" spans="1:24" x14ac:dyDescent="0.3">
      <c r="A633" t="s">
        <v>3115</v>
      </c>
      <c r="B633">
        <v>1</v>
      </c>
      <c r="C633" s="1" t="s">
        <v>3114</v>
      </c>
      <c r="F633" t="s">
        <v>294</v>
      </c>
      <c r="G633">
        <v>0</v>
      </c>
      <c r="H633" t="s">
        <v>295</v>
      </c>
      <c r="I633" t="s">
        <v>3114</v>
      </c>
      <c r="J633">
        <v>19794</v>
      </c>
      <c r="K633">
        <v>0</v>
      </c>
      <c r="L633" t="s">
        <v>552</v>
      </c>
      <c r="M633" t="s">
        <v>2389</v>
      </c>
      <c r="O633" t="s">
        <v>11703</v>
      </c>
      <c r="P633" s="1" t="s">
        <v>295</v>
      </c>
      <c r="T633" t="s">
        <v>295</v>
      </c>
      <c r="V633"/>
      <c r="W633" s="1"/>
      <c r="X633"/>
    </row>
    <row r="634" spans="1:24" x14ac:dyDescent="0.3">
      <c r="A634" t="s">
        <v>3119</v>
      </c>
      <c r="B634">
        <v>1</v>
      </c>
      <c r="C634" s="1" t="s">
        <v>3116</v>
      </c>
      <c r="D634" t="s">
        <v>448</v>
      </c>
      <c r="F634" t="s">
        <v>294</v>
      </c>
      <c r="G634">
        <v>28</v>
      </c>
      <c r="H634" t="s">
        <v>316</v>
      </c>
      <c r="I634" t="s">
        <v>3116</v>
      </c>
      <c r="J634">
        <v>8699</v>
      </c>
      <c r="K634">
        <v>6</v>
      </c>
      <c r="L634" t="s">
        <v>3117</v>
      </c>
      <c r="M634" t="s">
        <v>3118</v>
      </c>
      <c r="N634">
        <v>30</v>
      </c>
      <c r="O634" t="s">
        <v>11704</v>
      </c>
      <c r="P634" s="1" t="s">
        <v>448</v>
      </c>
      <c r="R634">
        <v>12516</v>
      </c>
      <c r="T634" t="s">
        <v>359</v>
      </c>
      <c r="V634" t="s">
        <v>3120</v>
      </c>
      <c r="W634" s="1"/>
      <c r="X634"/>
    </row>
    <row r="635" spans="1:24" x14ac:dyDescent="0.3">
      <c r="A635" t="s">
        <v>3122</v>
      </c>
      <c r="B635">
        <v>1</v>
      </c>
      <c r="C635" s="1" t="s">
        <v>3121</v>
      </c>
      <c r="D635" t="s">
        <v>347</v>
      </c>
      <c r="F635" t="s">
        <v>294</v>
      </c>
      <c r="G635">
        <v>14</v>
      </c>
      <c r="H635" t="s">
        <v>692</v>
      </c>
      <c r="I635" t="s">
        <v>3121</v>
      </c>
      <c r="J635">
        <v>11313</v>
      </c>
      <c r="K635">
        <v>10</v>
      </c>
      <c r="L635" t="s">
        <v>483</v>
      </c>
      <c r="M635" t="s">
        <v>613</v>
      </c>
      <c r="N635">
        <v>33</v>
      </c>
      <c r="O635" t="s">
        <v>11705</v>
      </c>
      <c r="P635" s="1" t="s">
        <v>347</v>
      </c>
      <c r="R635">
        <v>13225</v>
      </c>
      <c r="T635" t="s">
        <v>317</v>
      </c>
      <c r="V635" t="s">
        <v>3123</v>
      </c>
      <c r="W635" s="1">
        <v>24135</v>
      </c>
      <c r="X635"/>
    </row>
    <row r="636" spans="1:24" x14ac:dyDescent="0.3">
      <c r="A636" t="s">
        <v>3126</v>
      </c>
      <c r="B636">
        <v>1</v>
      </c>
      <c r="C636" s="1" t="s">
        <v>3124</v>
      </c>
      <c r="D636" t="s">
        <v>347</v>
      </c>
      <c r="F636" t="s">
        <v>294</v>
      </c>
      <c r="G636">
        <v>83</v>
      </c>
      <c r="H636" t="s">
        <v>775</v>
      </c>
      <c r="I636" t="s">
        <v>3124</v>
      </c>
      <c r="J636">
        <v>17444</v>
      </c>
      <c r="K636">
        <v>0</v>
      </c>
      <c r="L636" t="s">
        <v>852</v>
      </c>
      <c r="M636" t="s">
        <v>3125</v>
      </c>
      <c r="O636" t="s">
        <v>11706</v>
      </c>
      <c r="P636" s="1" t="s">
        <v>347</v>
      </c>
      <c r="R636">
        <v>2574271</v>
      </c>
      <c r="T636" t="s">
        <v>344</v>
      </c>
      <c r="V636"/>
      <c r="W636" s="1">
        <v>29137</v>
      </c>
      <c r="X636"/>
    </row>
    <row r="637" spans="1:24" x14ac:dyDescent="0.3">
      <c r="A637" t="s">
        <v>3128</v>
      </c>
      <c r="B637">
        <v>1</v>
      </c>
      <c r="C637" s="1" t="s">
        <v>3127</v>
      </c>
      <c r="D637" t="s">
        <v>347</v>
      </c>
      <c r="F637" t="s">
        <v>294</v>
      </c>
      <c r="G637">
        <v>84</v>
      </c>
      <c r="H637" t="s">
        <v>346</v>
      </c>
      <c r="I637" t="s">
        <v>3127</v>
      </c>
      <c r="J637">
        <v>17222</v>
      </c>
      <c r="K637">
        <v>0</v>
      </c>
      <c r="L637" t="s">
        <v>330</v>
      </c>
      <c r="M637" t="s">
        <v>1112</v>
      </c>
      <c r="N637">
        <v>26</v>
      </c>
      <c r="O637" t="s">
        <v>11707</v>
      </c>
      <c r="P637" s="1" t="s">
        <v>347</v>
      </c>
      <c r="R637">
        <v>2574603</v>
      </c>
      <c r="T637" t="s">
        <v>328</v>
      </c>
      <c r="V637" t="s">
        <v>1192</v>
      </c>
      <c r="W637" s="1">
        <v>29177</v>
      </c>
      <c r="X637"/>
    </row>
    <row r="638" spans="1:24" x14ac:dyDescent="0.3">
      <c r="A638" t="s">
        <v>3133</v>
      </c>
      <c r="B638">
        <v>1</v>
      </c>
      <c r="C638" s="1" t="s">
        <v>3129</v>
      </c>
      <c r="D638" t="s">
        <v>310</v>
      </c>
      <c r="E638" t="s">
        <v>3132</v>
      </c>
      <c r="F638" t="s">
        <v>294</v>
      </c>
      <c r="G638">
        <v>6</v>
      </c>
      <c r="H638" t="s">
        <v>918</v>
      </c>
      <c r="I638" t="s">
        <v>3129</v>
      </c>
      <c r="J638">
        <v>20595</v>
      </c>
      <c r="K638">
        <v>2</v>
      </c>
      <c r="L638" t="s">
        <v>3130</v>
      </c>
      <c r="M638" t="s">
        <v>3131</v>
      </c>
      <c r="N638">
        <v>26</v>
      </c>
      <c r="O638" t="s">
        <v>11708</v>
      </c>
      <c r="P638" s="1" t="s">
        <v>310</v>
      </c>
      <c r="R638">
        <v>3059773</v>
      </c>
      <c r="T638" t="s">
        <v>317</v>
      </c>
      <c r="V638" t="s">
        <v>3134</v>
      </c>
      <c r="W638" s="1">
        <v>31695</v>
      </c>
      <c r="X638"/>
    </row>
    <row r="639" spans="1:24" x14ac:dyDescent="0.3">
      <c r="A639" t="s">
        <v>3139</v>
      </c>
      <c r="B639">
        <v>1</v>
      </c>
      <c r="C639" s="1" t="s">
        <v>3137</v>
      </c>
      <c r="D639" t="s">
        <v>310</v>
      </c>
      <c r="F639" t="s">
        <v>294</v>
      </c>
      <c r="G639">
        <v>6</v>
      </c>
      <c r="H639" t="s">
        <v>682</v>
      </c>
      <c r="I639" t="s">
        <v>3137</v>
      </c>
      <c r="J639">
        <v>17077</v>
      </c>
      <c r="K639">
        <v>1</v>
      </c>
      <c r="L639" t="s">
        <v>1754</v>
      </c>
      <c r="M639" t="s">
        <v>3138</v>
      </c>
      <c r="N639">
        <v>30</v>
      </c>
      <c r="O639" t="s">
        <v>11709</v>
      </c>
      <c r="P639" s="1" t="s">
        <v>310</v>
      </c>
      <c r="R639">
        <v>13309</v>
      </c>
      <c r="T639" t="s">
        <v>344</v>
      </c>
      <c r="V639" t="s">
        <v>3140</v>
      </c>
      <c r="W639" s="1">
        <v>24539</v>
      </c>
      <c r="X639"/>
    </row>
    <row r="640" spans="1:24" x14ac:dyDescent="0.3">
      <c r="A640" t="s">
        <v>13894</v>
      </c>
      <c r="B640">
        <v>1</v>
      </c>
      <c r="C640" s="1" t="s">
        <v>3141</v>
      </c>
      <c r="D640" t="s">
        <v>347</v>
      </c>
      <c r="E640" t="s">
        <v>13971</v>
      </c>
      <c r="F640" t="s">
        <v>298</v>
      </c>
      <c r="G640">
        <v>19</v>
      </c>
      <c r="H640" t="s">
        <v>528</v>
      </c>
      <c r="I640" t="s">
        <v>3141</v>
      </c>
      <c r="J640">
        <v>20835</v>
      </c>
      <c r="K640">
        <v>2</v>
      </c>
      <c r="L640" t="s">
        <v>14379</v>
      </c>
      <c r="M640" t="s">
        <v>1112</v>
      </c>
      <c r="N640">
        <v>24</v>
      </c>
      <c r="O640" t="s">
        <v>11710</v>
      </c>
      <c r="P640" s="1" t="s">
        <v>347</v>
      </c>
      <c r="R640">
        <v>3124537</v>
      </c>
      <c r="S640">
        <v>2</v>
      </c>
      <c r="T640" t="s">
        <v>328</v>
      </c>
      <c r="U640" t="s">
        <v>339</v>
      </c>
      <c r="V640" t="s">
        <v>3143</v>
      </c>
      <c r="W640" s="1">
        <v>32006</v>
      </c>
      <c r="X640"/>
    </row>
    <row r="641" spans="1:24" x14ac:dyDescent="0.3">
      <c r="A641" t="s">
        <v>3146</v>
      </c>
      <c r="B641">
        <v>1</v>
      </c>
      <c r="C641" s="1" t="s">
        <v>3144</v>
      </c>
      <c r="D641" t="s">
        <v>434</v>
      </c>
      <c r="E641" t="s">
        <v>13972</v>
      </c>
      <c r="F641" t="s">
        <v>298</v>
      </c>
      <c r="G641">
        <v>3</v>
      </c>
      <c r="H641" t="s">
        <v>1222</v>
      </c>
      <c r="I641" t="s">
        <v>3144</v>
      </c>
      <c r="J641">
        <v>21114</v>
      </c>
      <c r="K641">
        <v>2</v>
      </c>
      <c r="L641" t="s">
        <v>573</v>
      </c>
      <c r="M641" t="s">
        <v>3145</v>
      </c>
      <c r="N641">
        <v>24</v>
      </c>
      <c r="O641" t="s">
        <v>11711</v>
      </c>
      <c r="P641" s="1" t="s">
        <v>434</v>
      </c>
      <c r="R641">
        <v>3821683</v>
      </c>
      <c r="S641">
        <v>2</v>
      </c>
      <c r="T641" t="s">
        <v>489</v>
      </c>
      <c r="U641" t="s">
        <v>408</v>
      </c>
      <c r="V641" t="s">
        <v>3113</v>
      </c>
      <c r="W641" s="1">
        <v>32002</v>
      </c>
      <c r="X641"/>
    </row>
    <row r="642" spans="1:24" x14ac:dyDescent="0.3">
      <c r="A642" t="s">
        <v>3149</v>
      </c>
      <c r="B642">
        <v>1</v>
      </c>
      <c r="C642" s="1" t="s">
        <v>3147</v>
      </c>
      <c r="D642" t="s">
        <v>448</v>
      </c>
      <c r="E642" t="s">
        <v>3148</v>
      </c>
      <c r="F642" t="s">
        <v>294</v>
      </c>
      <c r="H642" t="s">
        <v>943</v>
      </c>
      <c r="I642" t="s">
        <v>3147</v>
      </c>
      <c r="J642">
        <v>20561</v>
      </c>
      <c r="K642">
        <v>2</v>
      </c>
      <c r="L642" t="s">
        <v>418</v>
      </c>
      <c r="M642" t="s">
        <v>1234</v>
      </c>
      <c r="N642">
        <v>25</v>
      </c>
      <c r="O642" t="s">
        <v>11712</v>
      </c>
      <c r="P642" s="1" t="s">
        <v>448</v>
      </c>
      <c r="R642">
        <v>4057659</v>
      </c>
      <c r="T642" t="s">
        <v>328</v>
      </c>
      <c r="V642" t="s">
        <v>2458</v>
      </c>
      <c r="W642" s="1">
        <v>31423</v>
      </c>
      <c r="X642"/>
    </row>
    <row r="643" spans="1:24" x14ac:dyDescent="0.3">
      <c r="A643" t="s">
        <v>3152</v>
      </c>
      <c r="B643">
        <v>1</v>
      </c>
      <c r="C643" s="1" t="s">
        <v>3150</v>
      </c>
      <c r="D643" t="s">
        <v>347</v>
      </c>
      <c r="F643" t="s">
        <v>294</v>
      </c>
      <c r="G643">
        <v>0</v>
      </c>
      <c r="H643" t="s">
        <v>775</v>
      </c>
      <c r="I643" t="s">
        <v>3150</v>
      </c>
      <c r="J643">
        <v>16064</v>
      </c>
      <c r="K643">
        <v>3</v>
      </c>
      <c r="L643" t="s">
        <v>3151</v>
      </c>
      <c r="M643" t="s">
        <v>1280</v>
      </c>
      <c r="N643">
        <v>27</v>
      </c>
      <c r="O643" t="s">
        <v>11713</v>
      </c>
      <c r="P643" s="1" t="s">
        <v>347</v>
      </c>
      <c r="R643">
        <v>16811</v>
      </c>
      <c r="T643" t="s">
        <v>328</v>
      </c>
      <c r="V643" t="s">
        <v>2850</v>
      </c>
      <c r="W643" s="1">
        <v>27643</v>
      </c>
      <c r="X643"/>
    </row>
    <row r="644" spans="1:24" x14ac:dyDescent="0.3">
      <c r="A644" t="s">
        <v>3156</v>
      </c>
      <c r="B644">
        <v>1</v>
      </c>
      <c r="C644" s="1" t="s">
        <v>3153</v>
      </c>
      <c r="D644" t="s">
        <v>347</v>
      </c>
      <c r="E644" t="s">
        <v>3155</v>
      </c>
      <c r="F644" t="s">
        <v>298</v>
      </c>
      <c r="G644">
        <v>10</v>
      </c>
      <c r="H644" t="s">
        <v>427</v>
      </c>
      <c r="I644" t="s">
        <v>3153</v>
      </c>
      <c r="J644">
        <v>20038</v>
      </c>
      <c r="K644">
        <v>3</v>
      </c>
      <c r="L644" t="s">
        <v>1105</v>
      </c>
      <c r="M644" t="s">
        <v>3154</v>
      </c>
      <c r="N644">
        <v>25</v>
      </c>
      <c r="O644" t="s">
        <v>11714</v>
      </c>
      <c r="P644" s="1" t="s">
        <v>347</v>
      </c>
      <c r="R644">
        <v>3123075</v>
      </c>
      <c r="S644">
        <v>2</v>
      </c>
      <c r="T644" t="s">
        <v>489</v>
      </c>
      <c r="U644" t="s">
        <v>351</v>
      </c>
      <c r="V644" t="s">
        <v>3157</v>
      </c>
      <c r="W644" s="1">
        <v>31180</v>
      </c>
      <c r="X644"/>
    </row>
    <row r="645" spans="1:24" x14ac:dyDescent="0.3">
      <c r="A645" t="s">
        <v>11148</v>
      </c>
      <c r="B645">
        <v>1</v>
      </c>
      <c r="C645" s="1" t="s">
        <v>3160</v>
      </c>
      <c r="D645" t="s">
        <v>320</v>
      </c>
      <c r="E645" t="s">
        <v>3162</v>
      </c>
      <c r="F645" t="s">
        <v>506</v>
      </c>
      <c r="G645">
        <v>45</v>
      </c>
      <c r="H645" t="s">
        <v>695</v>
      </c>
      <c r="I645" t="s">
        <v>3160</v>
      </c>
      <c r="J645">
        <v>17021</v>
      </c>
      <c r="K645">
        <v>5</v>
      </c>
      <c r="L645" t="s">
        <v>14380</v>
      </c>
      <c r="M645" t="s">
        <v>3161</v>
      </c>
      <c r="N645">
        <v>29</v>
      </c>
      <c r="O645" t="s">
        <v>11715</v>
      </c>
      <c r="P645" s="1" t="s">
        <v>320</v>
      </c>
      <c r="R645">
        <v>3039924</v>
      </c>
      <c r="T645" t="s">
        <v>344</v>
      </c>
      <c r="V645" t="s">
        <v>3163</v>
      </c>
      <c r="W645" s="1">
        <v>29034</v>
      </c>
      <c r="X645"/>
    </row>
    <row r="646" spans="1:24" x14ac:dyDescent="0.3">
      <c r="A646" t="s">
        <v>3167</v>
      </c>
      <c r="B646">
        <v>1</v>
      </c>
      <c r="C646" s="1" t="s">
        <v>3164</v>
      </c>
      <c r="D646" t="s">
        <v>347</v>
      </c>
      <c r="E646" t="s">
        <v>3166</v>
      </c>
      <c r="F646" t="s">
        <v>294</v>
      </c>
      <c r="G646">
        <v>16</v>
      </c>
      <c r="H646" t="s">
        <v>564</v>
      </c>
      <c r="I646" t="s">
        <v>3164</v>
      </c>
      <c r="J646">
        <v>18516</v>
      </c>
      <c r="K646">
        <v>4</v>
      </c>
      <c r="L646" t="s">
        <v>1583</v>
      </c>
      <c r="M646" t="s">
        <v>3165</v>
      </c>
      <c r="N646">
        <v>27</v>
      </c>
      <c r="O646" t="s">
        <v>11716</v>
      </c>
      <c r="P646" s="1" t="s">
        <v>347</v>
      </c>
      <c r="R646">
        <v>3060950</v>
      </c>
      <c r="T646" t="s">
        <v>489</v>
      </c>
      <c r="V646" t="s">
        <v>3168</v>
      </c>
      <c r="W646" s="1">
        <v>29772</v>
      </c>
      <c r="X646"/>
    </row>
    <row r="647" spans="1:24" x14ac:dyDescent="0.3">
      <c r="A647" t="s">
        <v>3171</v>
      </c>
      <c r="B647">
        <v>1</v>
      </c>
      <c r="C647" s="1" t="s">
        <v>3169</v>
      </c>
      <c r="D647" t="s">
        <v>347</v>
      </c>
      <c r="F647" t="s">
        <v>294</v>
      </c>
      <c r="G647">
        <v>8</v>
      </c>
      <c r="H647" t="s">
        <v>787</v>
      </c>
      <c r="I647" t="s">
        <v>3169</v>
      </c>
      <c r="J647">
        <v>18784</v>
      </c>
      <c r="K647">
        <v>0</v>
      </c>
      <c r="L647" t="s">
        <v>461</v>
      </c>
      <c r="M647" t="s">
        <v>3170</v>
      </c>
      <c r="N647">
        <v>26</v>
      </c>
      <c r="O647" t="s">
        <v>11717</v>
      </c>
      <c r="P647" s="1" t="s">
        <v>347</v>
      </c>
      <c r="T647" t="s">
        <v>344</v>
      </c>
      <c r="V647" t="s">
        <v>1632</v>
      </c>
      <c r="W647" s="1">
        <v>30079</v>
      </c>
      <c r="X647"/>
    </row>
    <row r="648" spans="1:24" x14ac:dyDescent="0.3">
      <c r="A648" t="s">
        <v>3174</v>
      </c>
      <c r="B648">
        <v>1</v>
      </c>
      <c r="C648" s="1" t="s">
        <v>3172</v>
      </c>
      <c r="D648" t="s">
        <v>347</v>
      </c>
      <c r="F648" t="s">
        <v>294</v>
      </c>
      <c r="G648">
        <v>17</v>
      </c>
      <c r="H648" t="s">
        <v>787</v>
      </c>
      <c r="I648" t="s">
        <v>3172</v>
      </c>
      <c r="J648">
        <v>16242</v>
      </c>
      <c r="K648">
        <v>6</v>
      </c>
      <c r="L648" t="s">
        <v>1241</v>
      </c>
      <c r="M648" t="s">
        <v>442</v>
      </c>
      <c r="N648">
        <v>29</v>
      </c>
      <c r="O648" t="s">
        <v>11718</v>
      </c>
      <c r="P648" s="1" t="s">
        <v>3173</v>
      </c>
      <c r="R648">
        <v>17048</v>
      </c>
      <c r="T648" t="s">
        <v>359</v>
      </c>
      <c r="V648" t="s">
        <v>3175</v>
      </c>
      <c r="W648" s="1">
        <v>27918</v>
      </c>
      <c r="X648"/>
    </row>
    <row r="649" spans="1:24" x14ac:dyDescent="0.3">
      <c r="A649" t="s">
        <v>3179</v>
      </c>
      <c r="B649">
        <v>1</v>
      </c>
      <c r="C649" s="1" t="s">
        <v>3177</v>
      </c>
      <c r="D649" t="s">
        <v>448</v>
      </c>
      <c r="E649" t="s">
        <v>3178</v>
      </c>
      <c r="F649" t="s">
        <v>506</v>
      </c>
      <c r="G649">
        <v>34</v>
      </c>
      <c r="H649" t="s">
        <v>533</v>
      </c>
      <c r="I649" t="s">
        <v>3177</v>
      </c>
      <c r="J649">
        <v>17101</v>
      </c>
      <c r="K649">
        <v>5</v>
      </c>
      <c r="L649" t="s">
        <v>1826</v>
      </c>
      <c r="M649" t="s">
        <v>509</v>
      </c>
      <c r="N649">
        <v>27</v>
      </c>
      <c r="O649" t="s">
        <v>11719</v>
      </c>
      <c r="P649" s="1" t="s">
        <v>448</v>
      </c>
      <c r="R649">
        <v>2972282</v>
      </c>
      <c r="T649" t="s">
        <v>632</v>
      </c>
      <c r="V649" t="s">
        <v>3736</v>
      </c>
      <c r="W649" s="1">
        <v>28865</v>
      </c>
      <c r="X649"/>
    </row>
    <row r="650" spans="1:24" x14ac:dyDescent="0.3">
      <c r="A650" t="s">
        <v>3184</v>
      </c>
      <c r="B650">
        <v>1</v>
      </c>
      <c r="C650" s="1" t="s">
        <v>3181</v>
      </c>
      <c r="D650" t="s">
        <v>310</v>
      </c>
      <c r="E650" t="s">
        <v>3183</v>
      </c>
      <c r="F650" t="s">
        <v>298</v>
      </c>
      <c r="G650">
        <v>12</v>
      </c>
      <c r="H650" t="s">
        <v>456</v>
      </c>
      <c r="I650" t="s">
        <v>3181</v>
      </c>
      <c r="J650">
        <v>20283</v>
      </c>
      <c r="K650">
        <v>3</v>
      </c>
      <c r="L650" t="s">
        <v>1011</v>
      </c>
      <c r="M650" t="s">
        <v>3182</v>
      </c>
      <c r="N650">
        <v>26</v>
      </c>
      <c r="O650" t="s">
        <v>11720</v>
      </c>
      <c r="P650" s="1" t="s">
        <v>310</v>
      </c>
      <c r="R650">
        <v>3045169</v>
      </c>
      <c r="S650">
        <v>2</v>
      </c>
      <c r="T650" t="s">
        <v>421</v>
      </c>
      <c r="U650" t="s">
        <v>717</v>
      </c>
      <c r="V650" t="s">
        <v>3185</v>
      </c>
      <c r="W650" s="1">
        <v>31431</v>
      </c>
      <c r="X650"/>
    </row>
    <row r="651" spans="1:24" x14ac:dyDescent="0.3">
      <c r="A651" t="s">
        <v>3189</v>
      </c>
      <c r="B651">
        <v>1</v>
      </c>
      <c r="C651" s="1" t="s">
        <v>167</v>
      </c>
      <c r="D651" t="s">
        <v>448</v>
      </c>
      <c r="E651" t="s">
        <v>3188</v>
      </c>
      <c r="F651" t="s">
        <v>298</v>
      </c>
      <c r="G651">
        <v>23</v>
      </c>
      <c r="H651" t="s">
        <v>720</v>
      </c>
      <c r="I651" t="s">
        <v>167</v>
      </c>
      <c r="J651">
        <v>18003</v>
      </c>
      <c r="K651">
        <v>5</v>
      </c>
      <c r="L651" t="s">
        <v>3186</v>
      </c>
      <c r="M651" t="s">
        <v>3187</v>
      </c>
      <c r="N651">
        <v>27</v>
      </c>
      <c r="O651" t="s">
        <v>11721</v>
      </c>
      <c r="P651" s="1" t="s">
        <v>448</v>
      </c>
      <c r="R651">
        <v>2979843</v>
      </c>
      <c r="S651">
        <v>2</v>
      </c>
      <c r="T651" t="s">
        <v>328</v>
      </c>
      <c r="U651" t="s">
        <v>14224</v>
      </c>
      <c r="V651" t="s">
        <v>3190</v>
      </c>
      <c r="W651" s="1">
        <v>29307</v>
      </c>
      <c r="X651"/>
    </row>
    <row r="652" spans="1:24" x14ac:dyDescent="0.3">
      <c r="A652" t="s">
        <v>3194</v>
      </c>
      <c r="B652">
        <v>1</v>
      </c>
      <c r="C652" s="1" t="s">
        <v>3193</v>
      </c>
      <c r="D652" t="s">
        <v>347</v>
      </c>
      <c r="F652" t="s">
        <v>294</v>
      </c>
      <c r="G652">
        <v>85</v>
      </c>
      <c r="H652" t="s">
        <v>384</v>
      </c>
      <c r="I652" t="s">
        <v>3193</v>
      </c>
      <c r="J652">
        <v>20273</v>
      </c>
      <c r="K652">
        <v>2</v>
      </c>
      <c r="L652" t="s">
        <v>1337</v>
      </c>
      <c r="M652" t="s">
        <v>509</v>
      </c>
      <c r="N652">
        <v>25</v>
      </c>
      <c r="O652" t="s">
        <v>11722</v>
      </c>
      <c r="P652" s="1" t="s">
        <v>347</v>
      </c>
      <c r="R652">
        <v>3059733</v>
      </c>
      <c r="T652" t="s">
        <v>399</v>
      </c>
      <c r="V652" t="s">
        <v>3195</v>
      </c>
      <c r="W652" s="1">
        <v>31383</v>
      </c>
      <c r="X652"/>
    </row>
    <row r="653" spans="1:24" x14ac:dyDescent="0.3">
      <c r="A653" t="s">
        <v>3198</v>
      </c>
      <c r="B653">
        <v>1</v>
      </c>
      <c r="C653" s="1" t="s">
        <v>3196</v>
      </c>
      <c r="D653" t="s">
        <v>320</v>
      </c>
      <c r="E653" t="s">
        <v>3197</v>
      </c>
      <c r="F653" t="s">
        <v>298</v>
      </c>
      <c r="G653">
        <v>81</v>
      </c>
      <c r="H653" t="s">
        <v>455</v>
      </c>
      <c r="I653" t="s">
        <v>3196</v>
      </c>
      <c r="J653">
        <v>19176</v>
      </c>
      <c r="K653">
        <v>4</v>
      </c>
      <c r="L653" t="s">
        <v>1539</v>
      </c>
      <c r="M653" t="s">
        <v>2026</v>
      </c>
      <c r="N653">
        <v>26</v>
      </c>
      <c r="O653" t="s">
        <v>11723</v>
      </c>
      <c r="P653" s="1" t="s">
        <v>320</v>
      </c>
      <c r="R653">
        <v>3052166</v>
      </c>
      <c r="S653">
        <v>2</v>
      </c>
      <c r="T653" t="s">
        <v>317</v>
      </c>
      <c r="U653" t="s">
        <v>339</v>
      </c>
      <c r="V653" t="s">
        <v>3199</v>
      </c>
      <c r="W653" s="1">
        <v>30523</v>
      </c>
      <c r="X653"/>
    </row>
    <row r="654" spans="1:24" x14ac:dyDescent="0.3">
      <c r="A654" t="s">
        <v>3202</v>
      </c>
      <c r="B654">
        <v>1</v>
      </c>
      <c r="C654" s="1" t="s">
        <v>3200</v>
      </c>
      <c r="D654" t="s">
        <v>347</v>
      </c>
      <c r="F654" t="s">
        <v>294</v>
      </c>
      <c r="G654">
        <v>82</v>
      </c>
      <c r="H654" t="s">
        <v>433</v>
      </c>
      <c r="I654" t="s">
        <v>3200</v>
      </c>
      <c r="J654">
        <v>17239</v>
      </c>
      <c r="K654">
        <v>0</v>
      </c>
      <c r="L654" t="s">
        <v>2941</v>
      </c>
      <c r="M654" t="s">
        <v>3201</v>
      </c>
      <c r="N654">
        <v>27</v>
      </c>
      <c r="O654" t="s">
        <v>11724</v>
      </c>
      <c r="P654" s="1" t="s">
        <v>347</v>
      </c>
      <c r="R654">
        <v>2514119</v>
      </c>
      <c r="T654" t="s">
        <v>307</v>
      </c>
      <c r="V654" t="s">
        <v>3203</v>
      </c>
      <c r="W654" s="1">
        <v>28929</v>
      </c>
      <c r="X654"/>
    </row>
    <row r="655" spans="1:24" x14ac:dyDescent="0.3">
      <c r="A655" t="s">
        <v>3207</v>
      </c>
      <c r="B655">
        <v>1</v>
      </c>
      <c r="C655" s="1" t="s">
        <v>355</v>
      </c>
      <c r="D655" t="s">
        <v>320</v>
      </c>
      <c r="E655" t="s">
        <v>3206</v>
      </c>
      <c r="F655" t="s">
        <v>298</v>
      </c>
      <c r="G655">
        <v>85</v>
      </c>
      <c r="H655" t="s">
        <v>1042</v>
      </c>
      <c r="I655" t="s">
        <v>355</v>
      </c>
      <c r="J655">
        <v>5084</v>
      </c>
      <c r="K655">
        <v>14</v>
      </c>
      <c r="L655" t="s">
        <v>3205</v>
      </c>
      <c r="M655" t="s">
        <v>490</v>
      </c>
      <c r="N655">
        <v>36</v>
      </c>
      <c r="O655" t="s">
        <v>11725</v>
      </c>
      <c r="P655" s="1" t="s">
        <v>320</v>
      </c>
      <c r="R655">
        <v>9592</v>
      </c>
      <c r="T655" t="s">
        <v>317</v>
      </c>
      <c r="V655" t="s">
        <v>3208</v>
      </c>
      <c r="W655" s="1">
        <v>7755</v>
      </c>
      <c r="X655"/>
    </row>
    <row r="656" spans="1:24" x14ac:dyDescent="0.3">
      <c r="A656" t="s">
        <v>3212</v>
      </c>
      <c r="B656">
        <v>1</v>
      </c>
      <c r="C656" s="1" t="s">
        <v>3210</v>
      </c>
      <c r="D656" t="s">
        <v>320</v>
      </c>
      <c r="E656" t="s">
        <v>13973</v>
      </c>
      <c r="F656" t="s">
        <v>298</v>
      </c>
      <c r="G656">
        <v>89</v>
      </c>
      <c r="H656" t="s">
        <v>1042</v>
      </c>
      <c r="I656" t="s">
        <v>3210</v>
      </c>
      <c r="J656">
        <v>21208</v>
      </c>
      <c r="K656">
        <v>2</v>
      </c>
      <c r="L656" t="s">
        <v>2787</v>
      </c>
      <c r="M656" t="s">
        <v>3211</v>
      </c>
      <c r="N656">
        <v>25</v>
      </c>
      <c r="O656" t="s">
        <v>11726</v>
      </c>
      <c r="P656" s="1" t="s">
        <v>320</v>
      </c>
      <c r="R656">
        <v>3115981</v>
      </c>
      <c r="T656" t="s">
        <v>303</v>
      </c>
      <c r="U656" t="s">
        <v>339</v>
      </c>
      <c r="V656" t="s">
        <v>1046</v>
      </c>
      <c r="W656" s="1">
        <v>32250</v>
      </c>
      <c r="X656"/>
    </row>
    <row r="657" spans="1:24" x14ac:dyDescent="0.3">
      <c r="A657" t="s">
        <v>3218</v>
      </c>
      <c r="B657">
        <v>1</v>
      </c>
      <c r="C657" s="1" t="s">
        <v>3216</v>
      </c>
      <c r="D657" t="s">
        <v>558</v>
      </c>
      <c r="F657" t="s">
        <v>294</v>
      </c>
      <c r="G657">
        <v>43</v>
      </c>
      <c r="H657" t="s">
        <v>945</v>
      </c>
      <c r="I657" t="s">
        <v>3216</v>
      </c>
      <c r="J657">
        <v>19439</v>
      </c>
      <c r="K657">
        <v>2</v>
      </c>
      <c r="L657" t="s">
        <v>2112</v>
      </c>
      <c r="M657" t="s">
        <v>3217</v>
      </c>
      <c r="N657">
        <v>24</v>
      </c>
      <c r="O657" t="s">
        <v>11727</v>
      </c>
      <c r="P657" s="1" t="s">
        <v>448</v>
      </c>
      <c r="R657">
        <v>3045375</v>
      </c>
      <c r="T657" t="s">
        <v>307</v>
      </c>
      <c r="V657" t="s">
        <v>3219</v>
      </c>
      <c r="W657" s="1">
        <v>30728</v>
      </c>
      <c r="X657"/>
    </row>
    <row r="658" spans="1:24" x14ac:dyDescent="0.3">
      <c r="A658" t="s">
        <v>3224</v>
      </c>
      <c r="B658">
        <v>1</v>
      </c>
      <c r="C658" s="1" t="s">
        <v>139</v>
      </c>
      <c r="D658" t="s">
        <v>434</v>
      </c>
      <c r="E658" t="s">
        <v>3223</v>
      </c>
      <c r="F658" t="s">
        <v>298</v>
      </c>
      <c r="G658">
        <v>9</v>
      </c>
      <c r="H658" t="s">
        <v>482</v>
      </c>
      <c r="I658" t="s">
        <v>139</v>
      </c>
      <c r="J658">
        <v>14688</v>
      </c>
      <c r="K658">
        <v>9</v>
      </c>
      <c r="L658" t="s">
        <v>461</v>
      </c>
      <c r="M658" t="s">
        <v>3222</v>
      </c>
      <c r="N658">
        <v>31</v>
      </c>
      <c r="O658" t="s">
        <v>11728</v>
      </c>
      <c r="P658" s="1" t="s">
        <v>434</v>
      </c>
      <c r="R658">
        <v>15683</v>
      </c>
      <c r="S658">
        <v>1</v>
      </c>
      <c r="T658" t="s">
        <v>328</v>
      </c>
      <c r="U658" t="s">
        <v>334</v>
      </c>
      <c r="V658" t="s">
        <v>3225</v>
      </c>
      <c r="W658" s="1">
        <v>26534</v>
      </c>
      <c r="X658"/>
    </row>
    <row r="659" spans="1:24" x14ac:dyDescent="0.3">
      <c r="A659" t="s">
        <v>3228</v>
      </c>
      <c r="B659">
        <v>1</v>
      </c>
      <c r="C659" s="1" t="s">
        <v>3226</v>
      </c>
      <c r="F659" t="s">
        <v>294</v>
      </c>
      <c r="G659">
        <v>0</v>
      </c>
      <c r="H659" t="s">
        <v>295</v>
      </c>
      <c r="I659" t="s">
        <v>3226</v>
      </c>
      <c r="J659">
        <v>17898</v>
      </c>
      <c r="K659">
        <v>0</v>
      </c>
      <c r="L659" t="s">
        <v>2706</v>
      </c>
      <c r="M659" t="s">
        <v>3227</v>
      </c>
      <c r="O659" t="s">
        <v>11729</v>
      </c>
      <c r="P659" s="1" t="s">
        <v>295</v>
      </c>
      <c r="T659" t="s">
        <v>295</v>
      </c>
      <c r="V659"/>
      <c r="W659" s="1"/>
      <c r="X659"/>
    </row>
    <row r="660" spans="1:24" x14ac:dyDescent="0.3">
      <c r="A660" t="s">
        <v>3233</v>
      </c>
      <c r="B660">
        <v>1</v>
      </c>
      <c r="C660" s="1" t="s">
        <v>3229</v>
      </c>
      <c r="D660" t="s">
        <v>347</v>
      </c>
      <c r="E660" t="s">
        <v>3232</v>
      </c>
      <c r="F660" t="s">
        <v>298</v>
      </c>
      <c r="G660">
        <v>81</v>
      </c>
      <c r="H660" t="s">
        <v>588</v>
      </c>
      <c r="I660" t="s">
        <v>3229</v>
      </c>
      <c r="J660">
        <v>12722</v>
      </c>
      <c r="K660">
        <v>9</v>
      </c>
      <c r="L660" t="s">
        <v>3230</v>
      </c>
      <c r="M660" t="s">
        <v>3231</v>
      </c>
      <c r="N660">
        <v>31</v>
      </c>
      <c r="O660" t="s">
        <v>11730</v>
      </c>
      <c r="P660" s="1" t="s">
        <v>347</v>
      </c>
      <c r="R660">
        <v>14583</v>
      </c>
      <c r="T660" t="s">
        <v>344</v>
      </c>
      <c r="V660" t="s">
        <v>3234</v>
      </c>
      <c r="W660" s="1">
        <v>25379</v>
      </c>
      <c r="X660"/>
    </row>
    <row r="661" spans="1:24" x14ac:dyDescent="0.3">
      <c r="A661" t="s">
        <v>14381</v>
      </c>
      <c r="B661">
        <v>1</v>
      </c>
      <c r="C661" s="1" t="s">
        <v>14382</v>
      </c>
      <c r="D661" t="s">
        <v>347</v>
      </c>
      <c r="F661" t="s">
        <v>298</v>
      </c>
      <c r="G661">
        <v>12</v>
      </c>
      <c r="H661" t="s">
        <v>825</v>
      </c>
      <c r="I661" t="s">
        <v>14382</v>
      </c>
      <c r="J661">
        <v>22276</v>
      </c>
      <c r="K661">
        <v>1</v>
      </c>
      <c r="L661" t="s">
        <v>14385</v>
      </c>
      <c r="M661" t="s">
        <v>1275</v>
      </c>
      <c r="N661">
        <v>23</v>
      </c>
      <c r="O661" t="s">
        <v>14384</v>
      </c>
      <c r="P661" s="1" t="s">
        <v>347</v>
      </c>
      <c r="R661">
        <v>4374496</v>
      </c>
      <c r="S661">
        <v>2</v>
      </c>
      <c r="T661" t="s">
        <v>489</v>
      </c>
      <c r="U661" t="s">
        <v>302</v>
      </c>
      <c r="V661" t="s">
        <v>14383</v>
      </c>
      <c r="W661" s="1">
        <v>33215</v>
      </c>
      <c r="X661"/>
    </row>
    <row r="662" spans="1:24" x14ac:dyDescent="0.3">
      <c r="A662" t="s">
        <v>3240</v>
      </c>
      <c r="B662">
        <v>1</v>
      </c>
      <c r="C662" s="1" t="s">
        <v>3237</v>
      </c>
      <c r="D662" t="s">
        <v>320</v>
      </c>
      <c r="E662" t="s">
        <v>3239</v>
      </c>
      <c r="F662" t="s">
        <v>298</v>
      </c>
      <c r="G662">
        <v>86</v>
      </c>
      <c r="H662" t="s">
        <v>557</v>
      </c>
      <c r="I662" t="s">
        <v>3237</v>
      </c>
      <c r="J662">
        <v>19296</v>
      </c>
      <c r="K662">
        <v>4</v>
      </c>
      <c r="L662" t="s">
        <v>1113</v>
      </c>
      <c r="M662" t="s">
        <v>3238</v>
      </c>
      <c r="N662">
        <v>26</v>
      </c>
      <c r="O662" t="s">
        <v>11731</v>
      </c>
      <c r="P662" s="1" t="s">
        <v>320</v>
      </c>
      <c r="R662">
        <v>3049698</v>
      </c>
      <c r="S662">
        <v>1</v>
      </c>
      <c r="T662" t="s">
        <v>344</v>
      </c>
      <c r="U662" t="s">
        <v>548</v>
      </c>
      <c r="V662" t="s">
        <v>1365</v>
      </c>
      <c r="W662" s="1">
        <v>30571</v>
      </c>
      <c r="X662"/>
    </row>
    <row r="663" spans="1:24" x14ac:dyDescent="0.3">
      <c r="A663" t="s">
        <v>16267</v>
      </c>
      <c r="B663">
        <v>1</v>
      </c>
      <c r="C663" s="1" t="s">
        <v>16268</v>
      </c>
      <c r="D663" t="s">
        <v>448</v>
      </c>
      <c r="F663" t="s">
        <v>298</v>
      </c>
      <c r="G663">
        <v>37</v>
      </c>
      <c r="H663" t="s">
        <v>355</v>
      </c>
      <c r="I663" t="s">
        <v>16268</v>
      </c>
      <c r="K663">
        <v>0</v>
      </c>
      <c r="L663" t="s">
        <v>1830</v>
      </c>
      <c r="M663" t="s">
        <v>16269</v>
      </c>
      <c r="O663" t="s">
        <v>16270</v>
      </c>
      <c r="P663" s="1" t="s">
        <v>448</v>
      </c>
      <c r="T663" t="s">
        <v>399</v>
      </c>
      <c r="U663" t="s">
        <v>890</v>
      </c>
      <c r="V663"/>
      <c r="W663" s="1"/>
      <c r="X663"/>
    </row>
    <row r="664" spans="1:24" x14ac:dyDescent="0.3">
      <c r="A664" t="s">
        <v>3243</v>
      </c>
      <c r="B664">
        <v>1</v>
      </c>
      <c r="C664" s="1" t="s">
        <v>3241</v>
      </c>
      <c r="D664" t="s">
        <v>434</v>
      </c>
      <c r="E664" t="s">
        <v>3242</v>
      </c>
      <c r="F664" t="s">
        <v>298</v>
      </c>
      <c r="G664">
        <v>1</v>
      </c>
      <c r="H664" t="s">
        <v>361</v>
      </c>
      <c r="I664" t="s">
        <v>3241</v>
      </c>
      <c r="J664">
        <v>18619</v>
      </c>
      <c r="K664">
        <v>4</v>
      </c>
      <c r="L664" t="s">
        <v>529</v>
      </c>
      <c r="M664" t="s">
        <v>777</v>
      </c>
      <c r="N664">
        <v>27</v>
      </c>
      <c r="O664" t="s">
        <v>11732</v>
      </c>
      <c r="P664" s="1" t="s">
        <v>434</v>
      </c>
      <c r="R664">
        <v>3135726</v>
      </c>
      <c r="S664">
        <v>2</v>
      </c>
      <c r="T664" t="s">
        <v>399</v>
      </c>
      <c r="U664" t="s">
        <v>904</v>
      </c>
      <c r="V664" t="s">
        <v>3244</v>
      </c>
      <c r="W664" s="1">
        <v>29915</v>
      </c>
      <c r="X664"/>
    </row>
    <row r="665" spans="1:24" x14ac:dyDescent="0.3">
      <c r="A665" t="s">
        <v>3247</v>
      </c>
      <c r="B665">
        <v>1</v>
      </c>
      <c r="C665" s="1" t="s">
        <v>3245</v>
      </c>
      <c r="D665" t="s">
        <v>448</v>
      </c>
      <c r="F665" t="s">
        <v>294</v>
      </c>
      <c r="G665">
        <v>43</v>
      </c>
      <c r="H665" t="s">
        <v>599</v>
      </c>
      <c r="I665" t="s">
        <v>3245</v>
      </c>
      <c r="J665">
        <v>17026</v>
      </c>
      <c r="K665">
        <v>5</v>
      </c>
      <c r="L665" t="s">
        <v>504</v>
      </c>
      <c r="M665" t="s">
        <v>3246</v>
      </c>
      <c r="N665">
        <v>28</v>
      </c>
      <c r="O665" t="s">
        <v>11733</v>
      </c>
      <c r="P665" s="1" t="s">
        <v>448</v>
      </c>
      <c r="R665">
        <v>2986739</v>
      </c>
      <c r="T665" t="s">
        <v>307</v>
      </c>
      <c r="V665" t="s">
        <v>3248</v>
      </c>
      <c r="W665" s="1">
        <v>28922</v>
      </c>
      <c r="X665"/>
    </row>
    <row r="666" spans="1:24" x14ac:dyDescent="0.3">
      <c r="A666" t="s">
        <v>3251</v>
      </c>
      <c r="B666">
        <v>1</v>
      </c>
      <c r="C666" s="1" t="s">
        <v>3249</v>
      </c>
      <c r="D666" t="s">
        <v>347</v>
      </c>
      <c r="E666" t="s">
        <v>3250</v>
      </c>
      <c r="F666" t="s">
        <v>294</v>
      </c>
      <c r="G666">
        <v>19</v>
      </c>
      <c r="H666" t="s">
        <v>787</v>
      </c>
      <c r="I666" t="s">
        <v>3249</v>
      </c>
      <c r="J666">
        <v>18034</v>
      </c>
      <c r="K666">
        <v>4</v>
      </c>
      <c r="L666" t="s">
        <v>2785</v>
      </c>
      <c r="M666" t="s">
        <v>3012</v>
      </c>
      <c r="N666">
        <v>27</v>
      </c>
      <c r="O666" t="s">
        <v>11734</v>
      </c>
      <c r="P666" s="1" t="s">
        <v>347</v>
      </c>
      <c r="R666">
        <v>2578553</v>
      </c>
      <c r="T666" t="s">
        <v>307</v>
      </c>
      <c r="V666" t="s">
        <v>3005</v>
      </c>
      <c r="W666" s="1">
        <v>29346</v>
      </c>
      <c r="X666"/>
    </row>
    <row r="667" spans="1:24" x14ac:dyDescent="0.3">
      <c r="A667" t="s">
        <v>3255</v>
      </c>
      <c r="B667">
        <v>1</v>
      </c>
      <c r="C667" s="1" t="s">
        <v>3252</v>
      </c>
      <c r="D667" t="s">
        <v>347</v>
      </c>
      <c r="E667" t="s">
        <v>3254</v>
      </c>
      <c r="F667" t="s">
        <v>298</v>
      </c>
      <c r="G667">
        <v>83</v>
      </c>
      <c r="H667" t="s">
        <v>410</v>
      </c>
      <c r="I667" t="s">
        <v>3252</v>
      </c>
      <c r="J667">
        <v>19006</v>
      </c>
      <c r="K667">
        <v>4</v>
      </c>
      <c r="L667" t="s">
        <v>444</v>
      </c>
      <c r="M667" t="s">
        <v>3253</v>
      </c>
      <c r="N667">
        <v>25</v>
      </c>
      <c r="O667" t="s">
        <v>11735</v>
      </c>
      <c r="P667" s="1" t="s">
        <v>347</v>
      </c>
      <c r="R667">
        <v>3115330</v>
      </c>
      <c r="S667">
        <v>4</v>
      </c>
      <c r="T667" t="s">
        <v>317</v>
      </c>
      <c r="U667" t="s">
        <v>351</v>
      </c>
      <c r="V667" t="s">
        <v>2795</v>
      </c>
      <c r="W667" s="1">
        <v>30241</v>
      </c>
      <c r="X667"/>
    </row>
    <row r="668" spans="1:24" x14ac:dyDescent="0.3">
      <c r="A668" t="s">
        <v>3260</v>
      </c>
      <c r="B668">
        <v>1</v>
      </c>
      <c r="C668" s="1" t="s">
        <v>3257</v>
      </c>
      <c r="D668" t="s">
        <v>347</v>
      </c>
      <c r="E668" t="s">
        <v>3259</v>
      </c>
      <c r="F668" t="s">
        <v>294</v>
      </c>
      <c r="G668">
        <v>89</v>
      </c>
      <c r="H668" t="s">
        <v>396</v>
      </c>
      <c r="I668" t="s">
        <v>3257</v>
      </c>
      <c r="J668">
        <v>16274</v>
      </c>
      <c r="K668">
        <v>5</v>
      </c>
      <c r="L668" t="s">
        <v>840</v>
      </c>
      <c r="M668" t="s">
        <v>3258</v>
      </c>
      <c r="N668">
        <v>28</v>
      </c>
      <c r="O668" t="s">
        <v>11736</v>
      </c>
      <c r="P668" s="1" t="s">
        <v>347</v>
      </c>
      <c r="R668">
        <v>16972</v>
      </c>
      <c r="T668" t="s">
        <v>399</v>
      </c>
      <c r="V668" t="s">
        <v>1338</v>
      </c>
      <c r="W668" s="1">
        <v>27822</v>
      </c>
      <c r="X668"/>
    </row>
    <row r="669" spans="1:24" x14ac:dyDescent="0.3">
      <c r="A669" t="s">
        <v>14386</v>
      </c>
      <c r="B669">
        <v>1</v>
      </c>
      <c r="C669" s="1" t="s">
        <v>14387</v>
      </c>
      <c r="D669" t="s">
        <v>347</v>
      </c>
      <c r="F669" t="s">
        <v>298</v>
      </c>
      <c r="G669">
        <v>17</v>
      </c>
      <c r="H669" t="s">
        <v>1090</v>
      </c>
      <c r="I669" t="s">
        <v>14387</v>
      </c>
      <c r="J669">
        <v>22175</v>
      </c>
      <c r="K669">
        <v>1</v>
      </c>
      <c r="L669" t="s">
        <v>594</v>
      </c>
      <c r="M669" t="s">
        <v>14389</v>
      </c>
      <c r="N669">
        <v>23</v>
      </c>
      <c r="O669" t="s">
        <v>14390</v>
      </c>
      <c r="P669" s="1" t="s">
        <v>347</v>
      </c>
      <c r="R669">
        <v>3919609</v>
      </c>
      <c r="T669" t="s">
        <v>399</v>
      </c>
      <c r="U669" t="s">
        <v>370</v>
      </c>
      <c r="V669" t="s">
        <v>14388</v>
      </c>
      <c r="W669" s="1">
        <v>33063</v>
      </c>
      <c r="X669"/>
    </row>
    <row r="670" spans="1:24" x14ac:dyDescent="0.3">
      <c r="A670" t="s">
        <v>3264</v>
      </c>
      <c r="B670">
        <v>1</v>
      </c>
      <c r="C670" s="1" t="s">
        <v>3261</v>
      </c>
      <c r="D670" t="s">
        <v>347</v>
      </c>
      <c r="F670" t="s">
        <v>294</v>
      </c>
      <c r="G670">
        <v>16</v>
      </c>
      <c r="H670" t="s">
        <v>533</v>
      </c>
      <c r="I670" t="s">
        <v>3261</v>
      </c>
      <c r="J670">
        <v>17122</v>
      </c>
      <c r="K670">
        <v>1</v>
      </c>
      <c r="L670" t="s">
        <v>3262</v>
      </c>
      <c r="M670" t="s">
        <v>3263</v>
      </c>
      <c r="N670">
        <v>26</v>
      </c>
      <c r="O670" t="s">
        <v>11737</v>
      </c>
      <c r="P670" s="1" t="s">
        <v>347</v>
      </c>
      <c r="R670">
        <v>2577578</v>
      </c>
      <c r="T670" t="s">
        <v>307</v>
      </c>
      <c r="V670" t="s">
        <v>3265</v>
      </c>
      <c r="W670" s="1">
        <v>28812</v>
      </c>
      <c r="X670"/>
    </row>
    <row r="671" spans="1:24" x14ac:dyDescent="0.3">
      <c r="A671" t="s">
        <v>3269</v>
      </c>
      <c r="B671">
        <v>1</v>
      </c>
      <c r="C671" s="1" t="s">
        <v>3266</v>
      </c>
      <c r="D671" t="s">
        <v>347</v>
      </c>
      <c r="F671" t="s">
        <v>294</v>
      </c>
      <c r="G671">
        <v>88</v>
      </c>
      <c r="H671" t="s">
        <v>571</v>
      </c>
      <c r="I671" t="s">
        <v>3266</v>
      </c>
      <c r="J671">
        <v>19724</v>
      </c>
      <c r="K671">
        <v>2</v>
      </c>
      <c r="L671" t="s">
        <v>3267</v>
      </c>
      <c r="M671" t="s">
        <v>3268</v>
      </c>
      <c r="O671" t="s">
        <v>11738</v>
      </c>
      <c r="P671" s="1" t="s">
        <v>347</v>
      </c>
      <c r="R671">
        <v>3912558</v>
      </c>
      <c r="T671" t="s">
        <v>421</v>
      </c>
      <c r="V671"/>
      <c r="W671" s="1">
        <v>30931</v>
      </c>
      <c r="X671"/>
    </row>
    <row r="672" spans="1:24" x14ac:dyDescent="0.3">
      <c r="A672" t="s">
        <v>3273</v>
      </c>
      <c r="B672">
        <v>1</v>
      </c>
      <c r="C672" s="1" t="s">
        <v>3270</v>
      </c>
      <c r="D672" t="s">
        <v>347</v>
      </c>
      <c r="E672" t="s">
        <v>3272</v>
      </c>
      <c r="F672" t="s">
        <v>298</v>
      </c>
      <c r="G672">
        <v>12</v>
      </c>
      <c r="H672" t="s">
        <v>564</v>
      </c>
      <c r="I672" t="s">
        <v>3270</v>
      </c>
      <c r="J672">
        <v>20582</v>
      </c>
      <c r="K672">
        <v>3</v>
      </c>
      <c r="L672" t="s">
        <v>725</v>
      </c>
      <c r="M672" t="s">
        <v>3271</v>
      </c>
      <c r="N672">
        <v>27</v>
      </c>
      <c r="O672" t="s">
        <v>11739</v>
      </c>
      <c r="P672" s="1" t="s">
        <v>347</v>
      </c>
      <c r="R672">
        <v>3047968</v>
      </c>
      <c r="S672">
        <v>2</v>
      </c>
      <c r="T672" t="s">
        <v>399</v>
      </c>
      <c r="U672" t="s">
        <v>640</v>
      </c>
      <c r="V672" t="s">
        <v>2145</v>
      </c>
      <c r="W672" s="1">
        <v>31508</v>
      </c>
      <c r="X672"/>
    </row>
    <row r="673" spans="1:24" x14ac:dyDescent="0.3">
      <c r="A673" t="s">
        <v>3277</v>
      </c>
      <c r="B673">
        <v>1</v>
      </c>
      <c r="C673" s="1" t="s">
        <v>18</v>
      </c>
      <c r="D673" t="s">
        <v>448</v>
      </c>
      <c r="E673" t="s">
        <v>3276</v>
      </c>
      <c r="F673" t="s">
        <v>298</v>
      </c>
      <c r="G673">
        <v>1</v>
      </c>
      <c r="H673" t="s">
        <v>410</v>
      </c>
      <c r="I673" t="s">
        <v>18</v>
      </c>
      <c r="J673">
        <v>16510</v>
      </c>
      <c r="K673">
        <v>7</v>
      </c>
      <c r="L673" t="s">
        <v>3274</v>
      </c>
      <c r="M673" t="s">
        <v>3275</v>
      </c>
      <c r="N673">
        <v>29</v>
      </c>
      <c r="O673" t="s">
        <v>11740</v>
      </c>
      <c r="P673" s="1" t="s">
        <v>448</v>
      </c>
      <c r="R673">
        <v>16782</v>
      </c>
      <c r="S673">
        <v>3</v>
      </c>
      <c r="T673" t="s">
        <v>489</v>
      </c>
      <c r="U673" t="s">
        <v>305</v>
      </c>
      <c r="V673" t="s">
        <v>1722</v>
      </c>
      <c r="W673" s="1">
        <v>27624</v>
      </c>
      <c r="X673"/>
    </row>
    <row r="674" spans="1:24" x14ac:dyDescent="0.3">
      <c r="A674" t="s">
        <v>14391</v>
      </c>
      <c r="B674">
        <v>1</v>
      </c>
      <c r="C674" s="1" t="s">
        <v>14392</v>
      </c>
      <c r="D674" t="s">
        <v>320</v>
      </c>
      <c r="F674" t="s">
        <v>294</v>
      </c>
      <c r="H674" t="s">
        <v>511</v>
      </c>
      <c r="I674" t="s">
        <v>14392</v>
      </c>
      <c r="J674">
        <v>22382</v>
      </c>
      <c r="K674">
        <v>0</v>
      </c>
      <c r="L674" t="s">
        <v>553</v>
      </c>
      <c r="M674" t="s">
        <v>4249</v>
      </c>
      <c r="N674">
        <v>22</v>
      </c>
      <c r="O674" t="s">
        <v>14394</v>
      </c>
      <c r="P674" s="1" t="s">
        <v>320</v>
      </c>
      <c r="T674" t="s">
        <v>317</v>
      </c>
      <c r="V674" t="s">
        <v>14393</v>
      </c>
      <c r="W674" s="1">
        <v>33080</v>
      </c>
      <c r="X674"/>
    </row>
    <row r="675" spans="1:24" x14ac:dyDescent="0.3">
      <c r="A675" t="s">
        <v>3284</v>
      </c>
      <c r="B675">
        <v>1</v>
      </c>
      <c r="C675" s="1" t="s">
        <v>3280</v>
      </c>
      <c r="D675" t="s">
        <v>448</v>
      </c>
      <c r="E675" t="s">
        <v>3283</v>
      </c>
      <c r="F675" t="s">
        <v>298</v>
      </c>
      <c r="G675">
        <v>36</v>
      </c>
      <c r="H675" t="s">
        <v>410</v>
      </c>
      <c r="I675" t="s">
        <v>3280</v>
      </c>
      <c r="J675">
        <v>16307</v>
      </c>
      <c r="K675">
        <v>6</v>
      </c>
      <c r="L675" t="s">
        <v>3281</v>
      </c>
      <c r="M675" t="s">
        <v>3282</v>
      </c>
      <c r="N675">
        <v>29</v>
      </c>
      <c r="O675" t="s">
        <v>11741</v>
      </c>
      <c r="P675" s="1" t="s">
        <v>448</v>
      </c>
      <c r="R675">
        <v>17284</v>
      </c>
      <c r="T675" t="s">
        <v>399</v>
      </c>
      <c r="V675" t="s">
        <v>3285</v>
      </c>
      <c r="W675" s="1">
        <v>28044</v>
      </c>
      <c r="X675"/>
    </row>
    <row r="676" spans="1:24" x14ac:dyDescent="0.3">
      <c r="A676" t="s">
        <v>3288</v>
      </c>
      <c r="B676">
        <v>1</v>
      </c>
      <c r="C676" s="1" t="s">
        <v>3286</v>
      </c>
      <c r="D676" t="s">
        <v>347</v>
      </c>
      <c r="E676" t="s">
        <v>14395</v>
      </c>
      <c r="F676" t="s">
        <v>294</v>
      </c>
      <c r="H676" t="s">
        <v>537</v>
      </c>
      <c r="I676" t="s">
        <v>3286</v>
      </c>
      <c r="J676">
        <v>21434</v>
      </c>
      <c r="K676">
        <v>1</v>
      </c>
      <c r="L676" t="s">
        <v>523</v>
      </c>
      <c r="M676" t="s">
        <v>3287</v>
      </c>
      <c r="N676">
        <v>25</v>
      </c>
      <c r="O676" t="s">
        <v>11742</v>
      </c>
      <c r="P676" s="1" t="s">
        <v>347</v>
      </c>
      <c r="R676">
        <v>3126075</v>
      </c>
      <c r="T676" t="s">
        <v>395</v>
      </c>
      <c r="V676" t="s">
        <v>1696</v>
      </c>
      <c r="W676" s="1">
        <v>32560</v>
      </c>
      <c r="X676"/>
    </row>
    <row r="677" spans="1:24" x14ac:dyDescent="0.3">
      <c r="A677" t="s">
        <v>14396</v>
      </c>
      <c r="B677">
        <v>1</v>
      </c>
      <c r="C677" s="1" t="s">
        <v>14397</v>
      </c>
      <c r="D677" t="s">
        <v>558</v>
      </c>
      <c r="F677" t="s">
        <v>294</v>
      </c>
      <c r="H677" t="s">
        <v>1062</v>
      </c>
      <c r="I677" t="s">
        <v>14397</v>
      </c>
      <c r="J677">
        <v>22215</v>
      </c>
      <c r="K677">
        <v>0</v>
      </c>
      <c r="L677" t="s">
        <v>523</v>
      </c>
      <c r="M677" t="s">
        <v>14399</v>
      </c>
      <c r="N677">
        <v>23</v>
      </c>
      <c r="O677" t="s">
        <v>14400</v>
      </c>
      <c r="P677" s="1" t="s">
        <v>448</v>
      </c>
      <c r="R677">
        <v>4035523</v>
      </c>
      <c r="T677" t="s">
        <v>307</v>
      </c>
      <c r="V677" t="s">
        <v>14398</v>
      </c>
      <c r="W677" s="1">
        <v>32940</v>
      </c>
      <c r="X677"/>
    </row>
    <row r="678" spans="1:24" x14ac:dyDescent="0.3">
      <c r="A678" t="s">
        <v>3292</v>
      </c>
      <c r="B678">
        <v>1</v>
      </c>
      <c r="C678" s="1" t="s">
        <v>3289</v>
      </c>
      <c r="D678" t="s">
        <v>347</v>
      </c>
      <c r="E678" t="s">
        <v>3291</v>
      </c>
      <c r="F678" t="s">
        <v>298</v>
      </c>
      <c r="G678">
        <v>88</v>
      </c>
      <c r="H678" t="s">
        <v>682</v>
      </c>
      <c r="I678" t="s">
        <v>3289</v>
      </c>
      <c r="J678">
        <v>11270</v>
      </c>
      <c r="K678">
        <v>11</v>
      </c>
      <c r="L678" t="s">
        <v>3290</v>
      </c>
      <c r="M678" t="s">
        <v>296</v>
      </c>
      <c r="N678">
        <v>32</v>
      </c>
      <c r="O678" t="s">
        <v>11743</v>
      </c>
      <c r="P678" s="1" t="s">
        <v>347</v>
      </c>
      <c r="R678">
        <v>13215</v>
      </c>
      <c r="T678" t="s">
        <v>344</v>
      </c>
      <c r="U678" t="s">
        <v>334</v>
      </c>
      <c r="V678" t="s">
        <v>3293</v>
      </c>
      <c r="W678" s="1">
        <v>23999</v>
      </c>
      <c r="X678"/>
    </row>
    <row r="679" spans="1:24" x14ac:dyDescent="0.3">
      <c r="A679" t="s">
        <v>3297</v>
      </c>
      <c r="B679">
        <v>1</v>
      </c>
      <c r="C679" s="1" t="s">
        <v>3295</v>
      </c>
      <c r="D679" t="s">
        <v>320</v>
      </c>
      <c r="F679" t="s">
        <v>294</v>
      </c>
      <c r="G679">
        <v>81</v>
      </c>
      <c r="H679" t="s">
        <v>655</v>
      </c>
      <c r="I679" t="s">
        <v>3295</v>
      </c>
      <c r="J679">
        <v>1810</v>
      </c>
      <c r="K679">
        <v>14</v>
      </c>
      <c r="L679" t="s">
        <v>3296</v>
      </c>
      <c r="M679" t="s">
        <v>2026</v>
      </c>
      <c r="N679">
        <v>37</v>
      </c>
      <c r="O679" t="s">
        <v>11744</v>
      </c>
      <c r="P679" s="1" t="s">
        <v>320</v>
      </c>
      <c r="R679">
        <v>9684</v>
      </c>
      <c r="T679" t="s">
        <v>317</v>
      </c>
      <c r="V679" t="s">
        <v>3298</v>
      </c>
      <c r="W679" s="1">
        <v>7847</v>
      </c>
      <c r="X679"/>
    </row>
    <row r="680" spans="1:24" x14ac:dyDescent="0.3">
      <c r="A680" t="s">
        <v>3301</v>
      </c>
      <c r="B680">
        <v>1</v>
      </c>
      <c r="C680" s="1" t="s">
        <v>55</v>
      </c>
      <c r="D680" t="s">
        <v>320</v>
      </c>
      <c r="E680" t="s">
        <v>3300</v>
      </c>
      <c r="F680" t="s">
        <v>298</v>
      </c>
      <c r="G680">
        <v>80</v>
      </c>
      <c r="H680" t="s">
        <v>507</v>
      </c>
      <c r="I680" t="s">
        <v>55</v>
      </c>
      <c r="J680">
        <v>19910</v>
      </c>
      <c r="K680">
        <v>3</v>
      </c>
      <c r="L680" t="s">
        <v>2787</v>
      </c>
      <c r="M680" t="s">
        <v>368</v>
      </c>
      <c r="N680">
        <v>25</v>
      </c>
      <c r="O680" t="s">
        <v>11745</v>
      </c>
      <c r="P680" s="1" t="s">
        <v>320</v>
      </c>
      <c r="R680">
        <v>4045305</v>
      </c>
      <c r="S680">
        <v>2</v>
      </c>
      <c r="T680" t="s">
        <v>317</v>
      </c>
      <c r="U680" t="s">
        <v>870</v>
      </c>
      <c r="V680" t="s">
        <v>1258</v>
      </c>
      <c r="W680" s="1">
        <v>31071</v>
      </c>
      <c r="X680"/>
    </row>
    <row r="681" spans="1:24" x14ac:dyDescent="0.3">
      <c r="A681" t="s">
        <v>16271</v>
      </c>
      <c r="B681">
        <v>1</v>
      </c>
      <c r="C681" s="1" t="s">
        <v>3302</v>
      </c>
      <c r="D681" t="s">
        <v>347</v>
      </c>
      <c r="E681" t="s">
        <v>13974</v>
      </c>
      <c r="F681" t="s">
        <v>298</v>
      </c>
      <c r="G681">
        <v>11</v>
      </c>
      <c r="H681" t="s">
        <v>639</v>
      </c>
      <c r="I681" t="s">
        <v>3302</v>
      </c>
      <c r="J681">
        <v>20067</v>
      </c>
      <c r="K681">
        <v>3</v>
      </c>
      <c r="L681" t="s">
        <v>1736</v>
      </c>
      <c r="M681" t="s">
        <v>3012</v>
      </c>
      <c r="N681">
        <v>26</v>
      </c>
      <c r="O681" t="s">
        <v>16272</v>
      </c>
      <c r="P681" s="1" t="s">
        <v>347</v>
      </c>
      <c r="R681">
        <v>3043225</v>
      </c>
      <c r="S681">
        <v>4</v>
      </c>
      <c r="T681" t="s">
        <v>399</v>
      </c>
      <c r="U681" t="s">
        <v>690</v>
      </c>
      <c r="V681" t="s">
        <v>1424</v>
      </c>
      <c r="W681" s="1">
        <v>31391</v>
      </c>
      <c r="X681"/>
    </row>
    <row r="682" spans="1:24" x14ac:dyDescent="0.3">
      <c r="A682" t="s">
        <v>3305</v>
      </c>
      <c r="B682">
        <v>1</v>
      </c>
      <c r="C682" s="1" t="s">
        <v>3303</v>
      </c>
      <c r="F682" t="s">
        <v>294</v>
      </c>
      <c r="G682">
        <v>0</v>
      </c>
      <c r="H682" t="s">
        <v>295</v>
      </c>
      <c r="I682" t="s">
        <v>3303</v>
      </c>
      <c r="J682">
        <v>18861</v>
      </c>
      <c r="K682">
        <v>0</v>
      </c>
      <c r="L682" t="s">
        <v>721</v>
      </c>
      <c r="M682" t="s">
        <v>3304</v>
      </c>
      <c r="O682" t="s">
        <v>11746</v>
      </c>
      <c r="P682" s="1" t="s">
        <v>295</v>
      </c>
      <c r="T682" t="s">
        <v>295</v>
      </c>
      <c r="V682"/>
      <c r="W682" s="1"/>
      <c r="X682"/>
    </row>
    <row r="683" spans="1:24" x14ac:dyDescent="0.3">
      <c r="A683" t="s">
        <v>3309</v>
      </c>
      <c r="B683">
        <v>1</v>
      </c>
      <c r="C683" s="1" t="s">
        <v>3306</v>
      </c>
      <c r="D683" t="s">
        <v>347</v>
      </c>
      <c r="F683" t="s">
        <v>294</v>
      </c>
      <c r="G683">
        <v>10</v>
      </c>
      <c r="H683" t="s">
        <v>361</v>
      </c>
      <c r="I683" t="s">
        <v>3306</v>
      </c>
      <c r="J683">
        <v>13002</v>
      </c>
      <c r="K683">
        <v>9</v>
      </c>
      <c r="L683" t="s">
        <v>3307</v>
      </c>
      <c r="M683" t="s">
        <v>3308</v>
      </c>
      <c r="N683">
        <v>32</v>
      </c>
      <c r="O683" t="s">
        <v>11747</v>
      </c>
      <c r="P683" s="1" t="s">
        <v>347</v>
      </c>
      <c r="R683">
        <v>14184</v>
      </c>
      <c r="T683" t="s">
        <v>307</v>
      </c>
      <c r="V683" t="s">
        <v>3310</v>
      </c>
      <c r="W683" s="1">
        <v>24901</v>
      </c>
      <c r="X683"/>
    </row>
    <row r="684" spans="1:24" x14ac:dyDescent="0.3">
      <c r="A684" t="s">
        <v>3314</v>
      </c>
      <c r="B684">
        <v>1</v>
      </c>
      <c r="C684" s="1" t="s">
        <v>3311</v>
      </c>
      <c r="D684" t="s">
        <v>320</v>
      </c>
      <c r="F684" t="s">
        <v>294</v>
      </c>
      <c r="G684">
        <v>81</v>
      </c>
      <c r="H684" t="s">
        <v>952</v>
      </c>
      <c r="I684" t="s">
        <v>3311</v>
      </c>
      <c r="J684">
        <v>11555</v>
      </c>
      <c r="K684">
        <v>10</v>
      </c>
      <c r="L684" t="s">
        <v>3312</v>
      </c>
      <c r="M684" t="s">
        <v>3313</v>
      </c>
      <c r="N684">
        <v>33</v>
      </c>
      <c r="O684" t="s">
        <v>11748</v>
      </c>
      <c r="P684" s="1" t="s">
        <v>320</v>
      </c>
      <c r="R684">
        <v>13357</v>
      </c>
      <c r="T684" t="s">
        <v>293</v>
      </c>
      <c r="V684" t="s">
        <v>3315</v>
      </c>
      <c r="W684" s="1">
        <v>24208</v>
      </c>
      <c r="X684"/>
    </row>
    <row r="685" spans="1:24" x14ac:dyDescent="0.3">
      <c r="A685" t="s">
        <v>3319</v>
      </c>
      <c r="B685">
        <v>1</v>
      </c>
      <c r="C685" s="1" t="s">
        <v>3316</v>
      </c>
      <c r="D685" t="s">
        <v>434</v>
      </c>
      <c r="E685" t="s">
        <v>14401</v>
      </c>
      <c r="F685" t="s">
        <v>294</v>
      </c>
      <c r="G685">
        <v>9</v>
      </c>
      <c r="H685" t="s">
        <v>3317</v>
      </c>
      <c r="I685" t="s">
        <v>3316</v>
      </c>
      <c r="J685">
        <v>21508</v>
      </c>
      <c r="K685">
        <v>1</v>
      </c>
      <c r="L685" t="s">
        <v>944</v>
      </c>
      <c r="M685" t="s">
        <v>3318</v>
      </c>
      <c r="N685">
        <v>25</v>
      </c>
      <c r="O685" t="s">
        <v>11749</v>
      </c>
      <c r="P685" s="1" t="s">
        <v>434</v>
      </c>
      <c r="R685">
        <v>3128692</v>
      </c>
      <c r="T685" t="s">
        <v>489</v>
      </c>
      <c r="V685" t="s">
        <v>3320</v>
      </c>
      <c r="W685" s="1">
        <v>32369</v>
      </c>
      <c r="X685"/>
    </row>
    <row r="686" spans="1:24" x14ac:dyDescent="0.3">
      <c r="A686" t="s">
        <v>3325</v>
      </c>
      <c r="B686">
        <v>1</v>
      </c>
      <c r="C686" s="1" t="s">
        <v>3321</v>
      </c>
      <c r="D686" t="s">
        <v>347</v>
      </c>
      <c r="E686" t="s">
        <v>3324</v>
      </c>
      <c r="F686" t="s">
        <v>294</v>
      </c>
      <c r="G686">
        <v>81</v>
      </c>
      <c r="H686" t="s">
        <v>726</v>
      </c>
      <c r="I686" t="s">
        <v>3321</v>
      </c>
      <c r="J686">
        <v>19320</v>
      </c>
      <c r="K686">
        <v>3</v>
      </c>
      <c r="L686" t="s">
        <v>3322</v>
      </c>
      <c r="M686" t="s">
        <v>3323</v>
      </c>
      <c r="N686">
        <v>24</v>
      </c>
      <c r="O686" t="s">
        <v>11750</v>
      </c>
      <c r="P686" s="1" t="s">
        <v>347</v>
      </c>
      <c r="R686">
        <v>3128348</v>
      </c>
      <c r="T686" t="s">
        <v>359</v>
      </c>
      <c r="V686" t="s">
        <v>3326</v>
      </c>
      <c r="W686" s="1">
        <v>30553</v>
      </c>
      <c r="X686"/>
    </row>
    <row r="687" spans="1:24" x14ac:dyDescent="0.3">
      <c r="A687" t="s">
        <v>3330</v>
      </c>
      <c r="B687">
        <v>1</v>
      </c>
      <c r="C687" s="1" t="s">
        <v>3327</v>
      </c>
      <c r="D687" t="s">
        <v>347</v>
      </c>
      <c r="E687" t="s">
        <v>3329</v>
      </c>
      <c r="F687" t="s">
        <v>298</v>
      </c>
      <c r="G687">
        <v>84</v>
      </c>
      <c r="H687" t="s">
        <v>388</v>
      </c>
      <c r="I687" t="s">
        <v>3327</v>
      </c>
      <c r="J687">
        <v>19314</v>
      </c>
      <c r="K687">
        <v>4</v>
      </c>
      <c r="L687" t="s">
        <v>653</v>
      </c>
      <c r="M687" t="s">
        <v>3328</v>
      </c>
      <c r="N687">
        <v>27</v>
      </c>
      <c r="O687" t="s">
        <v>11751</v>
      </c>
      <c r="P687" s="1" t="s">
        <v>347</v>
      </c>
      <c r="R687">
        <v>3894883</v>
      </c>
      <c r="S687">
        <v>3</v>
      </c>
      <c r="T687" t="s">
        <v>344</v>
      </c>
      <c r="U687" t="s">
        <v>339</v>
      </c>
      <c r="V687" t="s">
        <v>3331</v>
      </c>
      <c r="W687" s="1">
        <v>30637</v>
      </c>
      <c r="X687"/>
    </row>
    <row r="688" spans="1:24" x14ac:dyDescent="0.3">
      <c r="A688" t="s">
        <v>3334</v>
      </c>
      <c r="B688">
        <v>1</v>
      </c>
      <c r="C688" s="1" t="s">
        <v>3332</v>
      </c>
      <c r="F688" t="s">
        <v>294</v>
      </c>
      <c r="G688">
        <v>0</v>
      </c>
      <c r="H688" t="s">
        <v>295</v>
      </c>
      <c r="I688" t="s">
        <v>3332</v>
      </c>
      <c r="J688">
        <v>19807</v>
      </c>
      <c r="K688">
        <v>0</v>
      </c>
      <c r="L688" t="s">
        <v>3333</v>
      </c>
      <c r="M688" t="s">
        <v>1988</v>
      </c>
      <c r="O688" t="s">
        <v>11752</v>
      </c>
      <c r="P688" s="1" t="s">
        <v>295</v>
      </c>
      <c r="T688" t="s">
        <v>295</v>
      </c>
      <c r="V688"/>
      <c r="W688" s="1"/>
      <c r="X688"/>
    </row>
    <row r="689" spans="1:24" x14ac:dyDescent="0.3">
      <c r="A689" t="s">
        <v>3337</v>
      </c>
      <c r="B689">
        <v>1</v>
      </c>
      <c r="C689" s="1" t="s">
        <v>3335</v>
      </c>
      <c r="D689" t="s">
        <v>448</v>
      </c>
      <c r="E689" t="s">
        <v>3336</v>
      </c>
      <c r="F689" t="s">
        <v>298</v>
      </c>
      <c r="G689">
        <v>42</v>
      </c>
      <c r="H689" t="s">
        <v>578</v>
      </c>
      <c r="I689" t="s">
        <v>3335</v>
      </c>
      <c r="J689">
        <v>13418</v>
      </c>
      <c r="K689">
        <v>10</v>
      </c>
      <c r="L689" t="s">
        <v>1113</v>
      </c>
      <c r="M689" t="s">
        <v>1807</v>
      </c>
      <c r="N689">
        <v>32</v>
      </c>
      <c r="O689" t="s">
        <v>11753</v>
      </c>
      <c r="P689" s="1" t="s">
        <v>448</v>
      </c>
      <c r="R689">
        <v>14135</v>
      </c>
      <c r="T689" t="s">
        <v>399</v>
      </c>
      <c r="U689" t="s">
        <v>305</v>
      </c>
      <c r="V689" t="s">
        <v>3338</v>
      </c>
      <c r="W689" s="1">
        <v>24923</v>
      </c>
      <c r="X689"/>
    </row>
    <row r="690" spans="1:24" x14ac:dyDescent="0.3">
      <c r="A690" t="s">
        <v>3341</v>
      </c>
      <c r="B690">
        <v>1</v>
      </c>
      <c r="C690" s="1" t="s">
        <v>3339</v>
      </c>
      <c r="D690" t="s">
        <v>347</v>
      </c>
      <c r="E690" t="s">
        <v>3340</v>
      </c>
      <c r="F690" t="s">
        <v>298</v>
      </c>
      <c r="G690">
        <v>82</v>
      </c>
      <c r="H690" t="s">
        <v>752</v>
      </c>
      <c r="I690" t="s">
        <v>3339</v>
      </c>
      <c r="J690">
        <v>19671</v>
      </c>
      <c r="K690">
        <v>4</v>
      </c>
      <c r="L690" t="s">
        <v>1919</v>
      </c>
      <c r="M690" t="s">
        <v>777</v>
      </c>
      <c r="N690">
        <v>27</v>
      </c>
      <c r="O690" t="s">
        <v>11754</v>
      </c>
      <c r="P690" s="1" t="s">
        <v>347</v>
      </c>
      <c r="R690">
        <v>2971397</v>
      </c>
      <c r="S690">
        <v>4</v>
      </c>
      <c r="T690" t="s">
        <v>328</v>
      </c>
      <c r="U690" t="s">
        <v>548</v>
      </c>
      <c r="V690" t="s">
        <v>3342</v>
      </c>
      <c r="W690" s="1">
        <v>30901</v>
      </c>
      <c r="X690"/>
    </row>
    <row r="691" spans="1:24" x14ac:dyDescent="0.3">
      <c r="A691" t="s">
        <v>3346</v>
      </c>
      <c r="B691">
        <v>1</v>
      </c>
      <c r="C691" s="1" t="s">
        <v>3343</v>
      </c>
      <c r="D691" t="s">
        <v>558</v>
      </c>
      <c r="F691" t="s">
        <v>294</v>
      </c>
      <c r="G691">
        <v>49</v>
      </c>
      <c r="H691" t="s">
        <v>511</v>
      </c>
      <c r="I691" t="s">
        <v>3343</v>
      </c>
      <c r="J691">
        <v>16120</v>
      </c>
      <c r="K691">
        <v>6</v>
      </c>
      <c r="L691" t="s">
        <v>3344</v>
      </c>
      <c r="M691" t="s">
        <v>3345</v>
      </c>
      <c r="N691">
        <v>29</v>
      </c>
      <c r="O691" t="s">
        <v>11755</v>
      </c>
      <c r="P691" s="1" t="s">
        <v>448</v>
      </c>
      <c r="R691">
        <v>17288</v>
      </c>
      <c r="T691" t="s">
        <v>359</v>
      </c>
      <c r="V691" t="s">
        <v>3347</v>
      </c>
      <c r="W691" s="1">
        <v>28030</v>
      </c>
      <c r="X691"/>
    </row>
    <row r="692" spans="1:24" x14ac:dyDescent="0.3">
      <c r="A692" t="s">
        <v>15600</v>
      </c>
      <c r="B692">
        <v>1</v>
      </c>
      <c r="C692" s="1" t="s">
        <v>14402</v>
      </c>
      <c r="D692" t="s">
        <v>347</v>
      </c>
      <c r="F692" t="s">
        <v>298</v>
      </c>
      <c r="G692">
        <v>11</v>
      </c>
      <c r="H692" t="s">
        <v>427</v>
      </c>
      <c r="I692" t="s">
        <v>14402</v>
      </c>
      <c r="J692">
        <v>21694</v>
      </c>
      <c r="K692">
        <v>1</v>
      </c>
      <c r="L692" t="s">
        <v>1693</v>
      </c>
      <c r="M692" t="s">
        <v>16273</v>
      </c>
      <c r="N692">
        <v>22</v>
      </c>
      <c r="O692" t="s">
        <v>16274</v>
      </c>
      <c r="P692" s="1" t="s">
        <v>347</v>
      </c>
      <c r="R692">
        <v>4241475</v>
      </c>
      <c r="S692">
        <v>1</v>
      </c>
      <c r="T692" t="s">
        <v>307</v>
      </c>
      <c r="U692" t="s">
        <v>14224</v>
      </c>
      <c r="V692" t="s">
        <v>14403</v>
      </c>
      <c r="W692" s="1">
        <v>32682</v>
      </c>
      <c r="X692"/>
    </row>
    <row r="693" spans="1:24" x14ac:dyDescent="0.3">
      <c r="A693" t="s">
        <v>3352</v>
      </c>
      <c r="B693">
        <v>1</v>
      </c>
      <c r="C693" s="1" t="s">
        <v>3349</v>
      </c>
      <c r="D693" t="s">
        <v>347</v>
      </c>
      <c r="E693" t="s">
        <v>3351</v>
      </c>
      <c r="F693" t="s">
        <v>298</v>
      </c>
      <c r="G693">
        <v>0</v>
      </c>
      <c r="H693" t="s">
        <v>361</v>
      </c>
      <c r="I693" t="s">
        <v>3349</v>
      </c>
      <c r="J693">
        <v>19021</v>
      </c>
      <c r="K693">
        <v>4</v>
      </c>
      <c r="L693" t="s">
        <v>725</v>
      </c>
      <c r="M693" t="s">
        <v>3350</v>
      </c>
      <c r="N693">
        <v>26</v>
      </c>
      <c r="O693" t="s">
        <v>11756</v>
      </c>
      <c r="P693" s="1" t="s">
        <v>347</v>
      </c>
      <c r="R693">
        <v>3066074</v>
      </c>
      <c r="S693">
        <v>3</v>
      </c>
      <c r="T693" t="s">
        <v>344</v>
      </c>
      <c r="U693" t="s">
        <v>717</v>
      </c>
      <c r="V693" t="s">
        <v>3353</v>
      </c>
      <c r="W693" s="1">
        <v>30254</v>
      </c>
      <c r="X693"/>
    </row>
    <row r="694" spans="1:24" x14ac:dyDescent="0.3">
      <c r="A694" t="s">
        <v>3356</v>
      </c>
      <c r="B694">
        <v>1</v>
      </c>
      <c r="C694" s="1" t="s">
        <v>3354</v>
      </c>
      <c r="D694" t="s">
        <v>320</v>
      </c>
      <c r="E694" t="s">
        <v>3355</v>
      </c>
      <c r="F694" t="s">
        <v>294</v>
      </c>
      <c r="H694" t="s">
        <v>1494</v>
      </c>
      <c r="I694" t="s">
        <v>3354</v>
      </c>
      <c r="J694">
        <v>18105</v>
      </c>
      <c r="K694">
        <v>4</v>
      </c>
      <c r="L694" t="s">
        <v>642</v>
      </c>
      <c r="M694" t="s">
        <v>1607</v>
      </c>
      <c r="N694">
        <v>27</v>
      </c>
      <c r="O694" t="s">
        <v>11757</v>
      </c>
      <c r="P694" s="1" t="s">
        <v>320</v>
      </c>
      <c r="R694">
        <v>2580052</v>
      </c>
      <c r="T694" t="s">
        <v>421</v>
      </c>
      <c r="V694" t="s">
        <v>3357</v>
      </c>
      <c r="W694" s="1">
        <v>29422</v>
      </c>
      <c r="X694"/>
    </row>
    <row r="695" spans="1:24" x14ac:dyDescent="0.3">
      <c r="A695" t="s">
        <v>3362</v>
      </c>
      <c r="B695">
        <v>1</v>
      </c>
      <c r="C695" s="1" t="s">
        <v>3361</v>
      </c>
      <c r="D695" t="s">
        <v>448</v>
      </c>
      <c r="F695" t="s">
        <v>294</v>
      </c>
      <c r="G695">
        <v>38</v>
      </c>
      <c r="H695" t="s">
        <v>918</v>
      </c>
      <c r="I695" t="s">
        <v>3361</v>
      </c>
      <c r="J695">
        <v>18127</v>
      </c>
      <c r="K695">
        <v>3</v>
      </c>
      <c r="L695" t="s">
        <v>356</v>
      </c>
      <c r="M695" t="s">
        <v>539</v>
      </c>
      <c r="N695">
        <v>25</v>
      </c>
      <c r="O695" t="s">
        <v>11758</v>
      </c>
      <c r="P695" s="1" t="s">
        <v>448</v>
      </c>
      <c r="R695">
        <v>3043120</v>
      </c>
      <c r="T695" t="s">
        <v>399</v>
      </c>
      <c r="V695" t="s">
        <v>3363</v>
      </c>
      <c r="W695" s="1">
        <v>29445</v>
      </c>
      <c r="X695"/>
    </row>
    <row r="696" spans="1:24" x14ac:dyDescent="0.3">
      <c r="A696" t="s">
        <v>3366</v>
      </c>
      <c r="B696">
        <v>1</v>
      </c>
      <c r="C696" s="1" t="s">
        <v>3364</v>
      </c>
      <c r="D696" t="s">
        <v>448</v>
      </c>
      <c r="F696" t="s">
        <v>294</v>
      </c>
      <c r="G696">
        <v>38</v>
      </c>
      <c r="H696" t="s">
        <v>818</v>
      </c>
      <c r="I696" t="s">
        <v>3364</v>
      </c>
      <c r="J696">
        <v>16703</v>
      </c>
      <c r="K696">
        <v>1</v>
      </c>
      <c r="L696" t="s">
        <v>932</v>
      </c>
      <c r="M696" t="s">
        <v>3365</v>
      </c>
      <c r="N696">
        <v>26</v>
      </c>
      <c r="O696" t="s">
        <v>11759</v>
      </c>
      <c r="P696" s="1" t="s">
        <v>448</v>
      </c>
      <c r="R696">
        <v>17289</v>
      </c>
      <c r="T696" t="s">
        <v>317</v>
      </c>
      <c r="V696" t="s">
        <v>3367</v>
      </c>
      <c r="W696" s="1">
        <v>28031</v>
      </c>
      <c r="X696"/>
    </row>
    <row r="697" spans="1:24" x14ac:dyDescent="0.3">
      <c r="A697" t="s">
        <v>3370</v>
      </c>
      <c r="B697">
        <v>1</v>
      </c>
      <c r="C697" s="1" t="s">
        <v>3368</v>
      </c>
      <c r="D697" t="s">
        <v>448</v>
      </c>
      <c r="E697" t="s">
        <v>13975</v>
      </c>
      <c r="F697" t="s">
        <v>298</v>
      </c>
      <c r="G697">
        <v>39</v>
      </c>
      <c r="H697" t="s">
        <v>571</v>
      </c>
      <c r="I697" t="s">
        <v>3368</v>
      </c>
      <c r="J697">
        <v>21240</v>
      </c>
      <c r="K697">
        <v>2</v>
      </c>
      <c r="L697" t="s">
        <v>3369</v>
      </c>
      <c r="M697" t="s">
        <v>3246</v>
      </c>
      <c r="N697">
        <v>23</v>
      </c>
      <c r="O697" t="s">
        <v>11760</v>
      </c>
      <c r="P697" s="1" t="s">
        <v>448</v>
      </c>
      <c r="R697">
        <v>4035102</v>
      </c>
      <c r="S697">
        <v>5</v>
      </c>
      <c r="T697" t="s">
        <v>359</v>
      </c>
      <c r="U697" t="s">
        <v>1368</v>
      </c>
      <c r="V697" t="s">
        <v>3371</v>
      </c>
      <c r="W697" s="1">
        <v>32502</v>
      </c>
      <c r="X697"/>
    </row>
    <row r="698" spans="1:24" x14ac:dyDescent="0.3">
      <c r="A698" t="s">
        <v>17056</v>
      </c>
      <c r="B698">
        <v>1</v>
      </c>
      <c r="C698" s="1" t="s">
        <v>17057</v>
      </c>
      <c r="D698" t="s">
        <v>347</v>
      </c>
      <c r="F698" t="s">
        <v>298</v>
      </c>
      <c r="G698">
        <v>86</v>
      </c>
      <c r="H698" t="s">
        <v>682</v>
      </c>
      <c r="I698" t="s">
        <v>17057</v>
      </c>
      <c r="K698">
        <v>0</v>
      </c>
      <c r="L698" t="s">
        <v>449</v>
      </c>
      <c r="M698" t="s">
        <v>776</v>
      </c>
      <c r="O698" t="s">
        <v>17058</v>
      </c>
      <c r="P698" s="1" t="s">
        <v>347</v>
      </c>
      <c r="T698" t="s">
        <v>293</v>
      </c>
      <c r="U698" t="s">
        <v>1368</v>
      </c>
      <c r="V698"/>
      <c r="W698" s="1"/>
      <c r="X698"/>
    </row>
    <row r="699" spans="1:24" x14ac:dyDescent="0.3">
      <c r="A699" t="s">
        <v>3375</v>
      </c>
      <c r="B699">
        <v>1</v>
      </c>
      <c r="C699" s="1" t="s">
        <v>3373</v>
      </c>
      <c r="D699" t="s">
        <v>448</v>
      </c>
      <c r="F699" t="s">
        <v>298</v>
      </c>
      <c r="G699">
        <v>34</v>
      </c>
      <c r="H699" t="s">
        <v>682</v>
      </c>
      <c r="I699" t="s">
        <v>3373</v>
      </c>
      <c r="J699">
        <v>16557</v>
      </c>
      <c r="K699">
        <v>7</v>
      </c>
      <c r="L699" t="s">
        <v>1071</v>
      </c>
      <c r="M699" t="s">
        <v>3374</v>
      </c>
      <c r="N699">
        <v>30</v>
      </c>
      <c r="O699" t="s">
        <v>11761</v>
      </c>
      <c r="P699" s="1" t="s">
        <v>448</v>
      </c>
      <c r="R699">
        <v>16838</v>
      </c>
      <c r="T699" t="s">
        <v>307</v>
      </c>
      <c r="U699" t="s">
        <v>486</v>
      </c>
      <c r="V699" t="s">
        <v>1465</v>
      </c>
      <c r="W699" s="1">
        <v>27732</v>
      </c>
      <c r="X699"/>
    </row>
    <row r="700" spans="1:24" x14ac:dyDescent="0.3">
      <c r="A700" t="s">
        <v>3377</v>
      </c>
      <c r="B700">
        <v>1</v>
      </c>
      <c r="C700" s="1" t="s">
        <v>238</v>
      </c>
      <c r="D700" t="s">
        <v>320</v>
      </c>
      <c r="E700" t="s">
        <v>3376</v>
      </c>
      <c r="F700" t="s">
        <v>506</v>
      </c>
      <c r="G700">
        <v>89</v>
      </c>
      <c r="H700" t="s">
        <v>1062</v>
      </c>
      <c r="I700" t="s">
        <v>238</v>
      </c>
      <c r="J700">
        <v>15239</v>
      </c>
      <c r="K700">
        <v>8</v>
      </c>
      <c r="L700" t="s">
        <v>1049</v>
      </c>
      <c r="M700" t="s">
        <v>1945</v>
      </c>
      <c r="N700">
        <v>30</v>
      </c>
      <c r="O700" t="s">
        <v>11762</v>
      </c>
      <c r="P700" s="1" t="s">
        <v>320</v>
      </c>
      <c r="R700">
        <v>15853</v>
      </c>
      <c r="T700" t="s">
        <v>421</v>
      </c>
      <c r="U700" t="s">
        <v>909</v>
      </c>
      <c r="V700" t="s">
        <v>2291</v>
      </c>
      <c r="W700" s="1">
        <v>26678</v>
      </c>
      <c r="X700"/>
    </row>
    <row r="701" spans="1:24" x14ac:dyDescent="0.3">
      <c r="A701" t="s">
        <v>3380</v>
      </c>
      <c r="B701">
        <v>1</v>
      </c>
      <c r="C701" s="1" t="s">
        <v>3378</v>
      </c>
      <c r="D701" t="s">
        <v>448</v>
      </c>
      <c r="F701" t="s">
        <v>294</v>
      </c>
      <c r="G701">
        <v>47</v>
      </c>
      <c r="H701" t="s">
        <v>472</v>
      </c>
      <c r="I701" t="s">
        <v>3378</v>
      </c>
      <c r="J701">
        <v>19738</v>
      </c>
      <c r="K701">
        <v>2</v>
      </c>
      <c r="L701" t="s">
        <v>3379</v>
      </c>
      <c r="M701" t="s">
        <v>1960</v>
      </c>
      <c r="N701">
        <v>24</v>
      </c>
      <c r="O701" t="s">
        <v>11763</v>
      </c>
      <c r="P701" s="1" t="s">
        <v>448</v>
      </c>
      <c r="R701">
        <v>3051759</v>
      </c>
      <c r="T701" t="s">
        <v>489</v>
      </c>
      <c r="V701" t="s">
        <v>3381</v>
      </c>
      <c r="W701" s="1">
        <v>30945</v>
      </c>
      <c r="X701"/>
    </row>
    <row r="702" spans="1:24" x14ac:dyDescent="0.3">
      <c r="A702" t="s">
        <v>3384</v>
      </c>
      <c r="B702">
        <v>1</v>
      </c>
      <c r="C702" s="1" t="s">
        <v>3382</v>
      </c>
      <c r="D702" t="s">
        <v>310</v>
      </c>
      <c r="F702" t="s">
        <v>294</v>
      </c>
      <c r="G702">
        <v>9</v>
      </c>
      <c r="H702" t="s">
        <v>309</v>
      </c>
      <c r="I702" t="s">
        <v>3382</v>
      </c>
      <c r="J702">
        <v>15381</v>
      </c>
      <c r="K702">
        <v>2</v>
      </c>
      <c r="L702" t="s">
        <v>772</v>
      </c>
      <c r="M702" t="s">
        <v>3383</v>
      </c>
      <c r="N702">
        <v>26</v>
      </c>
      <c r="O702" t="s">
        <v>11764</v>
      </c>
      <c r="P702" s="1" t="s">
        <v>310</v>
      </c>
      <c r="R702">
        <v>16237</v>
      </c>
      <c r="T702" t="s">
        <v>317</v>
      </c>
      <c r="V702" t="s">
        <v>3385</v>
      </c>
      <c r="W702" s="1">
        <v>27019</v>
      </c>
      <c r="X702"/>
    </row>
    <row r="703" spans="1:24" x14ac:dyDescent="0.3">
      <c r="A703" t="s">
        <v>2285</v>
      </c>
      <c r="B703">
        <v>1</v>
      </c>
      <c r="C703" s="1" t="s">
        <v>3386</v>
      </c>
      <c r="D703" t="s">
        <v>448</v>
      </c>
      <c r="F703" t="s">
        <v>294</v>
      </c>
      <c r="G703">
        <v>36</v>
      </c>
      <c r="H703" t="s">
        <v>702</v>
      </c>
      <c r="I703" t="s">
        <v>3386</v>
      </c>
      <c r="J703">
        <v>18758</v>
      </c>
      <c r="K703">
        <v>0</v>
      </c>
      <c r="L703" t="s">
        <v>464</v>
      </c>
      <c r="M703" t="s">
        <v>509</v>
      </c>
      <c r="O703" t="s">
        <v>11765</v>
      </c>
      <c r="P703" s="1" t="s">
        <v>448</v>
      </c>
      <c r="R703">
        <v>4040172</v>
      </c>
      <c r="T703" t="s">
        <v>395</v>
      </c>
      <c r="V703"/>
      <c r="W703" s="1">
        <v>30056</v>
      </c>
      <c r="X703"/>
    </row>
    <row r="704" spans="1:24" x14ac:dyDescent="0.3">
      <c r="A704" t="s">
        <v>3389</v>
      </c>
      <c r="B704">
        <v>1</v>
      </c>
      <c r="C704" s="1" t="s">
        <v>3387</v>
      </c>
      <c r="D704" t="s">
        <v>448</v>
      </c>
      <c r="E704" t="s">
        <v>13976</v>
      </c>
      <c r="F704" t="s">
        <v>298</v>
      </c>
      <c r="G704">
        <v>35</v>
      </c>
      <c r="H704" t="s">
        <v>410</v>
      </c>
      <c r="I704" t="s">
        <v>3387</v>
      </c>
      <c r="J704">
        <v>20863</v>
      </c>
      <c r="K704">
        <v>2</v>
      </c>
      <c r="L704" t="s">
        <v>1703</v>
      </c>
      <c r="M704" t="s">
        <v>3388</v>
      </c>
      <c r="N704">
        <v>23</v>
      </c>
      <c r="O704" t="s">
        <v>11766</v>
      </c>
      <c r="P704" s="1" t="s">
        <v>448</v>
      </c>
      <c r="Q704" t="s">
        <v>407</v>
      </c>
      <c r="R704">
        <v>3931398</v>
      </c>
      <c r="S704">
        <v>3</v>
      </c>
      <c r="T704" t="s">
        <v>489</v>
      </c>
      <c r="U704" t="s">
        <v>441</v>
      </c>
      <c r="V704" t="s">
        <v>3390</v>
      </c>
      <c r="W704" s="1">
        <v>31944</v>
      </c>
      <c r="X704"/>
    </row>
    <row r="705" spans="1:24" x14ac:dyDescent="0.3">
      <c r="A705" t="s">
        <v>3392</v>
      </c>
      <c r="B705">
        <v>1</v>
      </c>
      <c r="C705" s="1" t="s">
        <v>3391</v>
      </c>
      <c r="D705" t="s">
        <v>320</v>
      </c>
      <c r="E705" t="s">
        <v>13977</v>
      </c>
      <c r="F705" t="s">
        <v>298</v>
      </c>
      <c r="G705">
        <v>88</v>
      </c>
      <c r="H705" t="s">
        <v>1371</v>
      </c>
      <c r="I705" t="s">
        <v>3391</v>
      </c>
      <c r="J705">
        <v>20850</v>
      </c>
      <c r="K705">
        <v>2</v>
      </c>
      <c r="L705" t="s">
        <v>1988</v>
      </c>
      <c r="M705" t="s">
        <v>773</v>
      </c>
      <c r="N705">
        <v>24</v>
      </c>
      <c r="O705" t="s">
        <v>11767</v>
      </c>
      <c r="P705" s="1" t="s">
        <v>320</v>
      </c>
      <c r="R705">
        <v>3930086</v>
      </c>
      <c r="S705">
        <v>1</v>
      </c>
      <c r="T705" t="s">
        <v>421</v>
      </c>
      <c r="U705" t="s">
        <v>703</v>
      </c>
      <c r="V705" t="s">
        <v>17059</v>
      </c>
      <c r="W705" s="1">
        <v>31928</v>
      </c>
      <c r="X705"/>
    </row>
    <row r="706" spans="1:24" x14ac:dyDescent="0.3">
      <c r="A706" t="s">
        <v>3395</v>
      </c>
      <c r="B706">
        <v>1</v>
      </c>
      <c r="C706" s="1" t="s">
        <v>3393</v>
      </c>
      <c r="D706" t="s">
        <v>347</v>
      </c>
      <c r="E706" t="s">
        <v>13978</v>
      </c>
      <c r="F706" t="s">
        <v>298</v>
      </c>
      <c r="G706">
        <v>11</v>
      </c>
      <c r="H706" t="s">
        <v>1090</v>
      </c>
      <c r="I706" t="s">
        <v>3393</v>
      </c>
      <c r="J706">
        <v>21163</v>
      </c>
      <c r="K706">
        <v>2</v>
      </c>
      <c r="L706" t="s">
        <v>3394</v>
      </c>
      <c r="M706" t="s">
        <v>1275</v>
      </c>
      <c r="N706">
        <v>23</v>
      </c>
      <c r="O706" t="s">
        <v>11768</v>
      </c>
      <c r="P706" s="1" t="s">
        <v>347</v>
      </c>
      <c r="R706">
        <v>4411193</v>
      </c>
      <c r="S706">
        <v>2</v>
      </c>
      <c r="T706" t="s">
        <v>454</v>
      </c>
      <c r="U706" t="s">
        <v>370</v>
      </c>
      <c r="V706" t="s">
        <v>13825</v>
      </c>
      <c r="W706" s="1">
        <v>32398</v>
      </c>
      <c r="X706"/>
    </row>
    <row r="707" spans="1:24" x14ac:dyDescent="0.3">
      <c r="A707" t="s">
        <v>14404</v>
      </c>
      <c r="B707">
        <v>1</v>
      </c>
      <c r="C707" s="1" t="s">
        <v>14405</v>
      </c>
      <c r="D707" t="s">
        <v>347</v>
      </c>
      <c r="F707" t="s">
        <v>298</v>
      </c>
      <c r="G707">
        <v>17</v>
      </c>
      <c r="H707" t="s">
        <v>918</v>
      </c>
      <c r="I707" t="s">
        <v>14405</v>
      </c>
      <c r="J707">
        <v>21963</v>
      </c>
      <c r="K707">
        <v>1</v>
      </c>
      <c r="L707" t="s">
        <v>14408</v>
      </c>
      <c r="M707" t="s">
        <v>14406</v>
      </c>
      <c r="N707">
        <v>24</v>
      </c>
      <c r="O707" t="s">
        <v>14407</v>
      </c>
      <c r="P707" s="1" t="s">
        <v>347</v>
      </c>
      <c r="R707">
        <v>3917166</v>
      </c>
      <c r="S707">
        <v>2</v>
      </c>
      <c r="T707" t="s">
        <v>317</v>
      </c>
      <c r="U707" t="s">
        <v>870</v>
      </c>
      <c r="V707" t="s">
        <v>7141</v>
      </c>
      <c r="W707" s="1">
        <v>33132</v>
      </c>
      <c r="X707"/>
    </row>
    <row r="708" spans="1:24" x14ac:dyDescent="0.3">
      <c r="A708" t="s">
        <v>3400</v>
      </c>
      <c r="B708">
        <v>1</v>
      </c>
      <c r="C708" s="1" t="s">
        <v>3398</v>
      </c>
      <c r="D708" t="s">
        <v>347</v>
      </c>
      <c r="F708" t="s">
        <v>294</v>
      </c>
      <c r="G708">
        <v>1</v>
      </c>
      <c r="H708" t="s">
        <v>533</v>
      </c>
      <c r="I708" t="s">
        <v>3398</v>
      </c>
      <c r="J708">
        <v>16462</v>
      </c>
      <c r="K708">
        <v>1</v>
      </c>
      <c r="L708" t="s">
        <v>435</v>
      </c>
      <c r="M708" t="s">
        <v>3399</v>
      </c>
      <c r="N708">
        <v>26</v>
      </c>
      <c r="O708" t="s">
        <v>11769</v>
      </c>
      <c r="P708" s="1" t="s">
        <v>347</v>
      </c>
      <c r="R708">
        <v>17025</v>
      </c>
      <c r="T708" t="s">
        <v>489</v>
      </c>
      <c r="V708" t="s">
        <v>3401</v>
      </c>
      <c r="W708" s="1">
        <v>28008</v>
      </c>
      <c r="X708"/>
    </row>
    <row r="709" spans="1:24" x14ac:dyDescent="0.3">
      <c r="A709" t="s">
        <v>17060</v>
      </c>
      <c r="B709">
        <v>1</v>
      </c>
      <c r="C709" s="1" t="s">
        <v>17061</v>
      </c>
      <c r="D709" t="s">
        <v>347</v>
      </c>
      <c r="F709" t="s">
        <v>298</v>
      </c>
      <c r="G709">
        <v>81</v>
      </c>
      <c r="H709" t="s">
        <v>661</v>
      </c>
      <c r="I709" t="s">
        <v>17061</v>
      </c>
      <c r="K709">
        <v>0</v>
      </c>
      <c r="L709" t="s">
        <v>788</v>
      </c>
      <c r="M709" t="s">
        <v>17062</v>
      </c>
      <c r="N709">
        <v>24</v>
      </c>
      <c r="O709" t="s">
        <v>17063</v>
      </c>
      <c r="P709" s="1" t="s">
        <v>347</v>
      </c>
      <c r="T709" t="s">
        <v>317</v>
      </c>
      <c r="U709" t="s">
        <v>566</v>
      </c>
      <c r="V709" t="s">
        <v>14826</v>
      </c>
      <c r="W709" s="1"/>
      <c r="X709"/>
    </row>
    <row r="710" spans="1:24" x14ac:dyDescent="0.3">
      <c r="A710" t="s">
        <v>3405</v>
      </c>
      <c r="B710">
        <v>1</v>
      </c>
      <c r="C710" s="1" t="s">
        <v>3402</v>
      </c>
      <c r="D710" t="s">
        <v>347</v>
      </c>
      <c r="F710" t="s">
        <v>298</v>
      </c>
      <c r="G710">
        <v>86</v>
      </c>
      <c r="H710" t="s">
        <v>316</v>
      </c>
      <c r="I710" t="s">
        <v>3402</v>
      </c>
      <c r="J710">
        <v>20653</v>
      </c>
      <c r="K710">
        <v>1</v>
      </c>
      <c r="L710" t="s">
        <v>3403</v>
      </c>
      <c r="M710" t="s">
        <v>3404</v>
      </c>
      <c r="N710">
        <v>24</v>
      </c>
      <c r="O710" t="s">
        <v>11770</v>
      </c>
      <c r="P710" s="1" t="s">
        <v>347</v>
      </c>
      <c r="R710">
        <v>3047578</v>
      </c>
      <c r="T710" t="s">
        <v>344</v>
      </c>
      <c r="U710" t="s">
        <v>370</v>
      </c>
      <c r="V710" t="s">
        <v>911</v>
      </c>
      <c r="W710" s="1">
        <v>31740</v>
      </c>
      <c r="X710"/>
    </row>
    <row r="711" spans="1:24" x14ac:dyDescent="0.3">
      <c r="A711" t="s">
        <v>3410</v>
      </c>
      <c r="B711">
        <v>1</v>
      </c>
      <c r="C711" s="1" t="s">
        <v>3409</v>
      </c>
      <c r="D711" t="s">
        <v>347</v>
      </c>
      <c r="F711" t="s">
        <v>294</v>
      </c>
      <c r="G711">
        <v>19</v>
      </c>
      <c r="H711" t="s">
        <v>564</v>
      </c>
      <c r="I711" t="s">
        <v>3409</v>
      </c>
      <c r="J711">
        <v>11230</v>
      </c>
      <c r="K711">
        <v>5</v>
      </c>
      <c r="L711" t="s">
        <v>2951</v>
      </c>
      <c r="M711" t="s">
        <v>1679</v>
      </c>
      <c r="N711">
        <v>30</v>
      </c>
      <c r="O711" t="s">
        <v>11771</v>
      </c>
      <c r="P711" s="1" t="s">
        <v>347</v>
      </c>
      <c r="R711">
        <v>13363</v>
      </c>
      <c r="T711" t="s">
        <v>489</v>
      </c>
      <c r="V711" t="s">
        <v>3411</v>
      </c>
      <c r="W711" s="1">
        <v>24083</v>
      </c>
      <c r="X711"/>
    </row>
    <row r="712" spans="1:24" x14ac:dyDescent="0.3">
      <c r="A712" t="s">
        <v>3417</v>
      </c>
      <c r="B712">
        <v>1</v>
      </c>
      <c r="C712" s="1" t="s">
        <v>3415</v>
      </c>
      <c r="D712" t="s">
        <v>347</v>
      </c>
      <c r="F712" t="s">
        <v>294</v>
      </c>
      <c r="G712">
        <v>0</v>
      </c>
      <c r="H712" t="s">
        <v>295</v>
      </c>
      <c r="I712" t="s">
        <v>3415</v>
      </c>
      <c r="J712">
        <v>17412</v>
      </c>
      <c r="L712" t="s">
        <v>3416</v>
      </c>
      <c r="M712" t="s">
        <v>509</v>
      </c>
      <c r="O712" t="s">
        <v>11772</v>
      </c>
      <c r="P712" s="1" t="s">
        <v>347</v>
      </c>
      <c r="T712" t="s">
        <v>295</v>
      </c>
      <c r="V712"/>
      <c r="W712" s="1">
        <v>28971</v>
      </c>
      <c r="X712"/>
    </row>
    <row r="713" spans="1:24" x14ac:dyDescent="0.3">
      <c r="A713" t="s">
        <v>3420</v>
      </c>
      <c r="B713">
        <v>1</v>
      </c>
      <c r="C713" s="1" t="s">
        <v>3418</v>
      </c>
      <c r="F713" t="s">
        <v>294</v>
      </c>
      <c r="G713">
        <v>0</v>
      </c>
      <c r="H713" t="s">
        <v>295</v>
      </c>
      <c r="I713" t="s">
        <v>3418</v>
      </c>
      <c r="J713">
        <v>17928</v>
      </c>
      <c r="K713">
        <v>0</v>
      </c>
      <c r="L713" t="s">
        <v>1946</v>
      </c>
      <c r="M713" t="s">
        <v>3419</v>
      </c>
      <c r="O713" t="s">
        <v>11773</v>
      </c>
      <c r="P713" s="1" t="s">
        <v>295</v>
      </c>
      <c r="T713" t="s">
        <v>295</v>
      </c>
      <c r="V713"/>
      <c r="W713" s="1"/>
      <c r="X713"/>
    </row>
    <row r="714" spans="1:24" x14ac:dyDescent="0.3">
      <c r="A714" t="s">
        <v>3424</v>
      </c>
      <c r="B714">
        <v>1</v>
      </c>
      <c r="C714" s="1" t="s">
        <v>3421</v>
      </c>
      <c r="D714" t="s">
        <v>347</v>
      </c>
      <c r="E714" t="s">
        <v>3423</v>
      </c>
      <c r="F714" t="s">
        <v>298</v>
      </c>
      <c r="G714">
        <v>15</v>
      </c>
      <c r="H714" t="s">
        <v>564</v>
      </c>
      <c r="I714" t="s">
        <v>3421</v>
      </c>
      <c r="J714">
        <v>19008</v>
      </c>
      <c r="K714">
        <v>4</v>
      </c>
      <c r="L714" t="s">
        <v>468</v>
      </c>
      <c r="M714" t="s">
        <v>3422</v>
      </c>
      <c r="N714">
        <v>26</v>
      </c>
      <c r="O714" t="s">
        <v>11774</v>
      </c>
      <c r="P714" s="1" t="s">
        <v>347</v>
      </c>
      <c r="R714">
        <v>3039725</v>
      </c>
      <c r="S714">
        <v>4</v>
      </c>
      <c r="T714" t="s">
        <v>395</v>
      </c>
      <c r="U714" t="s">
        <v>665</v>
      </c>
      <c r="V714" t="s">
        <v>3425</v>
      </c>
      <c r="W714" s="1">
        <v>30246</v>
      </c>
      <c r="X714"/>
    </row>
    <row r="715" spans="1:24" x14ac:dyDescent="0.3">
      <c r="A715" t="s">
        <v>14409</v>
      </c>
      <c r="B715">
        <v>1</v>
      </c>
      <c r="C715" s="1" t="s">
        <v>14410</v>
      </c>
      <c r="D715" t="s">
        <v>310</v>
      </c>
      <c r="F715" t="s">
        <v>294</v>
      </c>
      <c r="H715" t="s">
        <v>309</v>
      </c>
      <c r="I715" t="s">
        <v>14410</v>
      </c>
      <c r="J715">
        <v>21811</v>
      </c>
      <c r="K715">
        <v>0</v>
      </c>
      <c r="L715" t="s">
        <v>552</v>
      </c>
      <c r="M715" t="s">
        <v>14412</v>
      </c>
      <c r="N715">
        <v>23</v>
      </c>
      <c r="O715" t="s">
        <v>14413</v>
      </c>
      <c r="P715" s="1" t="s">
        <v>310</v>
      </c>
      <c r="R715">
        <v>3929824</v>
      </c>
      <c r="T715" t="s">
        <v>317</v>
      </c>
      <c r="V715" t="s">
        <v>14411</v>
      </c>
      <c r="W715" s="1">
        <v>33015</v>
      </c>
      <c r="X715"/>
    </row>
    <row r="716" spans="1:24" x14ac:dyDescent="0.3">
      <c r="A716" t="s">
        <v>3430</v>
      </c>
      <c r="B716">
        <v>1</v>
      </c>
      <c r="C716" s="1" t="s">
        <v>3428</v>
      </c>
      <c r="D716" t="s">
        <v>347</v>
      </c>
      <c r="F716" t="s">
        <v>294</v>
      </c>
      <c r="G716">
        <v>17</v>
      </c>
      <c r="H716" t="s">
        <v>427</v>
      </c>
      <c r="I716" t="s">
        <v>3428</v>
      </c>
      <c r="J716">
        <v>18751</v>
      </c>
      <c r="K716">
        <v>0</v>
      </c>
      <c r="L716" t="s">
        <v>3429</v>
      </c>
      <c r="M716" t="s">
        <v>1484</v>
      </c>
      <c r="N716">
        <v>25</v>
      </c>
      <c r="O716" t="s">
        <v>11775</v>
      </c>
      <c r="P716" s="1" t="s">
        <v>347</v>
      </c>
      <c r="R716">
        <v>4038380</v>
      </c>
      <c r="T716" t="s">
        <v>317</v>
      </c>
      <c r="V716" t="s">
        <v>343</v>
      </c>
      <c r="W716" s="1">
        <v>30050</v>
      </c>
      <c r="X716"/>
    </row>
    <row r="717" spans="1:24" x14ac:dyDescent="0.3">
      <c r="A717" t="s">
        <v>14414</v>
      </c>
      <c r="B717">
        <v>1</v>
      </c>
      <c r="C717" s="1" t="s">
        <v>14415</v>
      </c>
      <c r="D717" t="s">
        <v>448</v>
      </c>
      <c r="F717" t="s">
        <v>298</v>
      </c>
      <c r="G717">
        <v>46</v>
      </c>
      <c r="H717" t="s">
        <v>447</v>
      </c>
      <c r="I717" t="s">
        <v>14415</v>
      </c>
      <c r="J717">
        <v>21848</v>
      </c>
      <c r="K717">
        <v>1</v>
      </c>
      <c r="L717" t="s">
        <v>8727</v>
      </c>
      <c r="M717" t="s">
        <v>4241</v>
      </c>
      <c r="N717">
        <v>25</v>
      </c>
      <c r="O717" t="s">
        <v>14417</v>
      </c>
      <c r="P717" s="1" t="s">
        <v>448</v>
      </c>
      <c r="R717">
        <v>4042808</v>
      </c>
      <c r="S717">
        <v>6</v>
      </c>
      <c r="T717" t="s">
        <v>359</v>
      </c>
      <c r="U717" t="s">
        <v>890</v>
      </c>
      <c r="V717" t="s">
        <v>14416</v>
      </c>
      <c r="W717" s="1">
        <v>33179</v>
      </c>
      <c r="X717"/>
    </row>
    <row r="718" spans="1:24" x14ac:dyDescent="0.3">
      <c r="A718" t="s">
        <v>3434</v>
      </c>
      <c r="B718">
        <v>1</v>
      </c>
      <c r="C718" s="1" t="s">
        <v>3431</v>
      </c>
      <c r="D718" t="s">
        <v>448</v>
      </c>
      <c r="F718" t="s">
        <v>294</v>
      </c>
      <c r="G718">
        <v>26</v>
      </c>
      <c r="H718" t="s">
        <v>433</v>
      </c>
      <c r="I718" t="s">
        <v>3431</v>
      </c>
      <c r="J718">
        <v>13163</v>
      </c>
      <c r="K718">
        <v>9</v>
      </c>
      <c r="L718" t="s">
        <v>3432</v>
      </c>
      <c r="M718" t="s">
        <v>3433</v>
      </c>
      <c r="N718">
        <v>31</v>
      </c>
      <c r="O718" t="s">
        <v>11776</v>
      </c>
      <c r="P718" s="1" t="s">
        <v>448</v>
      </c>
      <c r="R718">
        <v>14192</v>
      </c>
      <c r="T718" t="s">
        <v>359</v>
      </c>
      <c r="V718" t="s">
        <v>3435</v>
      </c>
      <c r="W718" s="1">
        <v>24892</v>
      </c>
      <c r="X718"/>
    </row>
    <row r="719" spans="1:24" x14ac:dyDescent="0.3">
      <c r="A719" t="s">
        <v>3439</v>
      </c>
      <c r="B719">
        <v>1</v>
      </c>
      <c r="C719" s="1" t="s">
        <v>3436</v>
      </c>
      <c r="D719" t="s">
        <v>347</v>
      </c>
      <c r="E719" t="s">
        <v>3438</v>
      </c>
      <c r="F719" t="s">
        <v>294</v>
      </c>
      <c r="G719">
        <v>15</v>
      </c>
      <c r="H719" t="s">
        <v>787</v>
      </c>
      <c r="I719" t="s">
        <v>3436</v>
      </c>
      <c r="J719">
        <v>18283</v>
      </c>
      <c r="K719">
        <v>4</v>
      </c>
      <c r="L719" t="s">
        <v>1692</v>
      </c>
      <c r="M719" t="s">
        <v>3437</v>
      </c>
      <c r="N719">
        <v>26</v>
      </c>
      <c r="O719" t="s">
        <v>11777</v>
      </c>
      <c r="P719" s="1" t="s">
        <v>347</v>
      </c>
      <c r="R719">
        <v>3125354</v>
      </c>
      <c r="T719" t="s">
        <v>359</v>
      </c>
      <c r="V719" t="s">
        <v>2432</v>
      </c>
      <c r="W719" s="1">
        <v>29682</v>
      </c>
      <c r="X719"/>
    </row>
    <row r="720" spans="1:24" x14ac:dyDescent="0.3">
      <c r="A720" t="s">
        <v>3443</v>
      </c>
      <c r="B720">
        <v>1</v>
      </c>
      <c r="C720" s="1" t="s">
        <v>3440</v>
      </c>
      <c r="D720" t="s">
        <v>448</v>
      </c>
      <c r="F720" t="s">
        <v>294</v>
      </c>
      <c r="G720">
        <v>30</v>
      </c>
      <c r="H720" t="s">
        <v>661</v>
      </c>
      <c r="I720" t="s">
        <v>3440</v>
      </c>
      <c r="J720">
        <v>15221</v>
      </c>
      <c r="K720">
        <v>7</v>
      </c>
      <c r="L720" t="s">
        <v>3441</v>
      </c>
      <c r="M720" t="s">
        <v>3442</v>
      </c>
      <c r="N720">
        <v>29</v>
      </c>
      <c r="O720" t="s">
        <v>11778</v>
      </c>
      <c r="P720" s="1" t="s">
        <v>448</v>
      </c>
      <c r="R720">
        <v>15996</v>
      </c>
      <c r="T720" t="s">
        <v>489</v>
      </c>
      <c r="V720" t="s">
        <v>3444</v>
      </c>
      <c r="W720" s="1">
        <v>26783</v>
      </c>
      <c r="X720"/>
    </row>
    <row r="721" spans="1:24" x14ac:dyDescent="0.3">
      <c r="A721" t="s">
        <v>3448</v>
      </c>
      <c r="B721">
        <v>1</v>
      </c>
      <c r="C721" s="1" t="s">
        <v>3445</v>
      </c>
      <c r="D721" t="s">
        <v>347</v>
      </c>
      <c r="E721" t="s">
        <v>3447</v>
      </c>
      <c r="F721" t="s">
        <v>298</v>
      </c>
      <c r="G721">
        <v>19</v>
      </c>
      <c r="H721" t="s">
        <v>627</v>
      </c>
      <c r="I721" t="s">
        <v>3445</v>
      </c>
      <c r="J721">
        <v>19043</v>
      </c>
      <c r="K721">
        <v>4</v>
      </c>
      <c r="L721" t="s">
        <v>840</v>
      </c>
      <c r="M721" t="s">
        <v>3446</v>
      </c>
      <c r="N721">
        <v>26</v>
      </c>
      <c r="O721" t="s">
        <v>11779</v>
      </c>
      <c r="P721" s="1" t="s">
        <v>347</v>
      </c>
      <c r="R721">
        <v>3128724</v>
      </c>
      <c r="S721">
        <v>2</v>
      </c>
      <c r="T721" t="s">
        <v>395</v>
      </c>
      <c r="U721" t="s">
        <v>703</v>
      </c>
      <c r="V721" t="s">
        <v>3449</v>
      </c>
      <c r="W721" s="1">
        <v>30285</v>
      </c>
      <c r="X721"/>
    </row>
    <row r="722" spans="1:24" x14ac:dyDescent="0.3">
      <c r="A722" t="s">
        <v>14418</v>
      </c>
      <c r="B722">
        <v>1</v>
      </c>
      <c r="C722" s="1" t="s">
        <v>14419</v>
      </c>
      <c r="D722" t="s">
        <v>347</v>
      </c>
      <c r="F722" t="s">
        <v>298</v>
      </c>
      <c r="G722">
        <v>5</v>
      </c>
      <c r="H722" t="s">
        <v>355</v>
      </c>
      <c r="I722" t="s">
        <v>14419</v>
      </c>
      <c r="J722">
        <v>21761</v>
      </c>
      <c r="K722">
        <v>1</v>
      </c>
      <c r="L722" t="s">
        <v>14422</v>
      </c>
      <c r="M722" t="s">
        <v>490</v>
      </c>
      <c r="N722">
        <v>23</v>
      </c>
      <c r="O722" t="s">
        <v>14421</v>
      </c>
      <c r="P722" s="1" t="s">
        <v>347</v>
      </c>
      <c r="R722">
        <v>4035221</v>
      </c>
      <c r="T722" t="s">
        <v>344</v>
      </c>
      <c r="U722" t="s">
        <v>302</v>
      </c>
      <c r="V722" t="s">
        <v>14420</v>
      </c>
      <c r="W722" s="1">
        <v>33027</v>
      </c>
      <c r="X722"/>
    </row>
    <row r="723" spans="1:24" x14ac:dyDescent="0.3">
      <c r="A723" t="s">
        <v>15748</v>
      </c>
      <c r="B723">
        <v>1</v>
      </c>
      <c r="C723" s="1" t="s">
        <v>15749</v>
      </c>
      <c r="D723" t="s">
        <v>15649</v>
      </c>
      <c r="F723" t="s">
        <v>294</v>
      </c>
      <c r="G723">
        <v>9</v>
      </c>
      <c r="H723" t="s">
        <v>340</v>
      </c>
      <c r="I723" t="s">
        <v>15749</v>
      </c>
      <c r="J723">
        <v>14854</v>
      </c>
      <c r="K723">
        <v>7</v>
      </c>
      <c r="L723" t="s">
        <v>3450</v>
      </c>
      <c r="M723" t="s">
        <v>15750</v>
      </c>
      <c r="N723">
        <v>29</v>
      </c>
      <c r="O723" t="s">
        <v>15751</v>
      </c>
      <c r="P723" s="1" t="s">
        <v>15649</v>
      </c>
      <c r="R723">
        <v>16241</v>
      </c>
      <c r="T723" t="s">
        <v>317</v>
      </c>
      <c r="V723" t="s">
        <v>997</v>
      </c>
      <c r="W723" s="1">
        <v>27059</v>
      </c>
      <c r="X723"/>
    </row>
    <row r="724" spans="1:24" x14ac:dyDescent="0.3">
      <c r="A724" t="s">
        <v>3454</v>
      </c>
      <c r="B724">
        <v>1</v>
      </c>
      <c r="C724" s="1" t="s">
        <v>3451</v>
      </c>
      <c r="D724" t="s">
        <v>347</v>
      </c>
      <c r="F724" t="s">
        <v>298</v>
      </c>
      <c r="G724">
        <v>84</v>
      </c>
      <c r="H724" t="s">
        <v>726</v>
      </c>
      <c r="I724" t="s">
        <v>3451</v>
      </c>
      <c r="J724">
        <v>20387</v>
      </c>
      <c r="K724">
        <v>1</v>
      </c>
      <c r="L724" t="s">
        <v>3452</v>
      </c>
      <c r="M724" t="s">
        <v>3453</v>
      </c>
      <c r="N724">
        <v>23</v>
      </c>
      <c r="O724" t="s">
        <v>11780</v>
      </c>
      <c r="P724" s="1" t="s">
        <v>347</v>
      </c>
      <c r="R724">
        <v>3139946</v>
      </c>
      <c r="T724" t="s">
        <v>307</v>
      </c>
      <c r="U724" t="s">
        <v>441</v>
      </c>
      <c r="V724" t="s">
        <v>3455</v>
      </c>
      <c r="W724" s="1">
        <v>31401</v>
      </c>
      <c r="X724"/>
    </row>
    <row r="725" spans="1:24" x14ac:dyDescent="0.3">
      <c r="A725" t="s">
        <v>3459</v>
      </c>
      <c r="B725">
        <v>1</v>
      </c>
      <c r="C725" s="1" t="s">
        <v>3456</v>
      </c>
      <c r="D725" t="s">
        <v>448</v>
      </c>
      <c r="F725" t="s">
        <v>298</v>
      </c>
      <c r="G725">
        <v>7</v>
      </c>
      <c r="H725" t="s">
        <v>456</v>
      </c>
      <c r="I725" t="s">
        <v>3456</v>
      </c>
      <c r="J725">
        <v>19161</v>
      </c>
      <c r="K725">
        <v>1</v>
      </c>
      <c r="L725" t="s">
        <v>3457</v>
      </c>
      <c r="M725" t="s">
        <v>3458</v>
      </c>
      <c r="N725">
        <v>24</v>
      </c>
      <c r="O725" t="s">
        <v>11781</v>
      </c>
      <c r="P725" s="1" t="s">
        <v>448</v>
      </c>
      <c r="R725">
        <v>2970270</v>
      </c>
      <c r="T725" t="s">
        <v>399</v>
      </c>
      <c r="U725" t="s">
        <v>909</v>
      </c>
      <c r="V725" t="s">
        <v>3460</v>
      </c>
      <c r="W725" s="1">
        <v>30390</v>
      </c>
      <c r="X725"/>
    </row>
    <row r="726" spans="1:24" x14ac:dyDescent="0.3">
      <c r="A726" t="s">
        <v>3463</v>
      </c>
      <c r="B726">
        <v>1</v>
      </c>
      <c r="C726" s="1" t="s">
        <v>3461</v>
      </c>
      <c r="D726" t="s">
        <v>448</v>
      </c>
      <c r="E726" t="s">
        <v>13979</v>
      </c>
      <c r="F726" t="s">
        <v>298</v>
      </c>
      <c r="G726">
        <v>32</v>
      </c>
      <c r="H726" t="s">
        <v>810</v>
      </c>
      <c r="I726" t="s">
        <v>3461</v>
      </c>
      <c r="J726">
        <v>20990</v>
      </c>
      <c r="K726">
        <v>2</v>
      </c>
      <c r="L726" t="s">
        <v>3462</v>
      </c>
      <c r="M726" t="s">
        <v>509</v>
      </c>
      <c r="N726">
        <v>23</v>
      </c>
      <c r="O726" t="s">
        <v>11782</v>
      </c>
      <c r="P726" s="1" t="s">
        <v>448</v>
      </c>
      <c r="R726">
        <v>4035222</v>
      </c>
      <c r="S726">
        <v>3</v>
      </c>
      <c r="T726" t="s">
        <v>395</v>
      </c>
      <c r="U726" t="s">
        <v>408</v>
      </c>
      <c r="V726" t="s">
        <v>3464</v>
      </c>
      <c r="W726" s="1">
        <v>32014</v>
      </c>
      <c r="X726"/>
    </row>
    <row r="727" spans="1:24" x14ac:dyDescent="0.3">
      <c r="A727" t="s">
        <v>3467</v>
      </c>
      <c r="B727">
        <v>1</v>
      </c>
      <c r="C727" s="1" t="s">
        <v>3465</v>
      </c>
      <c r="D727" t="s">
        <v>448</v>
      </c>
      <c r="F727" t="s">
        <v>294</v>
      </c>
      <c r="G727">
        <v>47</v>
      </c>
      <c r="H727" t="s">
        <v>943</v>
      </c>
      <c r="I727" t="s">
        <v>3465</v>
      </c>
      <c r="J727">
        <v>17303</v>
      </c>
      <c r="K727">
        <v>2</v>
      </c>
      <c r="L727" t="s">
        <v>479</v>
      </c>
      <c r="M727" t="s">
        <v>3466</v>
      </c>
      <c r="N727">
        <v>28</v>
      </c>
      <c r="O727" t="s">
        <v>11783</v>
      </c>
      <c r="P727" s="1" t="s">
        <v>448</v>
      </c>
      <c r="R727">
        <v>2970515</v>
      </c>
      <c r="T727" t="s">
        <v>359</v>
      </c>
      <c r="V727" t="s">
        <v>491</v>
      </c>
      <c r="W727" s="1">
        <v>28808</v>
      </c>
      <c r="X727"/>
    </row>
    <row r="728" spans="1:24" x14ac:dyDescent="0.3">
      <c r="A728" t="s">
        <v>3468</v>
      </c>
      <c r="B728">
        <v>1</v>
      </c>
      <c r="C728" s="1" t="s">
        <v>544</v>
      </c>
      <c r="D728" t="s">
        <v>558</v>
      </c>
      <c r="F728" t="s">
        <v>294</v>
      </c>
      <c r="G728">
        <v>34</v>
      </c>
      <c r="H728" t="s">
        <v>571</v>
      </c>
      <c r="I728" t="s">
        <v>544</v>
      </c>
      <c r="J728">
        <v>6295</v>
      </c>
      <c r="K728">
        <v>9</v>
      </c>
      <c r="L728" t="s">
        <v>3158</v>
      </c>
      <c r="M728" t="s">
        <v>2959</v>
      </c>
      <c r="N728">
        <v>33</v>
      </c>
      <c r="O728" t="s">
        <v>11784</v>
      </c>
      <c r="P728" s="1" t="s">
        <v>448</v>
      </c>
      <c r="R728">
        <v>10057</v>
      </c>
      <c r="T728" t="s">
        <v>399</v>
      </c>
      <c r="V728" t="s">
        <v>3469</v>
      </c>
      <c r="W728" s="1"/>
      <c r="X728"/>
    </row>
    <row r="729" spans="1:24" x14ac:dyDescent="0.3">
      <c r="A729" t="s">
        <v>17064</v>
      </c>
      <c r="B729">
        <v>1</v>
      </c>
      <c r="C729" s="1" t="s">
        <v>17065</v>
      </c>
      <c r="D729" t="s">
        <v>320</v>
      </c>
      <c r="F729" t="s">
        <v>298</v>
      </c>
      <c r="G729">
        <v>88</v>
      </c>
      <c r="H729" t="s">
        <v>316</v>
      </c>
      <c r="I729" t="s">
        <v>17065</v>
      </c>
      <c r="K729">
        <v>0</v>
      </c>
      <c r="L729" t="s">
        <v>1957</v>
      </c>
      <c r="M729" t="s">
        <v>17066</v>
      </c>
      <c r="N729">
        <v>24</v>
      </c>
      <c r="O729" t="s">
        <v>17067</v>
      </c>
      <c r="P729" s="1" t="s">
        <v>320</v>
      </c>
      <c r="T729" t="s">
        <v>293</v>
      </c>
      <c r="U729" t="s">
        <v>1368</v>
      </c>
      <c r="V729" t="s">
        <v>17068</v>
      </c>
      <c r="W729" s="1"/>
      <c r="X729"/>
    </row>
    <row r="730" spans="1:24" x14ac:dyDescent="0.3">
      <c r="A730" t="s">
        <v>3474</v>
      </c>
      <c r="B730">
        <v>1</v>
      </c>
      <c r="C730" s="1" t="s">
        <v>3472</v>
      </c>
      <c r="D730" t="s">
        <v>347</v>
      </c>
      <c r="E730" t="s">
        <v>13980</v>
      </c>
      <c r="F730" t="s">
        <v>298</v>
      </c>
      <c r="G730">
        <v>14</v>
      </c>
      <c r="H730" t="s">
        <v>646</v>
      </c>
      <c r="I730" t="s">
        <v>3472</v>
      </c>
      <c r="J730">
        <v>21473</v>
      </c>
      <c r="K730">
        <v>2</v>
      </c>
      <c r="L730" t="s">
        <v>3473</v>
      </c>
      <c r="M730" t="s">
        <v>2444</v>
      </c>
      <c r="N730">
        <v>24</v>
      </c>
      <c r="O730" t="s">
        <v>11785</v>
      </c>
      <c r="P730" s="1" t="s">
        <v>347</v>
      </c>
      <c r="R730">
        <v>4249030</v>
      </c>
      <c r="T730" t="s">
        <v>328</v>
      </c>
      <c r="U730" t="s">
        <v>351</v>
      </c>
      <c r="V730" t="s">
        <v>13826</v>
      </c>
      <c r="W730" s="1">
        <v>32283</v>
      </c>
      <c r="X730"/>
    </row>
    <row r="731" spans="1:24" x14ac:dyDescent="0.3">
      <c r="A731" t="s">
        <v>16275</v>
      </c>
      <c r="B731">
        <v>1</v>
      </c>
      <c r="C731" s="1" t="s">
        <v>3475</v>
      </c>
      <c r="D731" t="s">
        <v>320</v>
      </c>
      <c r="E731" t="s">
        <v>3476</v>
      </c>
      <c r="F731" t="s">
        <v>298</v>
      </c>
      <c r="G731">
        <v>81</v>
      </c>
      <c r="H731" t="s">
        <v>214</v>
      </c>
      <c r="I731" t="s">
        <v>3475</v>
      </c>
      <c r="J731">
        <v>18468</v>
      </c>
      <c r="K731">
        <v>5</v>
      </c>
      <c r="L731" t="s">
        <v>834</v>
      </c>
      <c r="M731" t="s">
        <v>643</v>
      </c>
      <c r="N731">
        <v>27</v>
      </c>
      <c r="O731" t="s">
        <v>16276</v>
      </c>
      <c r="P731" s="1" t="s">
        <v>320</v>
      </c>
      <c r="Q731" t="s">
        <v>407</v>
      </c>
      <c r="R731">
        <v>2578377</v>
      </c>
      <c r="T731" t="s">
        <v>317</v>
      </c>
      <c r="U731" t="s">
        <v>386</v>
      </c>
      <c r="V731" t="s">
        <v>3477</v>
      </c>
      <c r="W731" s="1">
        <v>29654</v>
      </c>
      <c r="X731"/>
    </row>
    <row r="732" spans="1:24" x14ac:dyDescent="0.3">
      <c r="A732" t="s">
        <v>3481</v>
      </c>
      <c r="B732">
        <v>1</v>
      </c>
      <c r="C732" s="1" t="s">
        <v>3478</v>
      </c>
      <c r="D732" t="s">
        <v>347</v>
      </c>
      <c r="F732" t="s">
        <v>294</v>
      </c>
      <c r="G732">
        <v>14</v>
      </c>
      <c r="H732" t="s">
        <v>346</v>
      </c>
      <c r="I732" t="s">
        <v>3478</v>
      </c>
      <c r="J732">
        <v>12978</v>
      </c>
      <c r="K732">
        <v>3</v>
      </c>
      <c r="L732" t="s">
        <v>3479</v>
      </c>
      <c r="M732" t="s">
        <v>3480</v>
      </c>
      <c r="N732">
        <v>28</v>
      </c>
      <c r="O732" t="s">
        <v>11786</v>
      </c>
      <c r="P732" s="1" t="s">
        <v>347</v>
      </c>
      <c r="R732">
        <v>14223</v>
      </c>
      <c r="T732" t="s">
        <v>317</v>
      </c>
      <c r="V732" t="s">
        <v>3482</v>
      </c>
      <c r="W732" s="1"/>
      <c r="X732"/>
    </row>
    <row r="733" spans="1:24" x14ac:dyDescent="0.3">
      <c r="A733" t="s">
        <v>3488</v>
      </c>
      <c r="B733">
        <v>1</v>
      </c>
      <c r="C733" s="1" t="s">
        <v>3485</v>
      </c>
      <c r="D733" t="s">
        <v>320</v>
      </c>
      <c r="E733" t="s">
        <v>3487</v>
      </c>
      <c r="F733" t="s">
        <v>298</v>
      </c>
      <c r="G733">
        <v>82</v>
      </c>
      <c r="H733" t="s">
        <v>1371</v>
      </c>
      <c r="I733" t="s">
        <v>3485</v>
      </c>
      <c r="J733">
        <v>18101</v>
      </c>
      <c r="K733">
        <v>5</v>
      </c>
      <c r="L733" t="s">
        <v>3486</v>
      </c>
      <c r="M733" t="s">
        <v>1224</v>
      </c>
      <c r="N733">
        <v>28</v>
      </c>
      <c r="O733" t="s">
        <v>11787</v>
      </c>
      <c r="P733" s="1" t="s">
        <v>320</v>
      </c>
      <c r="R733">
        <v>2978727</v>
      </c>
      <c r="T733" t="s">
        <v>293</v>
      </c>
      <c r="U733" t="s">
        <v>1190</v>
      </c>
      <c r="V733" t="s">
        <v>3029</v>
      </c>
      <c r="W733" s="1">
        <v>29418</v>
      </c>
      <c r="X733"/>
    </row>
    <row r="734" spans="1:24" x14ac:dyDescent="0.3">
      <c r="A734" t="s">
        <v>3492</v>
      </c>
      <c r="B734">
        <v>1</v>
      </c>
      <c r="C734" s="1" t="s">
        <v>3489</v>
      </c>
      <c r="D734" t="s">
        <v>448</v>
      </c>
      <c r="F734" t="s">
        <v>294</v>
      </c>
      <c r="G734">
        <v>42</v>
      </c>
      <c r="H734" t="s">
        <v>661</v>
      </c>
      <c r="I734" t="s">
        <v>3489</v>
      </c>
      <c r="J734">
        <v>462</v>
      </c>
      <c r="K734">
        <v>12</v>
      </c>
      <c r="L734" t="s">
        <v>3490</v>
      </c>
      <c r="M734" t="s">
        <v>3491</v>
      </c>
      <c r="N734">
        <v>35</v>
      </c>
      <c r="O734" t="s">
        <v>11788</v>
      </c>
      <c r="P734" s="1" t="s">
        <v>448</v>
      </c>
      <c r="Q734" t="s">
        <v>15644</v>
      </c>
      <c r="T734" t="s">
        <v>359</v>
      </c>
      <c r="V734" t="s">
        <v>3493</v>
      </c>
      <c r="W734" s="1">
        <v>900039</v>
      </c>
      <c r="X734"/>
    </row>
    <row r="735" spans="1:24" x14ac:dyDescent="0.3">
      <c r="A735" t="s">
        <v>3495</v>
      </c>
      <c r="B735">
        <v>1</v>
      </c>
      <c r="C735" s="1" t="s">
        <v>3494</v>
      </c>
      <c r="D735" t="s">
        <v>448</v>
      </c>
      <c r="F735" t="s">
        <v>294</v>
      </c>
      <c r="G735">
        <v>39</v>
      </c>
      <c r="H735" t="s">
        <v>433</v>
      </c>
      <c r="I735" t="s">
        <v>3494</v>
      </c>
      <c r="J735">
        <v>957</v>
      </c>
      <c r="K735">
        <v>13</v>
      </c>
      <c r="L735" t="s">
        <v>2796</v>
      </c>
      <c r="M735" t="s">
        <v>368</v>
      </c>
      <c r="N735">
        <v>35</v>
      </c>
      <c r="O735" t="s">
        <v>11789</v>
      </c>
      <c r="P735" s="1" t="s">
        <v>448</v>
      </c>
      <c r="R735">
        <v>10713</v>
      </c>
      <c r="T735" t="s">
        <v>359</v>
      </c>
      <c r="V735" t="s">
        <v>3496</v>
      </c>
      <c r="W735" s="1">
        <v>8561</v>
      </c>
      <c r="X735"/>
    </row>
    <row r="736" spans="1:24" x14ac:dyDescent="0.3">
      <c r="A736" t="s">
        <v>14423</v>
      </c>
      <c r="B736">
        <v>1</v>
      </c>
      <c r="C736" s="1" t="s">
        <v>14424</v>
      </c>
      <c r="D736" t="s">
        <v>320</v>
      </c>
      <c r="F736" t="s">
        <v>298</v>
      </c>
      <c r="G736">
        <v>88</v>
      </c>
      <c r="H736" t="s">
        <v>521</v>
      </c>
      <c r="I736" t="s">
        <v>14424</v>
      </c>
      <c r="J736">
        <v>21783</v>
      </c>
      <c r="K736">
        <v>1</v>
      </c>
      <c r="L736" t="s">
        <v>3209</v>
      </c>
      <c r="M736" t="s">
        <v>296</v>
      </c>
      <c r="N736">
        <v>23</v>
      </c>
      <c r="O736" t="s">
        <v>14426</v>
      </c>
      <c r="P736" s="1" t="s">
        <v>320</v>
      </c>
      <c r="R736">
        <v>4040774</v>
      </c>
      <c r="S736">
        <v>3</v>
      </c>
      <c r="T736" t="s">
        <v>293</v>
      </c>
      <c r="U736" t="s">
        <v>665</v>
      </c>
      <c r="V736" t="s">
        <v>14425</v>
      </c>
      <c r="W736" s="1">
        <v>32785</v>
      </c>
      <c r="X736"/>
    </row>
    <row r="737" spans="1:24" x14ac:dyDescent="0.3">
      <c r="A737" t="s">
        <v>16277</v>
      </c>
      <c r="B737">
        <v>1</v>
      </c>
      <c r="C737" s="1" t="s">
        <v>16278</v>
      </c>
      <c r="D737" t="s">
        <v>347</v>
      </c>
      <c r="F737" t="s">
        <v>298</v>
      </c>
      <c r="G737">
        <v>16</v>
      </c>
      <c r="H737" t="s">
        <v>391</v>
      </c>
      <c r="I737" t="s">
        <v>16278</v>
      </c>
      <c r="K737">
        <v>0</v>
      </c>
      <c r="L737" t="s">
        <v>16279</v>
      </c>
      <c r="M737" t="s">
        <v>16280</v>
      </c>
      <c r="N737">
        <v>22</v>
      </c>
      <c r="O737" t="s">
        <v>16281</v>
      </c>
      <c r="P737" s="1" t="s">
        <v>347</v>
      </c>
      <c r="T737" t="s">
        <v>359</v>
      </c>
      <c r="U737" t="s">
        <v>640</v>
      </c>
      <c r="V737" t="s">
        <v>17069</v>
      </c>
      <c r="W737" s="1"/>
      <c r="X737"/>
    </row>
    <row r="738" spans="1:24" x14ac:dyDescent="0.3">
      <c r="A738" t="s">
        <v>3499</v>
      </c>
      <c r="B738">
        <v>1</v>
      </c>
      <c r="C738" s="1" t="s">
        <v>3497</v>
      </c>
      <c r="D738" t="s">
        <v>347</v>
      </c>
      <c r="E738" t="s">
        <v>3498</v>
      </c>
      <c r="F738" t="s">
        <v>298</v>
      </c>
      <c r="G738">
        <v>18</v>
      </c>
      <c r="H738" t="s">
        <v>433</v>
      </c>
      <c r="I738" t="s">
        <v>3497</v>
      </c>
      <c r="J738">
        <v>15974</v>
      </c>
      <c r="K738">
        <v>7</v>
      </c>
      <c r="L738" t="s">
        <v>597</v>
      </c>
      <c r="M738" t="s">
        <v>2076</v>
      </c>
      <c r="N738">
        <v>28</v>
      </c>
      <c r="O738" t="s">
        <v>11790</v>
      </c>
      <c r="P738" s="1" t="s">
        <v>347</v>
      </c>
      <c r="R738">
        <v>16763</v>
      </c>
      <c r="T738" t="s">
        <v>317</v>
      </c>
      <c r="U738" t="s">
        <v>532</v>
      </c>
      <c r="V738" t="s">
        <v>3500</v>
      </c>
      <c r="W738" s="1">
        <v>27570</v>
      </c>
      <c r="X738"/>
    </row>
    <row r="739" spans="1:24" x14ac:dyDescent="0.3">
      <c r="A739" t="s">
        <v>3504</v>
      </c>
      <c r="B739">
        <v>1</v>
      </c>
      <c r="C739" s="1" t="s">
        <v>3501</v>
      </c>
      <c r="D739" t="s">
        <v>347</v>
      </c>
      <c r="E739" t="s">
        <v>3503</v>
      </c>
      <c r="F739" t="s">
        <v>298</v>
      </c>
      <c r="G739">
        <v>18</v>
      </c>
      <c r="H739" t="s">
        <v>433</v>
      </c>
      <c r="I739" t="s">
        <v>3501</v>
      </c>
      <c r="J739">
        <v>13878</v>
      </c>
      <c r="K739">
        <v>9</v>
      </c>
      <c r="L739" t="s">
        <v>3502</v>
      </c>
      <c r="M739" t="s">
        <v>16282</v>
      </c>
      <c r="N739">
        <v>31</v>
      </c>
      <c r="O739" t="s">
        <v>16283</v>
      </c>
      <c r="P739" s="1" t="s">
        <v>347</v>
      </c>
      <c r="R739">
        <v>14922</v>
      </c>
      <c r="S739">
        <v>1</v>
      </c>
      <c r="T739" t="s">
        <v>344</v>
      </c>
      <c r="U739" t="s">
        <v>532</v>
      </c>
      <c r="V739" t="s">
        <v>17070</v>
      </c>
      <c r="W739" s="1">
        <v>25793</v>
      </c>
      <c r="X739"/>
    </row>
    <row r="740" spans="1:24" x14ac:dyDescent="0.3">
      <c r="A740" t="s">
        <v>3508</v>
      </c>
      <c r="B740">
        <v>1</v>
      </c>
      <c r="C740" s="1" t="s">
        <v>3506</v>
      </c>
      <c r="F740" t="s">
        <v>294</v>
      </c>
      <c r="G740">
        <v>0</v>
      </c>
      <c r="H740" t="s">
        <v>295</v>
      </c>
      <c r="I740" t="s">
        <v>3506</v>
      </c>
      <c r="J740">
        <v>17834</v>
      </c>
      <c r="K740">
        <v>0</v>
      </c>
      <c r="L740" t="s">
        <v>3507</v>
      </c>
      <c r="M740" t="s">
        <v>468</v>
      </c>
      <c r="O740" t="s">
        <v>11791</v>
      </c>
      <c r="P740" s="1" t="s">
        <v>295</v>
      </c>
      <c r="T740" t="s">
        <v>295</v>
      </c>
      <c r="V740"/>
      <c r="W740" s="1"/>
      <c r="X740"/>
    </row>
    <row r="741" spans="1:24" x14ac:dyDescent="0.3">
      <c r="A741" t="s">
        <v>3513</v>
      </c>
      <c r="B741">
        <v>1</v>
      </c>
      <c r="C741" s="1" t="s">
        <v>3509</v>
      </c>
      <c r="D741" t="s">
        <v>320</v>
      </c>
      <c r="E741" t="s">
        <v>3512</v>
      </c>
      <c r="F741" t="s">
        <v>294</v>
      </c>
      <c r="G741">
        <v>82</v>
      </c>
      <c r="H741" t="s">
        <v>544</v>
      </c>
      <c r="I741" t="s">
        <v>3509</v>
      </c>
      <c r="J741">
        <v>13997</v>
      </c>
      <c r="K741">
        <v>8</v>
      </c>
      <c r="L741" t="s">
        <v>3510</v>
      </c>
      <c r="M741" t="s">
        <v>3511</v>
      </c>
      <c r="N741">
        <v>31</v>
      </c>
      <c r="O741" t="s">
        <v>11792</v>
      </c>
      <c r="P741" s="1" t="s">
        <v>320</v>
      </c>
      <c r="R741">
        <v>14900</v>
      </c>
      <c r="T741" t="s">
        <v>303</v>
      </c>
      <c r="V741" t="s">
        <v>3514</v>
      </c>
      <c r="W741" s="1">
        <v>25744</v>
      </c>
      <c r="X741"/>
    </row>
    <row r="742" spans="1:24" x14ac:dyDescent="0.3">
      <c r="A742" t="s">
        <v>3517</v>
      </c>
      <c r="B742">
        <v>1</v>
      </c>
      <c r="C742" s="1" t="s">
        <v>3515</v>
      </c>
      <c r="D742" t="s">
        <v>434</v>
      </c>
      <c r="F742" t="s">
        <v>294</v>
      </c>
      <c r="G742">
        <v>29</v>
      </c>
      <c r="H742" t="s">
        <v>427</v>
      </c>
      <c r="I742" t="s">
        <v>3515</v>
      </c>
      <c r="J742">
        <v>21429</v>
      </c>
      <c r="K742">
        <v>0</v>
      </c>
      <c r="L742" t="s">
        <v>504</v>
      </c>
      <c r="M742" t="s">
        <v>3516</v>
      </c>
      <c r="N742">
        <v>23</v>
      </c>
      <c r="O742" t="s">
        <v>11793</v>
      </c>
      <c r="P742" s="1" t="s">
        <v>434</v>
      </c>
      <c r="T742" t="s">
        <v>489</v>
      </c>
      <c r="V742" t="s">
        <v>3518</v>
      </c>
      <c r="W742" s="1"/>
      <c r="X742"/>
    </row>
    <row r="743" spans="1:24" x14ac:dyDescent="0.3">
      <c r="A743" t="s">
        <v>3520</v>
      </c>
      <c r="B743">
        <v>1</v>
      </c>
      <c r="C743" s="1" t="s">
        <v>3519</v>
      </c>
      <c r="D743" t="s">
        <v>347</v>
      </c>
      <c r="F743" t="s">
        <v>294</v>
      </c>
      <c r="G743">
        <v>84</v>
      </c>
      <c r="H743" t="s">
        <v>1222</v>
      </c>
      <c r="I743" t="s">
        <v>3519</v>
      </c>
      <c r="J743">
        <v>18286</v>
      </c>
      <c r="K743">
        <v>0</v>
      </c>
      <c r="L743" t="s">
        <v>1225</v>
      </c>
      <c r="M743" t="s">
        <v>341</v>
      </c>
      <c r="N743">
        <v>25</v>
      </c>
      <c r="O743" t="s">
        <v>11794</v>
      </c>
      <c r="P743" s="1" t="s">
        <v>347</v>
      </c>
      <c r="R743">
        <v>2577051</v>
      </c>
      <c r="T743" t="s">
        <v>344</v>
      </c>
      <c r="V743" t="s">
        <v>3521</v>
      </c>
      <c r="W743" s="1">
        <v>29780</v>
      </c>
      <c r="X743"/>
    </row>
    <row r="744" spans="1:24" x14ac:dyDescent="0.3">
      <c r="A744" t="s">
        <v>14427</v>
      </c>
      <c r="B744">
        <v>1</v>
      </c>
      <c r="C744" s="1" t="s">
        <v>14428</v>
      </c>
      <c r="D744" t="s">
        <v>448</v>
      </c>
      <c r="F744" t="s">
        <v>298</v>
      </c>
      <c r="G744">
        <v>40</v>
      </c>
      <c r="H744" t="s">
        <v>366</v>
      </c>
      <c r="I744" t="s">
        <v>14428</v>
      </c>
      <c r="J744">
        <v>21792</v>
      </c>
      <c r="K744">
        <v>1</v>
      </c>
      <c r="L744" t="s">
        <v>1115</v>
      </c>
      <c r="M744" t="s">
        <v>696</v>
      </c>
      <c r="N744">
        <v>23</v>
      </c>
      <c r="O744" t="s">
        <v>14430</v>
      </c>
      <c r="P744" s="1" t="s">
        <v>448</v>
      </c>
      <c r="R744">
        <v>4038533</v>
      </c>
      <c r="S744">
        <v>6</v>
      </c>
      <c r="T744" t="s">
        <v>359</v>
      </c>
      <c r="U744" t="s">
        <v>302</v>
      </c>
      <c r="V744" t="s">
        <v>14429</v>
      </c>
      <c r="W744" s="1">
        <v>33098</v>
      </c>
      <c r="X744"/>
    </row>
    <row r="745" spans="1:24" x14ac:dyDescent="0.3">
      <c r="A745" t="s">
        <v>3527</v>
      </c>
      <c r="B745">
        <v>1</v>
      </c>
      <c r="C745" s="1" t="s">
        <v>3523</v>
      </c>
      <c r="D745" t="s">
        <v>320</v>
      </c>
      <c r="E745" t="s">
        <v>3526</v>
      </c>
      <c r="F745" t="s">
        <v>298</v>
      </c>
      <c r="G745">
        <v>85</v>
      </c>
      <c r="H745" t="s">
        <v>952</v>
      </c>
      <c r="I745" t="s">
        <v>3523</v>
      </c>
      <c r="J745">
        <v>14445</v>
      </c>
      <c r="K745">
        <v>8</v>
      </c>
      <c r="L745" t="s">
        <v>3524</v>
      </c>
      <c r="M745" t="s">
        <v>3525</v>
      </c>
      <c r="N745">
        <v>31</v>
      </c>
      <c r="O745" t="s">
        <v>11795</v>
      </c>
      <c r="P745" s="1" t="s">
        <v>320</v>
      </c>
      <c r="R745">
        <v>15003</v>
      </c>
      <c r="T745" t="s">
        <v>293</v>
      </c>
      <c r="V745" t="s">
        <v>3528</v>
      </c>
      <c r="W745" s="1">
        <v>25838</v>
      </c>
      <c r="X745"/>
    </row>
    <row r="746" spans="1:24" x14ac:dyDescent="0.3">
      <c r="A746" t="s">
        <v>3532</v>
      </c>
      <c r="B746">
        <v>1</v>
      </c>
      <c r="C746" s="1" t="s">
        <v>3530</v>
      </c>
      <c r="F746" t="s">
        <v>294</v>
      </c>
      <c r="G746">
        <v>0</v>
      </c>
      <c r="H746" t="s">
        <v>295</v>
      </c>
      <c r="I746" t="s">
        <v>3530</v>
      </c>
      <c r="J746">
        <v>19772</v>
      </c>
      <c r="K746">
        <v>0</v>
      </c>
      <c r="L746" t="s">
        <v>330</v>
      </c>
      <c r="M746" t="s">
        <v>3531</v>
      </c>
      <c r="O746" t="s">
        <v>11796</v>
      </c>
      <c r="P746" s="1" t="s">
        <v>295</v>
      </c>
      <c r="T746" t="s">
        <v>295</v>
      </c>
      <c r="V746"/>
      <c r="W746" s="1"/>
      <c r="X746"/>
    </row>
    <row r="747" spans="1:24" x14ac:dyDescent="0.3">
      <c r="A747" t="s">
        <v>3535</v>
      </c>
      <c r="B747">
        <v>1</v>
      </c>
      <c r="C747" s="1" t="s">
        <v>3533</v>
      </c>
      <c r="D747" t="s">
        <v>448</v>
      </c>
      <c r="E747" t="s">
        <v>3534</v>
      </c>
      <c r="F747" t="s">
        <v>294</v>
      </c>
      <c r="H747" t="s">
        <v>410</v>
      </c>
      <c r="I747" t="s">
        <v>3533</v>
      </c>
      <c r="J747">
        <v>18217</v>
      </c>
      <c r="K747">
        <v>4</v>
      </c>
      <c r="L747" t="s">
        <v>444</v>
      </c>
      <c r="M747" t="s">
        <v>1260</v>
      </c>
      <c r="N747">
        <v>27</v>
      </c>
      <c r="O747" t="s">
        <v>11797</v>
      </c>
      <c r="P747" s="1" t="s">
        <v>448</v>
      </c>
      <c r="R747">
        <v>2576165</v>
      </c>
      <c r="T747" t="s">
        <v>399</v>
      </c>
      <c r="V747" t="s">
        <v>3536</v>
      </c>
      <c r="W747" s="1">
        <v>29599</v>
      </c>
      <c r="X747"/>
    </row>
    <row r="748" spans="1:24" x14ac:dyDescent="0.3">
      <c r="A748" t="s">
        <v>3543</v>
      </c>
      <c r="B748">
        <v>1</v>
      </c>
      <c r="C748" s="1" t="s">
        <v>3541</v>
      </c>
      <c r="D748" t="s">
        <v>320</v>
      </c>
      <c r="F748" t="s">
        <v>294</v>
      </c>
      <c r="G748">
        <v>86</v>
      </c>
      <c r="H748" t="s">
        <v>1371</v>
      </c>
      <c r="I748" t="s">
        <v>3541</v>
      </c>
      <c r="J748">
        <v>18519</v>
      </c>
      <c r="K748">
        <v>0</v>
      </c>
      <c r="L748" t="s">
        <v>735</v>
      </c>
      <c r="M748" t="s">
        <v>3542</v>
      </c>
      <c r="N748">
        <v>25</v>
      </c>
      <c r="O748" t="s">
        <v>11798</v>
      </c>
      <c r="P748" s="1" t="s">
        <v>320</v>
      </c>
      <c r="R748">
        <v>2566996</v>
      </c>
      <c r="S748">
        <v>6</v>
      </c>
      <c r="T748" t="s">
        <v>671</v>
      </c>
      <c r="V748" t="s">
        <v>3544</v>
      </c>
      <c r="W748" s="1">
        <v>29778</v>
      </c>
      <c r="X748"/>
    </row>
    <row r="749" spans="1:24" x14ac:dyDescent="0.3">
      <c r="A749" t="s">
        <v>3547</v>
      </c>
      <c r="B749">
        <v>1</v>
      </c>
      <c r="C749" s="1" t="s">
        <v>3545</v>
      </c>
      <c r="D749" t="s">
        <v>320</v>
      </c>
      <c r="E749" t="s">
        <v>3546</v>
      </c>
      <c r="F749" t="s">
        <v>298</v>
      </c>
      <c r="G749">
        <v>47</v>
      </c>
      <c r="H749" t="s">
        <v>952</v>
      </c>
      <c r="I749" t="s">
        <v>3545</v>
      </c>
      <c r="J749">
        <v>17182</v>
      </c>
      <c r="K749">
        <v>5</v>
      </c>
      <c r="L749" t="s">
        <v>3235</v>
      </c>
      <c r="M749" t="s">
        <v>1108</v>
      </c>
      <c r="N749">
        <v>29</v>
      </c>
      <c r="O749" t="s">
        <v>11799</v>
      </c>
      <c r="P749" s="1" t="s">
        <v>320</v>
      </c>
      <c r="R749">
        <v>2468368</v>
      </c>
      <c r="T749" t="s">
        <v>293</v>
      </c>
      <c r="V749" t="s">
        <v>3548</v>
      </c>
      <c r="W749" s="1">
        <v>28964</v>
      </c>
      <c r="X749"/>
    </row>
    <row r="750" spans="1:24" x14ac:dyDescent="0.3">
      <c r="A750" t="s">
        <v>3552</v>
      </c>
      <c r="B750">
        <v>1</v>
      </c>
      <c r="C750" s="1" t="s">
        <v>3549</v>
      </c>
      <c r="D750" t="s">
        <v>347</v>
      </c>
      <c r="E750" t="s">
        <v>3551</v>
      </c>
      <c r="F750" t="s">
        <v>294</v>
      </c>
      <c r="G750">
        <v>8</v>
      </c>
      <c r="H750" t="s">
        <v>65</v>
      </c>
      <c r="I750" t="s">
        <v>3549</v>
      </c>
      <c r="J750">
        <v>13171</v>
      </c>
      <c r="K750">
        <v>9</v>
      </c>
      <c r="L750" t="s">
        <v>3550</v>
      </c>
      <c r="M750" t="s">
        <v>1227</v>
      </c>
      <c r="N750">
        <v>31</v>
      </c>
      <c r="O750" t="s">
        <v>11800</v>
      </c>
      <c r="P750" s="1" t="s">
        <v>347</v>
      </c>
      <c r="R750">
        <v>14164</v>
      </c>
      <c r="T750" t="s">
        <v>399</v>
      </c>
      <c r="V750" t="s">
        <v>3553</v>
      </c>
      <c r="W750" s="1">
        <v>24965</v>
      </c>
      <c r="X750"/>
    </row>
    <row r="751" spans="1:24" x14ac:dyDescent="0.3">
      <c r="A751" t="s">
        <v>3558</v>
      </c>
      <c r="B751">
        <v>1</v>
      </c>
      <c r="C751" s="1" t="s">
        <v>3555</v>
      </c>
      <c r="D751" t="s">
        <v>347</v>
      </c>
      <c r="E751" t="s">
        <v>3557</v>
      </c>
      <c r="F751" t="s">
        <v>298</v>
      </c>
      <c r="G751">
        <v>15</v>
      </c>
      <c r="H751" t="s">
        <v>482</v>
      </c>
      <c r="I751" t="s">
        <v>3555</v>
      </c>
      <c r="J751">
        <v>18896</v>
      </c>
      <c r="K751">
        <v>4</v>
      </c>
      <c r="L751" t="s">
        <v>2052</v>
      </c>
      <c r="M751" t="s">
        <v>3556</v>
      </c>
      <c r="N751">
        <v>27</v>
      </c>
      <c r="O751" t="s">
        <v>11801</v>
      </c>
      <c r="P751" s="1" t="s">
        <v>347</v>
      </c>
      <c r="R751">
        <v>4217370</v>
      </c>
      <c r="S751">
        <v>3</v>
      </c>
      <c r="T751" t="s">
        <v>489</v>
      </c>
      <c r="U751" t="s">
        <v>1190</v>
      </c>
      <c r="V751" t="s">
        <v>3559</v>
      </c>
      <c r="W751" s="1">
        <v>30111</v>
      </c>
      <c r="X751"/>
    </row>
    <row r="752" spans="1:24" x14ac:dyDescent="0.3">
      <c r="A752" t="s">
        <v>3563</v>
      </c>
      <c r="B752">
        <v>1</v>
      </c>
      <c r="C752" s="1" t="s">
        <v>3560</v>
      </c>
      <c r="F752" t="s">
        <v>294</v>
      </c>
      <c r="G752">
        <v>0</v>
      </c>
      <c r="H752" t="s">
        <v>295</v>
      </c>
      <c r="I752" t="s">
        <v>3560</v>
      </c>
      <c r="J752">
        <v>18797</v>
      </c>
      <c r="K752">
        <v>0</v>
      </c>
      <c r="L752" t="s">
        <v>3561</v>
      </c>
      <c r="M752" t="s">
        <v>3562</v>
      </c>
      <c r="O752" t="s">
        <v>11802</v>
      </c>
      <c r="P752" s="1" t="s">
        <v>295</v>
      </c>
      <c r="T752" t="s">
        <v>295</v>
      </c>
      <c r="V752"/>
      <c r="W752" s="1"/>
      <c r="X752"/>
    </row>
    <row r="753" spans="1:24" x14ac:dyDescent="0.3">
      <c r="A753" t="s">
        <v>3568</v>
      </c>
      <c r="B753">
        <v>1</v>
      </c>
      <c r="C753" s="1" t="s">
        <v>3566</v>
      </c>
      <c r="D753" t="s">
        <v>558</v>
      </c>
      <c r="F753" t="s">
        <v>294</v>
      </c>
      <c r="G753">
        <v>0</v>
      </c>
      <c r="H753" t="s">
        <v>1972</v>
      </c>
      <c r="I753" t="s">
        <v>3566</v>
      </c>
      <c r="J753">
        <v>18470</v>
      </c>
      <c r="K753">
        <v>1</v>
      </c>
      <c r="L753" t="s">
        <v>1993</v>
      </c>
      <c r="M753" t="s">
        <v>3567</v>
      </c>
      <c r="N753">
        <v>25</v>
      </c>
      <c r="O753" t="s">
        <v>11803</v>
      </c>
      <c r="P753" s="1" t="s">
        <v>448</v>
      </c>
      <c r="R753">
        <v>2570204</v>
      </c>
      <c r="T753" t="s">
        <v>399</v>
      </c>
      <c r="V753" t="s">
        <v>3569</v>
      </c>
      <c r="W753" s="1">
        <v>29656</v>
      </c>
      <c r="X753"/>
    </row>
    <row r="754" spans="1:24" x14ac:dyDescent="0.3">
      <c r="A754" t="s">
        <v>3572</v>
      </c>
      <c r="B754">
        <v>1</v>
      </c>
      <c r="C754" s="1" t="s">
        <v>3570</v>
      </c>
      <c r="D754" t="s">
        <v>320</v>
      </c>
      <c r="E754" t="s">
        <v>3571</v>
      </c>
      <c r="F754" t="s">
        <v>294</v>
      </c>
      <c r="H754" t="s">
        <v>1042</v>
      </c>
      <c r="I754" t="s">
        <v>3570</v>
      </c>
      <c r="J754">
        <v>19547</v>
      </c>
      <c r="K754">
        <v>3</v>
      </c>
      <c r="L754" t="s">
        <v>3413</v>
      </c>
      <c r="M754" t="s">
        <v>777</v>
      </c>
      <c r="N754">
        <v>27</v>
      </c>
      <c r="O754" t="s">
        <v>11804</v>
      </c>
      <c r="P754" s="1" t="s">
        <v>320</v>
      </c>
      <c r="R754">
        <v>3957543</v>
      </c>
      <c r="T754" t="s">
        <v>421</v>
      </c>
      <c r="V754" t="s">
        <v>3573</v>
      </c>
      <c r="W754" s="1">
        <v>30756</v>
      </c>
      <c r="X754"/>
    </row>
    <row r="755" spans="1:24" x14ac:dyDescent="0.3">
      <c r="A755" t="s">
        <v>3578</v>
      </c>
      <c r="B755">
        <v>1</v>
      </c>
      <c r="C755" s="1" t="s">
        <v>3575</v>
      </c>
      <c r="D755" t="s">
        <v>347</v>
      </c>
      <c r="F755" t="s">
        <v>294</v>
      </c>
      <c r="G755">
        <v>26</v>
      </c>
      <c r="H755" t="s">
        <v>396</v>
      </c>
      <c r="I755" t="s">
        <v>3575</v>
      </c>
      <c r="J755">
        <v>14819</v>
      </c>
      <c r="K755">
        <v>8</v>
      </c>
      <c r="L755" t="s">
        <v>3576</v>
      </c>
      <c r="M755" t="s">
        <v>3577</v>
      </c>
      <c r="N755">
        <v>30</v>
      </c>
      <c r="O755" t="s">
        <v>11805</v>
      </c>
      <c r="P755" s="1" t="s">
        <v>347</v>
      </c>
      <c r="R755">
        <v>15397</v>
      </c>
      <c r="T755" t="s">
        <v>359</v>
      </c>
      <c r="V755" t="s">
        <v>614</v>
      </c>
      <c r="W755" s="1">
        <v>26066</v>
      </c>
      <c r="X755"/>
    </row>
    <row r="756" spans="1:24" x14ac:dyDescent="0.3">
      <c r="A756" t="s">
        <v>17071</v>
      </c>
      <c r="B756">
        <v>1</v>
      </c>
      <c r="C756" s="1" t="s">
        <v>17072</v>
      </c>
      <c r="D756" t="s">
        <v>448</v>
      </c>
      <c r="F756" t="s">
        <v>298</v>
      </c>
      <c r="G756">
        <v>40</v>
      </c>
      <c r="H756" t="s">
        <v>682</v>
      </c>
      <c r="I756" t="s">
        <v>17072</v>
      </c>
      <c r="K756">
        <v>0</v>
      </c>
      <c r="L756" t="s">
        <v>17073</v>
      </c>
      <c r="M756" t="s">
        <v>17074</v>
      </c>
      <c r="N756">
        <v>23</v>
      </c>
      <c r="O756" t="s">
        <v>17075</v>
      </c>
      <c r="P756" s="1" t="s">
        <v>448</v>
      </c>
      <c r="T756" t="s">
        <v>307</v>
      </c>
      <c r="U756" t="s">
        <v>414</v>
      </c>
      <c r="V756" t="s">
        <v>10151</v>
      </c>
      <c r="W756" s="1"/>
      <c r="X756"/>
    </row>
    <row r="757" spans="1:24" x14ac:dyDescent="0.3">
      <c r="A757" t="s">
        <v>3583</v>
      </c>
      <c r="B757">
        <v>1</v>
      </c>
      <c r="C757" s="1" t="s">
        <v>3581</v>
      </c>
      <c r="D757" t="s">
        <v>320</v>
      </c>
      <c r="F757" t="s">
        <v>294</v>
      </c>
      <c r="G757">
        <v>83</v>
      </c>
      <c r="H757" t="s">
        <v>692</v>
      </c>
      <c r="I757" t="s">
        <v>3581</v>
      </c>
      <c r="J757">
        <v>852</v>
      </c>
      <c r="K757">
        <v>12</v>
      </c>
      <c r="L757" t="s">
        <v>503</v>
      </c>
      <c r="M757" t="s">
        <v>3582</v>
      </c>
      <c r="N757">
        <v>35</v>
      </c>
      <c r="O757" t="s">
        <v>11806</v>
      </c>
      <c r="P757" s="1" t="s">
        <v>320</v>
      </c>
      <c r="R757">
        <v>11373</v>
      </c>
      <c r="T757" t="s">
        <v>317</v>
      </c>
      <c r="V757" t="s">
        <v>3584</v>
      </c>
      <c r="W757" s="1">
        <v>8916</v>
      </c>
      <c r="X757"/>
    </row>
    <row r="758" spans="1:24" x14ac:dyDescent="0.3">
      <c r="A758" t="s">
        <v>7894</v>
      </c>
      <c r="B758">
        <v>2</v>
      </c>
      <c r="C758" s="1" t="s">
        <v>14431</v>
      </c>
      <c r="D758" t="s">
        <v>448</v>
      </c>
      <c r="F758" t="s">
        <v>298</v>
      </c>
      <c r="G758">
        <v>37</v>
      </c>
      <c r="H758" t="s">
        <v>571</v>
      </c>
      <c r="I758" t="s">
        <v>14431</v>
      </c>
      <c r="J758">
        <v>21774</v>
      </c>
      <c r="K758">
        <v>1</v>
      </c>
      <c r="L758" t="s">
        <v>1241</v>
      </c>
      <c r="M758" t="s">
        <v>312</v>
      </c>
      <c r="N758">
        <v>23</v>
      </c>
      <c r="O758" t="s">
        <v>12917</v>
      </c>
      <c r="P758" s="1" t="s">
        <v>448</v>
      </c>
      <c r="R758">
        <v>4046676</v>
      </c>
      <c r="S758">
        <v>6</v>
      </c>
      <c r="T758" t="s">
        <v>359</v>
      </c>
      <c r="U758" t="s">
        <v>370</v>
      </c>
      <c r="V758" t="s">
        <v>14432</v>
      </c>
      <c r="W758" s="1">
        <v>33114</v>
      </c>
      <c r="X758"/>
    </row>
    <row r="759" spans="1:24" x14ac:dyDescent="0.3">
      <c r="A759" t="s">
        <v>7894</v>
      </c>
      <c r="B759">
        <v>2</v>
      </c>
      <c r="C759" s="1" t="s">
        <v>7893</v>
      </c>
      <c r="D759" t="s">
        <v>347</v>
      </c>
      <c r="F759" t="s">
        <v>294</v>
      </c>
      <c r="G759">
        <v>13</v>
      </c>
      <c r="H759" t="s">
        <v>384</v>
      </c>
      <c r="I759" t="s">
        <v>7893</v>
      </c>
      <c r="J759">
        <v>17107</v>
      </c>
      <c r="K759">
        <v>0</v>
      </c>
      <c r="L759" t="s">
        <v>1241</v>
      </c>
      <c r="M759" t="s">
        <v>312</v>
      </c>
      <c r="N759">
        <v>25</v>
      </c>
      <c r="O759" t="s">
        <v>12917</v>
      </c>
      <c r="P759" s="1" t="s">
        <v>347</v>
      </c>
      <c r="R759">
        <v>2511102</v>
      </c>
      <c r="T759" t="s">
        <v>359</v>
      </c>
      <c r="V759" t="s">
        <v>1833</v>
      </c>
      <c r="W759" s="1">
        <v>28860</v>
      </c>
      <c r="X759"/>
    </row>
    <row r="760" spans="1:24" x14ac:dyDescent="0.3">
      <c r="A760" t="s">
        <v>3592</v>
      </c>
      <c r="B760">
        <v>1</v>
      </c>
      <c r="C760" s="1" t="s">
        <v>3590</v>
      </c>
      <c r="D760" t="s">
        <v>320</v>
      </c>
      <c r="F760" t="s">
        <v>294</v>
      </c>
      <c r="G760">
        <v>83</v>
      </c>
      <c r="H760" t="s">
        <v>729</v>
      </c>
      <c r="I760" t="s">
        <v>3590</v>
      </c>
      <c r="J760">
        <v>15630</v>
      </c>
      <c r="K760">
        <v>8</v>
      </c>
      <c r="L760" t="s">
        <v>613</v>
      </c>
      <c r="M760" t="s">
        <v>3591</v>
      </c>
      <c r="N760">
        <v>31</v>
      </c>
      <c r="O760" t="s">
        <v>11807</v>
      </c>
      <c r="P760" s="1" t="s">
        <v>320</v>
      </c>
      <c r="R760">
        <v>15670</v>
      </c>
      <c r="T760" t="s">
        <v>317</v>
      </c>
      <c r="V760" t="s">
        <v>1398</v>
      </c>
      <c r="W760" s="1">
        <v>26518</v>
      </c>
      <c r="X760"/>
    </row>
    <row r="761" spans="1:24" x14ac:dyDescent="0.3">
      <c r="A761" t="s">
        <v>3597</v>
      </c>
      <c r="B761">
        <v>1</v>
      </c>
      <c r="C761" s="1" t="s">
        <v>3595</v>
      </c>
      <c r="F761" t="s">
        <v>294</v>
      </c>
      <c r="G761">
        <v>0</v>
      </c>
      <c r="H761" t="s">
        <v>295</v>
      </c>
      <c r="I761" t="s">
        <v>3595</v>
      </c>
      <c r="J761">
        <v>18820</v>
      </c>
      <c r="K761">
        <v>0</v>
      </c>
      <c r="L761" t="s">
        <v>848</v>
      </c>
      <c r="M761" t="s">
        <v>3596</v>
      </c>
      <c r="O761" t="s">
        <v>11808</v>
      </c>
      <c r="P761" s="1" t="s">
        <v>295</v>
      </c>
      <c r="T761" t="s">
        <v>295</v>
      </c>
      <c r="V761"/>
      <c r="W761" s="1"/>
      <c r="X761"/>
    </row>
    <row r="762" spans="1:24" x14ac:dyDescent="0.3">
      <c r="A762" t="s">
        <v>3600</v>
      </c>
      <c r="B762">
        <v>1</v>
      </c>
      <c r="C762" s="1" t="s">
        <v>3599</v>
      </c>
      <c r="D762" t="s">
        <v>320</v>
      </c>
      <c r="F762" t="s">
        <v>294</v>
      </c>
      <c r="G762">
        <v>80</v>
      </c>
      <c r="H762" t="s">
        <v>831</v>
      </c>
      <c r="I762" t="s">
        <v>3599</v>
      </c>
      <c r="J762">
        <v>11101</v>
      </c>
      <c r="K762">
        <v>10</v>
      </c>
      <c r="L762" t="s">
        <v>968</v>
      </c>
      <c r="M762" t="s">
        <v>1915</v>
      </c>
      <c r="N762">
        <v>34</v>
      </c>
      <c r="O762" t="s">
        <v>11809</v>
      </c>
      <c r="P762" s="1" t="s">
        <v>320</v>
      </c>
      <c r="R762">
        <v>13371</v>
      </c>
      <c r="T762" t="s">
        <v>317</v>
      </c>
      <c r="V762" t="s">
        <v>2241</v>
      </c>
      <c r="W762" s="1">
        <v>24093</v>
      </c>
      <c r="X762"/>
    </row>
    <row r="763" spans="1:24" x14ac:dyDescent="0.3">
      <c r="A763" t="s">
        <v>3604</v>
      </c>
      <c r="B763">
        <v>1</v>
      </c>
      <c r="C763" s="1" t="s">
        <v>3602</v>
      </c>
      <c r="D763" t="s">
        <v>347</v>
      </c>
      <c r="F763" t="s">
        <v>294</v>
      </c>
      <c r="G763">
        <v>88</v>
      </c>
      <c r="H763" t="s">
        <v>745</v>
      </c>
      <c r="I763" t="s">
        <v>3602</v>
      </c>
      <c r="J763">
        <v>19194</v>
      </c>
      <c r="K763">
        <v>2</v>
      </c>
      <c r="L763" t="s">
        <v>3603</v>
      </c>
      <c r="M763" t="s">
        <v>2710</v>
      </c>
      <c r="N763">
        <v>26</v>
      </c>
      <c r="O763" t="s">
        <v>11810</v>
      </c>
      <c r="P763" s="1" t="s">
        <v>347</v>
      </c>
      <c r="R763">
        <v>2976222</v>
      </c>
      <c r="T763" t="s">
        <v>359</v>
      </c>
      <c r="V763" t="s">
        <v>1177</v>
      </c>
      <c r="W763" s="1">
        <v>30505</v>
      </c>
      <c r="X763"/>
    </row>
    <row r="764" spans="1:24" x14ac:dyDescent="0.3">
      <c r="A764" t="s">
        <v>3608</v>
      </c>
      <c r="B764">
        <v>1</v>
      </c>
      <c r="C764" s="1" t="s">
        <v>3605</v>
      </c>
      <c r="D764" t="s">
        <v>347</v>
      </c>
      <c r="E764" t="s">
        <v>3607</v>
      </c>
      <c r="F764" t="s">
        <v>294</v>
      </c>
      <c r="G764">
        <v>35</v>
      </c>
      <c r="H764" t="s">
        <v>396</v>
      </c>
      <c r="I764" t="s">
        <v>3605</v>
      </c>
      <c r="J764">
        <v>18539</v>
      </c>
      <c r="K764">
        <v>4</v>
      </c>
      <c r="L764" t="s">
        <v>3606</v>
      </c>
      <c r="M764" t="s">
        <v>1954</v>
      </c>
      <c r="N764">
        <v>27</v>
      </c>
      <c r="O764" t="s">
        <v>11811</v>
      </c>
      <c r="P764" s="1" t="s">
        <v>347</v>
      </c>
      <c r="R764">
        <v>2969976</v>
      </c>
      <c r="S764">
        <v>3</v>
      </c>
      <c r="T764" t="s">
        <v>307</v>
      </c>
      <c r="V764" t="s">
        <v>2579</v>
      </c>
      <c r="W764" s="1">
        <v>29749</v>
      </c>
      <c r="X764"/>
    </row>
    <row r="765" spans="1:24" x14ac:dyDescent="0.3">
      <c r="A765" t="s">
        <v>3613</v>
      </c>
      <c r="B765">
        <v>1</v>
      </c>
      <c r="C765" s="1" t="s">
        <v>3611</v>
      </c>
      <c r="D765" t="s">
        <v>347</v>
      </c>
      <c r="E765" t="s">
        <v>3612</v>
      </c>
      <c r="F765" t="s">
        <v>294</v>
      </c>
      <c r="H765" t="s">
        <v>571</v>
      </c>
      <c r="I765" t="s">
        <v>3611</v>
      </c>
      <c r="J765">
        <v>18540</v>
      </c>
      <c r="K765">
        <v>4</v>
      </c>
      <c r="L765" t="s">
        <v>1684</v>
      </c>
      <c r="M765" t="s">
        <v>312</v>
      </c>
      <c r="N765">
        <v>27</v>
      </c>
      <c r="O765" t="s">
        <v>11812</v>
      </c>
      <c r="P765" s="1" t="s">
        <v>347</v>
      </c>
      <c r="R765">
        <v>2586703</v>
      </c>
      <c r="T765" t="s">
        <v>344</v>
      </c>
      <c r="V765" t="s">
        <v>3614</v>
      </c>
      <c r="W765" s="1">
        <v>29795</v>
      </c>
      <c r="X765"/>
    </row>
    <row r="766" spans="1:24" x14ac:dyDescent="0.3">
      <c r="A766" t="s">
        <v>14433</v>
      </c>
      <c r="B766">
        <v>1</v>
      </c>
      <c r="C766" s="1" t="s">
        <v>14434</v>
      </c>
      <c r="D766" t="s">
        <v>347</v>
      </c>
      <c r="F766" t="s">
        <v>298</v>
      </c>
      <c r="G766">
        <v>82</v>
      </c>
      <c r="H766" t="s">
        <v>825</v>
      </c>
      <c r="I766" t="s">
        <v>14434</v>
      </c>
      <c r="J766">
        <v>22234</v>
      </c>
      <c r="K766">
        <v>1</v>
      </c>
      <c r="L766" t="s">
        <v>397</v>
      </c>
      <c r="M766" t="s">
        <v>14435</v>
      </c>
      <c r="N766">
        <v>24</v>
      </c>
      <c r="O766" t="s">
        <v>14436</v>
      </c>
      <c r="P766" s="1" t="s">
        <v>347</v>
      </c>
      <c r="R766">
        <v>3886809</v>
      </c>
      <c r="T766" t="s">
        <v>399</v>
      </c>
      <c r="U766" t="s">
        <v>339</v>
      </c>
      <c r="V766" t="s">
        <v>5036</v>
      </c>
      <c r="W766" s="1">
        <v>32943</v>
      </c>
      <c r="X766"/>
    </row>
    <row r="767" spans="1:24" x14ac:dyDescent="0.3">
      <c r="A767" t="s">
        <v>3619</v>
      </c>
      <c r="B767">
        <v>1</v>
      </c>
      <c r="C767" s="1" t="s">
        <v>3617</v>
      </c>
      <c r="F767" t="s">
        <v>294</v>
      </c>
      <c r="G767">
        <v>0</v>
      </c>
      <c r="H767" t="s">
        <v>295</v>
      </c>
      <c r="I767" t="s">
        <v>3617</v>
      </c>
      <c r="J767">
        <v>17851</v>
      </c>
      <c r="K767">
        <v>0</v>
      </c>
      <c r="L767" t="s">
        <v>596</v>
      </c>
      <c r="M767" t="s">
        <v>3618</v>
      </c>
      <c r="O767" t="s">
        <v>11813</v>
      </c>
      <c r="P767" s="1" t="s">
        <v>295</v>
      </c>
      <c r="T767" t="s">
        <v>295</v>
      </c>
      <c r="V767"/>
      <c r="W767" s="1"/>
      <c r="X767"/>
    </row>
    <row r="768" spans="1:24" x14ac:dyDescent="0.3">
      <c r="A768" t="s">
        <v>3622</v>
      </c>
      <c r="B768">
        <v>1</v>
      </c>
      <c r="C768" s="1" t="s">
        <v>3620</v>
      </c>
      <c r="D768" t="s">
        <v>347</v>
      </c>
      <c r="F768" t="s">
        <v>294</v>
      </c>
      <c r="G768">
        <v>16</v>
      </c>
      <c r="H768" t="s">
        <v>410</v>
      </c>
      <c r="I768" t="s">
        <v>3620</v>
      </c>
      <c r="J768">
        <v>19423</v>
      </c>
      <c r="K768">
        <v>2</v>
      </c>
      <c r="L768" t="s">
        <v>3621</v>
      </c>
      <c r="M768" t="s">
        <v>3308</v>
      </c>
      <c r="N768">
        <v>25</v>
      </c>
      <c r="O768" t="s">
        <v>11814</v>
      </c>
      <c r="P768" s="1" t="s">
        <v>347</v>
      </c>
      <c r="R768">
        <v>3042428</v>
      </c>
      <c r="T768" t="s">
        <v>307</v>
      </c>
      <c r="V768" t="s">
        <v>3623</v>
      </c>
      <c r="W768" s="1">
        <v>30602</v>
      </c>
      <c r="X768"/>
    </row>
    <row r="769" spans="1:24" x14ac:dyDescent="0.3">
      <c r="A769" t="s">
        <v>3626</v>
      </c>
      <c r="B769">
        <v>1</v>
      </c>
      <c r="C769" s="1" t="s">
        <v>3624</v>
      </c>
      <c r="F769" t="s">
        <v>294</v>
      </c>
      <c r="G769">
        <v>0</v>
      </c>
      <c r="H769" t="s">
        <v>295</v>
      </c>
      <c r="I769" t="s">
        <v>3624</v>
      </c>
      <c r="J769">
        <v>17843</v>
      </c>
      <c r="K769">
        <v>0</v>
      </c>
      <c r="L769" t="s">
        <v>3625</v>
      </c>
      <c r="M769" t="s">
        <v>573</v>
      </c>
      <c r="O769" t="s">
        <v>11815</v>
      </c>
      <c r="P769" s="1" t="s">
        <v>295</v>
      </c>
      <c r="T769" t="s">
        <v>295</v>
      </c>
      <c r="V769"/>
      <c r="W769" s="1"/>
      <c r="X769"/>
    </row>
    <row r="770" spans="1:24" x14ac:dyDescent="0.3">
      <c r="A770" t="s">
        <v>3629</v>
      </c>
      <c r="B770">
        <v>1</v>
      </c>
      <c r="C770" s="1" t="s">
        <v>3627</v>
      </c>
      <c r="D770" t="s">
        <v>347</v>
      </c>
      <c r="E770" t="s">
        <v>3628</v>
      </c>
      <c r="F770" t="s">
        <v>298</v>
      </c>
      <c r="G770">
        <v>15</v>
      </c>
      <c r="H770" t="s">
        <v>355</v>
      </c>
      <c r="I770" t="s">
        <v>3627</v>
      </c>
      <c r="J770">
        <v>18030</v>
      </c>
      <c r="K770">
        <v>5</v>
      </c>
      <c r="L770" t="s">
        <v>321</v>
      </c>
      <c r="M770" t="s">
        <v>2688</v>
      </c>
      <c r="N770">
        <v>28</v>
      </c>
      <c r="O770" t="s">
        <v>11816</v>
      </c>
      <c r="P770" s="1" t="s">
        <v>347</v>
      </c>
      <c r="R770">
        <v>2576581</v>
      </c>
      <c r="S770">
        <v>4</v>
      </c>
      <c r="T770" t="s">
        <v>328</v>
      </c>
      <c r="U770" t="s">
        <v>690</v>
      </c>
      <c r="V770" t="s">
        <v>488</v>
      </c>
      <c r="W770" s="1">
        <v>29341</v>
      </c>
      <c r="X770"/>
    </row>
    <row r="771" spans="1:24" x14ac:dyDescent="0.3">
      <c r="A771" t="s">
        <v>3631</v>
      </c>
      <c r="B771">
        <v>1</v>
      </c>
      <c r="C771" s="1" t="s">
        <v>164</v>
      </c>
      <c r="D771" t="s">
        <v>310</v>
      </c>
      <c r="E771" t="s">
        <v>3630</v>
      </c>
      <c r="F771" t="s">
        <v>298</v>
      </c>
      <c r="G771">
        <v>4</v>
      </c>
      <c r="H771" t="s">
        <v>316</v>
      </c>
      <c r="I771" t="s">
        <v>164</v>
      </c>
      <c r="J771">
        <v>16311</v>
      </c>
      <c r="K771">
        <v>7</v>
      </c>
      <c r="L771" t="s">
        <v>1596</v>
      </c>
      <c r="M771" t="s">
        <v>3279</v>
      </c>
      <c r="N771">
        <v>30</v>
      </c>
      <c r="O771" t="s">
        <v>11817</v>
      </c>
      <c r="P771" s="1" t="s">
        <v>310</v>
      </c>
      <c r="R771">
        <v>16757</v>
      </c>
      <c r="S771">
        <v>1</v>
      </c>
      <c r="T771" t="s">
        <v>317</v>
      </c>
      <c r="U771" t="s">
        <v>14224</v>
      </c>
      <c r="V771" t="s">
        <v>3632</v>
      </c>
      <c r="W771" s="1">
        <v>27564</v>
      </c>
      <c r="X771"/>
    </row>
    <row r="772" spans="1:24" x14ac:dyDescent="0.3">
      <c r="A772" t="s">
        <v>3637</v>
      </c>
      <c r="B772">
        <v>1</v>
      </c>
      <c r="C772" s="1" t="s">
        <v>3634</v>
      </c>
      <c r="D772" t="s">
        <v>434</v>
      </c>
      <c r="E772" t="s">
        <v>3636</v>
      </c>
      <c r="F772" t="s">
        <v>298</v>
      </c>
      <c r="G772">
        <v>9</v>
      </c>
      <c r="H772" t="s">
        <v>564</v>
      </c>
      <c r="I772" t="s">
        <v>3634</v>
      </c>
      <c r="J772">
        <v>16191</v>
      </c>
      <c r="K772">
        <v>7</v>
      </c>
      <c r="L772" t="s">
        <v>321</v>
      </c>
      <c r="M772" t="s">
        <v>3635</v>
      </c>
      <c r="N772">
        <v>30</v>
      </c>
      <c r="O772" t="s">
        <v>11818</v>
      </c>
      <c r="P772" s="1" t="s">
        <v>434</v>
      </c>
      <c r="R772">
        <v>17372</v>
      </c>
      <c r="S772">
        <v>1</v>
      </c>
      <c r="T772" t="s">
        <v>344</v>
      </c>
      <c r="U772" t="s">
        <v>909</v>
      </c>
      <c r="V772" t="s">
        <v>3638</v>
      </c>
      <c r="W772" s="1">
        <v>28188</v>
      </c>
      <c r="X772"/>
    </row>
    <row r="773" spans="1:24" x14ac:dyDescent="0.3">
      <c r="A773" t="s">
        <v>17076</v>
      </c>
      <c r="B773">
        <v>1</v>
      </c>
      <c r="C773" s="1" t="s">
        <v>17077</v>
      </c>
      <c r="D773" t="s">
        <v>15649</v>
      </c>
      <c r="F773" t="s">
        <v>298</v>
      </c>
      <c r="G773">
        <v>4</v>
      </c>
      <c r="H773" t="s">
        <v>374</v>
      </c>
      <c r="I773" t="s">
        <v>17077</v>
      </c>
      <c r="K773">
        <v>0</v>
      </c>
      <c r="L773" t="s">
        <v>17078</v>
      </c>
      <c r="M773" t="s">
        <v>17079</v>
      </c>
      <c r="O773" t="s">
        <v>17080</v>
      </c>
      <c r="P773" s="1" t="s">
        <v>15649</v>
      </c>
      <c r="T773" t="s">
        <v>317</v>
      </c>
      <c r="U773" t="s">
        <v>408</v>
      </c>
      <c r="V773"/>
      <c r="W773" s="1"/>
      <c r="X773"/>
    </row>
    <row r="774" spans="1:24" x14ac:dyDescent="0.3">
      <c r="A774" t="s">
        <v>3644</v>
      </c>
      <c r="B774">
        <v>1</v>
      </c>
      <c r="C774" s="1" t="s">
        <v>3641</v>
      </c>
      <c r="D774" t="s">
        <v>448</v>
      </c>
      <c r="E774" t="s">
        <v>3643</v>
      </c>
      <c r="F774" t="s">
        <v>298</v>
      </c>
      <c r="G774">
        <v>28</v>
      </c>
      <c r="H774" t="s">
        <v>214</v>
      </c>
      <c r="I774" t="s">
        <v>3641</v>
      </c>
      <c r="J774">
        <v>16909</v>
      </c>
      <c r="K774">
        <v>5</v>
      </c>
      <c r="L774" t="s">
        <v>1225</v>
      </c>
      <c r="M774" t="s">
        <v>3642</v>
      </c>
      <c r="N774">
        <v>27</v>
      </c>
      <c r="O774" t="s">
        <v>11819</v>
      </c>
      <c r="P774" s="1" t="s">
        <v>448</v>
      </c>
      <c r="R774">
        <v>2573300</v>
      </c>
      <c r="T774" t="s">
        <v>307</v>
      </c>
      <c r="V774" t="s">
        <v>3645</v>
      </c>
      <c r="W774" s="1">
        <v>28537</v>
      </c>
      <c r="X774"/>
    </row>
    <row r="775" spans="1:24" x14ac:dyDescent="0.3">
      <c r="A775" t="s">
        <v>3649</v>
      </c>
      <c r="B775">
        <v>1</v>
      </c>
      <c r="C775" s="1" t="s">
        <v>3646</v>
      </c>
      <c r="D775" t="s">
        <v>448</v>
      </c>
      <c r="E775" t="s">
        <v>3648</v>
      </c>
      <c r="F775" t="s">
        <v>294</v>
      </c>
      <c r="G775">
        <v>32</v>
      </c>
      <c r="H775" t="s">
        <v>528</v>
      </c>
      <c r="I775" t="s">
        <v>3646</v>
      </c>
      <c r="J775">
        <v>20521</v>
      </c>
      <c r="K775">
        <v>2</v>
      </c>
      <c r="L775" t="s">
        <v>461</v>
      </c>
      <c r="M775" t="s">
        <v>3647</v>
      </c>
      <c r="N775">
        <v>25</v>
      </c>
      <c r="O775" t="s">
        <v>11820</v>
      </c>
      <c r="P775" s="1" t="s">
        <v>448</v>
      </c>
      <c r="R775">
        <v>4039226</v>
      </c>
      <c r="T775" t="s">
        <v>359</v>
      </c>
      <c r="V775" t="s">
        <v>1365</v>
      </c>
      <c r="W775" s="1">
        <v>31338</v>
      </c>
      <c r="X775"/>
    </row>
    <row r="776" spans="1:24" x14ac:dyDescent="0.3">
      <c r="A776" t="s">
        <v>3653</v>
      </c>
      <c r="B776">
        <v>1</v>
      </c>
      <c r="C776" s="1" t="s">
        <v>3650</v>
      </c>
      <c r="D776" t="s">
        <v>448</v>
      </c>
      <c r="E776" t="s">
        <v>3652</v>
      </c>
      <c r="F776" t="s">
        <v>294</v>
      </c>
      <c r="H776" t="s">
        <v>1812</v>
      </c>
      <c r="I776" t="s">
        <v>3650</v>
      </c>
      <c r="J776">
        <v>18488</v>
      </c>
      <c r="K776">
        <v>4</v>
      </c>
      <c r="L776" t="s">
        <v>3651</v>
      </c>
      <c r="M776" t="s">
        <v>3396</v>
      </c>
      <c r="N776">
        <v>27</v>
      </c>
      <c r="O776" t="s">
        <v>11821</v>
      </c>
      <c r="P776" s="1" t="s">
        <v>448</v>
      </c>
      <c r="R776">
        <v>2972283</v>
      </c>
      <c r="T776" t="s">
        <v>359</v>
      </c>
      <c r="V776" t="s">
        <v>3654</v>
      </c>
      <c r="W776" s="1">
        <v>29700</v>
      </c>
      <c r="X776"/>
    </row>
    <row r="777" spans="1:24" x14ac:dyDescent="0.3">
      <c r="A777" t="s">
        <v>3660</v>
      </c>
      <c r="B777">
        <v>1</v>
      </c>
      <c r="C777" s="1" t="s">
        <v>309</v>
      </c>
      <c r="D777" t="s">
        <v>320</v>
      </c>
      <c r="E777" t="s">
        <v>3659</v>
      </c>
      <c r="F777" t="s">
        <v>294</v>
      </c>
      <c r="G777">
        <v>87</v>
      </c>
      <c r="H777" t="s">
        <v>952</v>
      </c>
      <c r="I777" t="s">
        <v>309</v>
      </c>
      <c r="J777">
        <v>5511</v>
      </c>
      <c r="K777">
        <v>13</v>
      </c>
      <c r="L777" t="s">
        <v>883</v>
      </c>
      <c r="M777" t="s">
        <v>3658</v>
      </c>
      <c r="N777">
        <v>35</v>
      </c>
      <c r="O777" t="s">
        <v>11822</v>
      </c>
      <c r="P777" s="1" t="s">
        <v>320</v>
      </c>
      <c r="R777">
        <v>10605</v>
      </c>
      <c r="T777" t="s">
        <v>421</v>
      </c>
      <c r="V777" t="s">
        <v>3661</v>
      </c>
      <c r="W777" s="1">
        <v>8416</v>
      </c>
      <c r="X777"/>
    </row>
    <row r="778" spans="1:24" x14ac:dyDescent="0.3">
      <c r="A778" t="s">
        <v>3664</v>
      </c>
      <c r="B778">
        <v>1</v>
      </c>
      <c r="C778" s="1" t="s">
        <v>3663</v>
      </c>
      <c r="D778" t="s">
        <v>320</v>
      </c>
      <c r="F778" t="s">
        <v>294</v>
      </c>
      <c r="G778">
        <v>85</v>
      </c>
      <c r="H778" t="s">
        <v>16284</v>
      </c>
      <c r="I778" t="s">
        <v>3663</v>
      </c>
      <c r="J778">
        <v>15129</v>
      </c>
      <c r="K778">
        <v>7</v>
      </c>
      <c r="L778" t="s">
        <v>367</v>
      </c>
      <c r="M778" t="s">
        <v>509</v>
      </c>
      <c r="N778">
        <v>30</v>
      </c>
      <c r="O778" t="s">
        <v>11823</v>
      </c>
      <c r="P778" s="1" t="s">
        <v>320</v>
      </c>
      <c r="R778">
        <v>15910</v>
      </c>
      <c r="T778" t="s">
        <v>303</v>
      </c>
      <c r="V778" t="s">
        <v>1846</v>
      </c>
      <c r="W778" s="1">
        <v>26834</v>
      </c>
      <c r="X778"/>
    </row>
    <row r="779" spans="1:24" x14ac:dyDescent="0.3">
      <c r="A779" t="s">
        <v>3667</v>
      </c>
      <c r="B779">
        <v>1</v>
      </c>
      <c r="C779" s="1" t="s">
        <v>3665</v>
      </c>
      <c r="D779" t="s">
        <v>347</v>
      </c>
      <c r="E779" t="s">
        <v>3666</v>
      </c>
      <c r="F779" t="s">
        <v>298</v>
      </c>
      <c r="G779">
        <v>12</v>
      </c>
      <c r="H779" t="s">
        <v>825</v>
      </c>
      <c r="I779" t="s">
        <v>3665</v>
      </c>
      <c r="J779">
        <v>19732</v>
      </c>
      <c r="K779">
        <v>4</v>
      </c>
      <c r="L779" t="s">
        <v>1097</v>
      </c>
      <c r="M779" t="s">
        <v>490</v>
      </c>
      <c r="N779">
        <v>25</v>
      </c>
      <c r="O779" t="s">
        <v>11824</v>
      </c>
      <c r="P779" s="1" t="s">
        <v>347</v>
      </c>
      <c r="R779">
        <v>3049329</v>
      </c>
      <c r="S779">
        <v>3</v>
      </c>
      <c r="T779" t="s">
        <v>489</v>
      </c>
      <c r="U779" t="s">
        <v>548</v>
      </c>
      <c r="V779" t="s">
        <v>3006</v>
      </c>
      <c r="W779" s="1">
        <v>30940</v>
      </c>
      <c r="X779"/>
    </row>
    <row r="780" spans="1:24" x14ac:dyDescent="0.3">
      <c r="A780" t="s">
        <v>3671</v>
      </c>
      <c r="B780">
        <v>1</v>
      </c>
      <c r="C780" s="1" t="s">
        <v>3670</v>
      </c>
      <c r="D780" t="s">
        <v>448</v>
      </c>
      <c r="F780" t="s">
        <v>294</v>
      </c>
      <c r="G780">
        <v>34</v>
      </c>
      <c r="H780" t="s">
        <v>1483</v>
      </c>
      <c r="I780" t="s">
        <v>3670</v>
      </c>
      <c r="J780">
        <v>2254</v>
      </c>
      <c r="K780">
        <v>8</v>
      </c>
      <c r="L780" t="s">
        <v>497</v>
      </c>
      <c r="M780" t="s">
        <v>2710</v>
      </c>
      <c r="N780">
        <v>35</v>
      </c>
      <c r="O780" t="s">
        <v>11825</v>
      </c>
      <c r="P780" s="1" t="s">
        <v>448</v>
      </c>
      <c r="T780" t="s">
        <v>421</v>
      </c>
      <c r="V780" t="s">
        <v>3672</v>
      </c>
      <c r="W780" s="1"/>
      <c r="X780"/>
    </row>
    <row r="781" spans="1:24" x14ac:dyDescent="0.3">
      <c r="A781" t="s">
        <v>3676</v>
      </c>
      <c r="B781">
        <v>1</v>
      </c>
      <c r="C781" s="1" t="s">
        <v>233</v>
      </c>
      <c r="D781" t="s">
        <v>448</v>
      </c>
      <c r="E781" t="s">
        <v>3675</v>
      </c>
      <c r="F781" t="s">
        <v>298</v>
      </c>
      <c r="G781">
        <v>24</v>
      </c>
      <c r="H781" t="s">
        <v>433</v>
      </c>
      <c r="I781" t="s">
        <v>233</v>
      </c>
      <c r="J781">
        <v>12386</v>
      </c>
      <c r="K781">
        <v>13</v>
      </c>
      <c r="L781" t="s">
        <v>3674</v>
      </c>
      <c r="M781" t="s">
        <v>1022</v>
      </c>
      <c r="N781">
        <v>34</v>
      </c>
      <c r="O781" t="s">
        <v>11826</v>
      </c>
      <c r="P781" s="1" t="s">
        <v>448</v>
      </c>
      <c r="R781">
        <v>10456</v>
      </c>
      <c r="T781" t="s">
        <v>359</v>
      </c>
      <c r="V781" t="s">
        <v>3677</v>
      </c>
      <c r="W781" s="1">
        <v>8266</v>
      </c>
      <c r="X781"/>
    </row>
    <row r="782" spans="1:24" x14ac:dyDescent="0.3">
      <c r="A782" t="s">
        <v>3682</v>
      </c>
      <c r="B782">
        <v>1</v>
      </c>
      <c r="C782" s="1" t="s">
        <v>3679</v>
      </c>
      <c r="D782" t="s">
        <v>320</v>
      </c>
      <c r="E782" t="s">
        <v>3681</v>
      </c>
      <c r="F782" t="s">
        <v>298</v>
      </c>
      <c r="G782">
        <v>83</v>
      </c>
      <c r="H782" t="s">
        <v>831</v>
      </c>
      <c r="I782" t="s">
        <v>3679</v>
      </c>
      <c r="J782">
        <v>19410</v>
      </c>
      <c r="K782">
        <v>4</v>
      </c>
      <c r="L782" t="s">
        <v>1552</v>
      </c>
      <c r="M782" t="s">
        <v>3680</v>
      </c>
      <c r="N782">
        <v>26</v>
      </c>
      <c r="O782" t="s">
        <v>11827</v>
      </c>
      <c r="P782" s="1" t="s">
        <v>320</v>
      </c>
      <c r="R782">
        <v>3051806</v>
      </c>
      <c r="S782">
        <v>5</v>
      </c>
      <c r="T782" t="s">
        <v>293</v>
      </c>
      <c r="U782" t="s">
        <v>441</v>
      </c>
      <c r="V782" t="s">
        <v>3320</v>
      </c>
      <c r="W782" s="1">
        <v>30494</v>
      </c>
      <c r="X782"/>
    </row>
    <row r="783" spans="1:24" x14ac:dyDescent="0.3">
      <c r="A783" t="s">
        <v>14437</v>
      </c>
      <c r="B783">
        <v>1</v>
      </c>
      <c r="C783" s="1" t="s">
        <v>14438</v>
      </c>
      <c r="D783" t="s">
        <v>310</v>
      </c>
      <c r="F783" t="s">
        <v>298</v>
      </c>
      <c r="G783">
        <v>4</v>
      </c>
      <c r="H783" t="s">
        <v>374</v>
      </c>
      <c r="I783" t="s">
        <v>14438</v>
      </c>
      <c r="J783">
        <v>21828</v>
      </c>
      <c r="K783">
        <v>1</v>
      </c>
      <c r="L783" t="s">
        <v>623</v>
      </c>
      <c r="M783" t="s">
        <v>14439</v>
      </c>
      <c r="N783">
        <v>23</v>
      </c>
      <c r="O783" t="s">
        <v>14440</v>
      </c>
      <c r="P783" s="1" t="s">
        <v>310</v>
      </c>
      <c r="R783">
        <v>4240689</v>
      </c>
      <c r="S783">
        <v>3</v>
      </c>
      <c r="T783" t="s">
        <v>344</v>
      </c>
      <c r="U783" t="s">
        <v>703</v>
      </c>
      <c r="V783" t="s">
        <v>17081</v>
      </c>
      <c r="W783" s="1">
        <v>32837</v>
      </c>
      <c r="X783"/>
    </row>
    <row r="784" spans="1:24" x14ac:dyDescent="0.3">
      <c r="A784" t="s">
        <v>3684</v>
      </c>
      <c r="B784">
        <v>1</v>
      </c>
      <c r="C784" s="1" t="s">
        <v>3683</v>
      </c>
      <c r="D784" t="s">
        <v>347</v>
      </c>
      <c r="F784" t="s">
        <v>294</v>
      </c>
      <c r="G784">
        <v>1</v>
      </c>
      <c r="H784" t="s">
        <v>433</v>
      </c>
      <c r="I784" t="s">
        <v>3683</v>
      </c>
      <c r="J784">
        <v>19670</v>
      </c>
      <c r="K784">
        <v>0</v>
      </c>
      <c r="L784" t="s">
        <v>2112</v>
      </c>
      <c r="M784" t="s">
        <v>777</v>
      </c>
      <c r="N784">
        <v>34</v>
      </c>
      <c r="O784" t="s">
        <v>11828</v>
      </c>
      <c r="P784" s="1" t="s">
        <v>347</v>
      </c>
      <c r="Q784" t="s">
        <v>15644</v>
      </c>
      <c r="R784">
        <v>12637</v>
      </c>
      <c r="T784" t="s">
        <v>421</v>
      </c>
      <c r="V784" t="s">
        <v>3685</v>
      </c>
      <c r="W784" s="1"/>
      <c r="X784"/>
    </row>
    <row r="785" spans="1:24" x14ac:dyDescent="0.3">
      <c r="A785" t="s">
        <v>3689</v>
      </c>
      <c r="B785">
        <v>1</v>
      </c>
      <c r="C785" s="1" t="s">
        <v>204</v>
      </c>
      <c r="D785" t="s">
        <v>347</v>
      </c>
      <c r="E785" t="s">
        <v>3688</v>
      </c>
      <c r="F785" t="s">
        <v>298</v>
      </c>
      <c r="G785">
        <v>16</v>
      </c>
      <c r="H785" t="s">
        <v>391</v>
      </c>
      <c r="I785" t="s">
        <v>204</v>
      </c>
      <c r="J785">
        <v>19937</v>
      </c>
      <c r="K785">
        <v>3</v>
      </c>
      <c r="L785" t="s">
        <v>3686</v>
      </c>
      <c r="M785" t="s">
        <v>3687</v>
      </c>
      <c r="N785">
        <v>24</v>
      </c>
      <c r="O785" t="s">
        <v>11829</v>
      </c>
      <c r="P785" s="1" t="s">
        <v>347</v>
      </c>
      <c r="R785">
        <v>3915823</v>
      </c>
      <c r="S785">
        <v>1</v>
      </c>
      <c r="T785" t="s">
        <v>359</v>
      </c>
      <c r="U785" t="s">
        <v>690</v>
      </c>
      <c r="V785" t="s">
        <v>3690</v>
      </c>
      <c r="W785" s="1">
        <v>31073</v>
      </c>
      <c r="X785"/>
    </row>
    <row r="786" spans="1:24" x14ac:dyDescent="0.3">
      <c r="A786" t="s">
        <v>3694</v>
      </c>
      <c r="B786">
        <v>1</v>
      </c>
      <c r="C786" s="1" t="s">
        <v>3692</v>
      </c>
      <c r="D786" t="s">
        <v>310</v>
      </c>
      <c r="F786" t="s">
        <v>294</v>
      </c>
      <c r="G786">
        <v>6</v>
      </c>
      <c r="H786" t="s">
        <v>775</v>
      </c>
      <c r="I786" t="s">
        <v>3692</v>
      </c>
      <c r="J786">
        <v>18139</v>
      </c>
      <c r="K786">
        <v>3</v>
      </c>
      <c r="L786" t="s">
        <v>497</v>
      </c>
      <c r="M786" t="s">
        <v>3693</v>
      </c>
      <c r="N786">
        <v>28</v>
      </c>
      <c r="O786" t="s">
        <v>11830</v>
      </c>
      <c r="P786" s="1" t="s">
        <v>310</v>
      </c>
      <c r="R786">
        <v>2517676</v>
      </c>
      <c r="T786" t="s">
        <v>317</v>
      </c>
      <c r="V786" t="s">
        <v>2694</v>
      </c>
      <c r="W786" s="1">
        <v>29457</v>
      </c>
      <c r="X786"/>
    </row>
    <row r="787" spans="1:24" x14ac:dyDescent="0.3">
      <c r="A787" t="s">
        <v>3698</v>
      </c>
      <c r="B787">
        <v>1</v>
      </c>
      <c r="C787" s="1" t="s">
        <v>216</v>
      </c>
      <c r="D787" t="s">
        <v>347</v>
      </c>
      <c r="E787" t="s">
        <v>3697</v>
      </c>
      <c r="F787" t="s">
        <v>298</v>
      </c>
      <c r="G787">
        <v>16</v>
      </c>
      <c r="H787" t="s">
        <v>726</v>
      </c>
      <c r="I787" t="s">
        <v>216</v>
      </c>
      <c r="J787">
        <v>16830</v>
      </c>
      <c r="K787">
        <v>6</v>
      </c>
      <c r="L787" t="s">
        <v>1071</v>
      </c>
      <c r="M787" t="s">
        <v>3696</v>
      </c>
      <c r="N787">
        <v>28</v>
      </c>
      <c r="O787" t="s">
        <v>11831</v>
      </c>
      <c r="P787" s="1" t="s">
        <v>347</v>
      </c>
      <c r="R787">
        <v>2577327</v>
      </c>
      <c r="S787">
        <v>1</v>
      </c>
      <c r="T787" t="s">
        <v>399</v>
      </c>
      <c r="U787" t="s">
        <v>414</v>
      </c>
      <c r="V787" t="s">
        <v>14441</v>
      </c>
      <c r="W787" s="1">
        <v>28457</v>
      </c>
      <c r="X787"/>
    </row>
    <row r="788" spans="1:24" x14ac:dyDescent="0.3">
      <c r="A788" t="s">
        <v>3701</v>
      </c>
      <c r="B788">
        <v>1</v>
      </c>
      <c r="C788" s="1" t="s">
        <v>3699</v>
      </c>
      <c r="D788" t="s">
        <v>347</v>
      </c>
      <c r="F788" t="s">
        <v>294</v>
      </c>
      <c r="G788">
        <v>16</v>
      </c>
      <c r="H788" t="s">
        <v>752</v>
      </c>
      <c r="I788" t="s">
        <v>3699</v>
      </c>
      <c r="J788">
        <v>15270</v>
      </c>
      <c r="K788">
        <v>1</v>
      </c>
      <c r="L788" t="s">
        <v>3700</v>
      </c>
      <c r="M788" t="s">
        <v>1230</v>
      </c>
      <c r="N788">
        <v>26</v>
      </c>
      <c r="O788" t="s">
        <v>11832</v>
      </c>
      <c r="P788" s="1" t="s">
        <v>347</v>
      </c>
      <c r="R788">
        <v>16300</v>
      </c>
      <c r="T788" t="s">
        <v>307</v>
      </c>
      <c r="V788" t="s">
        <v>3702</v>
      </c>
      <c r="W788" s="1">
        <v>27195</v>
      </c>
      <c r="X788"/>
    </row>
    <row r="789" spans="1:24" x14ac:dyDescent="0.3">
      <c r="A789" t="s">
        <v>3705</v>
      </c>
      <c r="B789">
        <v>1</v>
      </c>
      <c r="C789" s="1" t="s">
        <v>3703</v>
      </c>
      <c r="D789" t="s">
        <v>347</v>
      </c>
      <c r="E789" t="s">
        <v>3704</v>
      </c>
      <c r="F789" t="s">
        <v>294</v>
      </c>
      <c r="G789">
        <v>81</v>
      </c>
      <c r="H789" t="s">
        <v>427</v>
      </c>
      <c r="I789" t="s">
        <v>3703</v>
      </c>
      <c r="J789">
        <v>19255</v>
      </c>
      <c r="K789">
        <v>3</v>
      </c>
      <c r="L789" t="s">
        <v>512</v>
      </c>
      <c r="M789" t="s">
        <v>1607</v>
      </c>
      <c r="N789">
        <v>25</v>
      </c>
      <c r="O789" t="s">
        <v>11833</v>
      </c>
      <c r="P789" s="1" t="s">
        <v>347</v>
      </c>
      <c r="R789">
        <v>3046438</v>
      </c>
      <c r="T789" t="s">
        <v>359</v>
      </c>
      <c r="V789" t="s">
        <v>2064</v>
      </c>
      <c r="W789" s="1">
        <v>30647</v>
      </c>
      <c r="X789"/>
    </row>
    <row r="790" spans="1:24" x14ac:dyDescent="0.3">
      <c r="A790" t="s">
        <v>17082</v>
      </c>
      <c r="B790">
        <v>1</v>
      </c>
      <c r="C790" s="1" t="s">
        <v>17083</v>
      </c>
      <c r="D790" t="s">
        <v>448</v>
      </c>
      <c r="F790" t="s">
        <v>298</v>
      </c>
      <c r="G790">
        <v>37</v>
      </c>
      <c r="H790" t="s">
        <v>433</v>
      </c>
      <c r="I790" t="s">
        <v>17083</v>
      </c>
      <c r="K790">
        <v>0</v>
      </c>
      <c r="L790" t="s">
        <v>633</v>
      </c>
      <c r="M790" t="s">
        <v>17084</v>
      </c>
      <c r="N790">
        <v>23</v>
      </c>
      <c r="O790" t="s">
        <v>17085</v>
      </c>
      <c r="P790" s="1" t="s">
        <v>448</v>
      </c>
      <c r="T790" t="s">
        <v>359</v>
      </c>
      <c r="U790" t="s">
        <v>665</v>
      </c>
      <c r="V790" t="s">
        <v>14469</v>
      </c>
      <c r="W790" s="1"/>
      <c r="X790"/>
    </row>
    <row r="791" spans="1:24" x14ac:dyDescent="0.3">
      <c r="A791" t="s">
        <v>3709</v>
      </c>
      <c r="B791">
        <v>1</v>
      </c>
      <c r="C791" s="1" t="s">
        <v>3708</v>
      </c>
      <c r="F791" t="s">
        <v>294</v>
      </c>
      <c r="G791">
        <v>0</v>
      </c>
      <c r="H791" t="s">
        <v>295</v>
      </c>
      <c r="I791" t="s">
        <v>3708</v>
      </c>
      <c r="J791">
        <v>18862</v>
      </c>
      <c r="K791">
        <v>0</v>
      </c>
      <c r="L791" t="s">
        <v>1645</v>
      </c>
      <c r="M791" t="s">
        <v>820</v>
      </c>
      <c r="O791" t="s">
        <v>11834</v>
      </c>
      <c r="P791" s="1" t="s">
        <v>295</v>
      </c>
      <c r="T791" t="s">
        <v>295</v>
      </c>
      <c r="V791"/>
      <c r="W791" s="1"/>
      <c r="X791"/>
    </row>
    <row r="792" spans="1:24" x14ac:dyDescent="0.3">
      <c r="A792" t="s">
        <v>3712</v>
      </c>
      <c r="B792">
        <v>1</v>
      </c>
      <c r="C792" s="1" t="s">
        <v>3710</v>
      </c>
      <c r="D792" t="s">
        <v>347</v>
      </c>
      <c r="F792" t="s">
        <v>294</v>
      </c>
      <c r="G792">
        <v>88</v>
      </c>
      <c r="H792" t="s">
        <v>374</v>
      </c>
      <c r="I792" t="s">
        <v>3710</v>
      </c>
      <c r="J792">
        <v>14836</v>
      </c>
      <c r="K792">
        <v>3</v>
      </c>
      <c r="L792" t="s">
        <v>2960</v>
      </c>
      <c r="M792" t="s">
        <v>3711</v>
      </c>
      <c r="N792">
        <v>29</v>
      </c>
      <c r="O792" t="s">
        <v>11835</v>
      </c>
      <c r="P792" s="1" t="s">
        <v>347</v>
      </c>
      <c r="R792">
        <v>15029</v>
      </c>
      <c r="T792" t="s">
        <v>328</v>
      </c>
      <c r="V792" t="s">
        <v>3713</v>
      </c>
      <c r="W792" s="1">
        <v>25948</v>
      </c>
      <c r="X792"/>
    </row>
    <row r="793" spans="1:24" x14ac:dyDescent="0.3">
      <c r="A793" t="s">
        <v>3716</v>
      </c>
      <c r="B793">
        <v>1</v>
      </c>
      <c r="C793" s="1" t="s">
        <v>3714</v>
      </c>
      <c r="D793" t="s">
        <v>310</v>
      </c>
      <c r="E793" t="s">
        <v>3715</v>
      </c>
      <c r="F793" t="s">
        <v>298</v>
      </c>
      <c r="G793">
        <v>14</v>
      </c>
      <c r="H793" t="s">
        <v>682</v>
      </c>
      <c r="I793" t="s">
        <v>3714</v>
      </c>
      <c r="J793">
        <v>12841</v>
      </c>
      <c r="K793">
        <v>10</v>
      </c>
      <c r="L793" t="s">
        <v>1893</v>
      </c>
      <c r="M793" t="s">
        <v>1299</v>
      </c>
      <c r="N793">
        <v>33</v>
      </c>
      <c r="O793" t="s">
        <v>11836</v>
      </c>
      <c r="P793" s="1" t="s">
        <v>310</v>
      </c>
      <c r="R793">
        <v>14012</v>
      </c>
      <c r="S793">
        <v>2</v>
      </c>
      <c r="T793" t="s">
        <v>344</v>
      </c>
      <c r="U793" t="s">
        <v>890</v>
      </c>
      <c r="V793" t="s">
        <v>3717</v>
      </c>
      <c r="W793" s="1">
        <v>24822</v>
      </c>
      <c r="X793"/>
    </row>
    <row r="794" spans="1:24" x14ac:dyDescent="0.3">
      <c r="A794" t="s">
        <v>3720</v>
      </c>
      <c r="B794">
        <v>1</v>
      </c>
      <c r="C794" s="1" t="s">
        <v>3718</v>
      </c>
      <c r="D794" t="s">
        <v>320</v>
      </c>
      <c r="E794" t="s">
        <v>3719</v>
      </c>
      <c r="F794" t="s">
        <v>294</v>
      </c>
      <c r="G794">
        <v>46</v>
      </c>
      <c r="H794" t="s">
        <v>655</v>
      </c>
      <c r="I794" t="s">
        <v>3718</v>
      </c>
      <c r="J794">
        <v>20306</v>
      </c>
      <c r="K794">
        <v>2</v>
      </c>
      <c r="L794" t="s">
        <v>1230</v>
      </c>
      <c r="M794" t="s">
        <v>776</v>
      </c>
      <c r="N794">
        <v>24</v>
      </c>
      <c r="O794" t="s">
        <v>11837</v>
      </c>
      <c r="P794" s="1" t="s">
        <v>320</v>
      </c>
      <c r="R794">
        <v>3123714</v>
      </c>
      <c r="T794" t="s">
        <v>317</v>
      </c>
      <c r="V794" t="s">
        <v>3721</v>
      </c>
      <c r="W794" s="1">
        <v>31491</v>
      </c>
      <c r="X794"/>
    </row>
    <row r="795" spans="1:24" x14ac:dyDescent="0.3">
      <c r="A795" t="s">
        <v>16285</v>
      </c>
      <c r="B795">
        <v>1</v>
      </c>
      <c r="C795" s="1" t="s">
        <v>3723</v>
      </c>
      <c r="D795" t="s">
        <v>310</v>
      </c>
      <c r="E795" t="s">
        <v>3725</v>
      </c>
      <c r="F795" t="s">
        <v>294</v>
      </c>
      <c r="G795">
        <v>5</v>
      </c>
      <c r="H795" t="s">
        <v>316</v>
      </c>
      <c r="I795" t="s">
        <v>3723</v>
      </c>
      <c r="J795">
        <v>15746</v>
      </c>
      <c r="K795">
        <v>7</v>
      </c>
      <c r="L795" t="s">
        <v>2833</v>
      </c>
      <c r="M795" t="s">
        <v>3724</v>
      </c>
      <c r="N795">
        <v>30</v>
      </c>
      <c r="O795" t="s">
        <v>16286</v>
      </c>
      <c r="P795" s="1" t="s">
        <v>310</v>
      </c>
      <c r="R795">
        <v>16593</v>
      </c>
      <c r="T795" t="s">
        <v>328</v>
      </c>
      <c r="V795" t="s">
        <v>3236</v>
      </c>
      <c r="W795" s="1">
        <v>27429</v>
      </c>
      <c r="X795"/>
    </row>
    <row r="796" spans="1:24" x14ac:dyDescent="0.3">
      <c r="A796" t="s">
        <v>3728</v>
      </c>
      <c r="B796">
        <v>1</v>
      </c>
      <c r="C796" s="1" t="s">
        <v>3727</v>
      </c>
      <c r="D796" t="s">
        <v>347</v>
      </c>
      <c r="E796" t="s">
        <v>14442</v>
      </c>
      <c r="F796" t="s">
        <v>294</v>
      </c>
      <c r="G796">
        <v>3</v>
      </c>
      <c r="H796" t="s">
        <v>410</v>
      </c>
      <c r="I796" t="s">
        <v>3727</v>
      </c>
      <c r="J796">
        <v>21585</v>
      </c>
      <c r="K796">
        <v>1</v>
      </c>
      <c r="L796" t="s">
        <v>594</v>
      </c>
      <c r="M796" t="s">
        <v>2266</v>
      </c>
      <c r="N796">
        <v>24</v>
      </c>
      <c r="O796" t="s">
        <v>11838</v>
      </c>
      <c r="P796" s="1" t="s">
        <v>347</v>
      </c>
      <c r="R796">
        <v>3120349</v>
      </c>
      <c r="T796" t="s">
        <v>344</v>
      </c>
      <c r="V796" t="s">
        <v>3729</v>
      </c>
      <c r="W796" s="1">
        <v>32604</v>
      </c>
      <c r="X796"/>
    </row>
    <row r="797" spans="1:24" x14ac:dyDescent="0.3">
      <c r="A797" t="s">
        <v>3735</v>
      </c>
      <c r="B797">
        <v>1</v>
      </c>
      <c r="C797" s="1" t="s">
        <v>3732</v>
      </c>
      <c r="D797" t="s">
        <v>310</v>
      </c>
      <c r="E797" t="s">
        <v>3734</v>
      </c>
      <c r="F797" t="s">
        <v>298</v>
      </c>
      <c r="G797">
        <v>14</v>
      </c>
      <c r="H797" t="s">
        <v>943</v>
      </c>
      <c r="I797" t="s">
        <v>3732</v>
      </c>
      <c r="J797">
        <v>18018</v>
      </c>
      <c r="K797">
        <v>5</v>
      </c>
      <c r="L797" t="s">
        <v>2951</v>
      </c>
      <c r="M797" t="s">
        <v>3733</v>
      </c>
      <c r="N797">
        <v>28</v>
      </c>
      <c r="O797" t="s">
        <v>11839</v>
      </c>
      <c r="P797" s="1" t="s">
        <v>310</v>
      </c>
      <c r="R797">
        <v>2578570</v>
      </c>
      <c r="S797">
        <v>2</v>
      </c>
      <c r="T797" t="s">
        <v>421</v>
      </c>
      <c r="U797" t="s">
        <v>518</v>
      </c>
      <c r="V797" t="s">
        <v>3736</v>
      </c>
      <c r="W797" s="1">
        <v>29325</v>
      </c>
      <c r="X797"/>
    </row>
    <row r="798" spans="1:24" x14ac:dyDescent="0.3">
      <c r="A798" t="s">
        <v>17086</v>
      </c>
      <c r="B798">
        <v>1</v>
      </c>
      <c r="C798" s="1" t="s">
        <v>17087</v>
      </c>
      <c r="D798" t="s">
        <v>434</v>
      </c>
      <c r="F798" t="s">
        <v>298</v>
      </c>
      <c r="G798">
        <v>2</v>
      </c>
      <c r="H798" t="s">
        <v>564</v>
      </c>
      <c r="I798" t="s">
        <v>17087</v>
      </c>
      <c r="K798">
        <v>0</v>
      </c>
      <c r="L798" t="s">
        <v>1495</v>
      </c>
      <c r="M798" t="s">
        <v>17088</v>
      </c>
      <c r="O798" t="s">
        <v>17089</v>
      </c>
      <c r="P798" s="1" t="s">
        <v>434</v>
      </c>
      <c r="T798" t="s">
        <v>359</v>
      </c>
      <c r="U798" t="s">
        <v>408</v>
      </c>
      <c r="V798"/>
      <c r="W798" s="1"/>
      <c r="X798"/>
    </row>
    <row r="799" spans="1:24" x14ac:dyDescent="0.3">
      <c r="A799" t="s">
        <v>3739</v>
      </c>
      <c r="B799">
        <v>1</v>
      </c>
      <c r="C799" s="1" t="s">
        <v>3738</v>
      </c>
      <c r="F799" t="s">
        <v>294</v>
      </c>
      <c r="G799">
        <v>0</v>
      </c>
      <c r="H799" t="s">
        <v>295</v>
      </c>
      <c r="I799" t="s">
        <v>3738</v>
      </c>
      <c r="J799">
        <v>20719</v>
      </c>
      <c r="K799">
        <v>0</v>
      </c>
      <c r="L799" t="s">
        <v>1347</v>
      </c>
      <c r="M799" t="s">
        <v>429</v>
      </c>
      <c r="O799" t="s">
        <v>11840</v>
      </c>
      <c r="P799" s="1" t="s">
        <v>295</v>
      </c>
      <c r="Q799" t="s">
        <v>15644</v>
      </c>
      <c r="T799" t="s">
        <v>295</v>
      </c>
      <c r="V799"/>
      <c r="W799" s="1"/>
      <c r="X799"/>
    </row>
    <row r="800" spans="1:24" x14ac:dyDescent="0.3">
      <c r="A800" t="s">
        <v>3741</v>
      </c>
      <c r="B800">
        <v>1</v>
      </c>
      <c r="C800" s="1" t="s">
        <v>3740</v>
      </c>
      <c r="D800" t="s">
        <v>448</v>
      </c>
      <c r="F800" t="s">
        <v>294</v>
      </c>
      <c r="G800">
        <v>36</v>
      </c>
      <c r="H800" t="s">
        <v>340</v>
      </c>
      <c r="I800" t="s">
        <v>3740</v>
      </c>
      <c r="J800">
        <v>11439</v>
      </c>
      <c r="K800">
        <v>11</v>
      </c>
      <c r="L800" t="s">
        <v>838</v>
      </c>
      <c r="M800" t="s">
        <v>820</v>
      </c>
      <c r="N800">
        <v>35</v>
      </c>
      <c r="O800" t="s">
        <v>11841</v>
      </c>
      <c r="P800" s="1" t="s">
        <v>448</v>
      </c>
      <c r="R800">
        <v>13158</v>
      </c>
      <c r="T800" t="s">
        <v>489</v>
      </c>
      <c r="V800" t="s">
        <v>3742</v>
      </c>
      <c r="W800" s="1">
        <v>9707</v>
      </c>
      <c r="X800"/>
    </row>
    <row r="801" spans="1:24" x14ac:dyDescent="0.3">
      <c r="A801" t="s">
        <v>16287</v>
      </c>
      <c r="B801">
        <v>1</v>
      </c>
      <c r="C801" s="1" t="s">
        <v>16288</v>
      </c>
      <c r="D801" t="s">
        <v>310</v>
      </c>
      <c r="F801" t="s">
        <v>298</v>
      </c>
      <c r="G801">
        <v>10</v>
      </c>
      <c r="H801" t="s">
        <v>692</v>
      </c>
      <c r="I801" t="s">
        <v>16288</v>
      </c>
      <c r="K801">
        <v>0</v>
      </c>
      <c r="L801" t="s">
        <v>5336</v>
      </c>
      <c r="M801" t="s">
        <v>16289</v>
      </c>
      <c r="N801">
        <v>23</v>
      </c>
      <c r="O801" t="s">
        <v>16290</v>
      </c>
      <c r="P801" s="1" t="s">
        <v>310</v>
      </c>
      <c r="T801" t="s">
        <v>421</v>
      </c>
      <c r="U801" t="s">
        <v>386</v>
      </c>
      <c r="V801" t="s">
        <v>17090</v>
      </c>
      <c r="W801" s="1"/>
      <c r="X801"/>
    </row>
    <row r="802" spans="1:24" x14ac:dyDescent="0.3">
      <c r="A802" t="s">
        <v>3744</v>
      </c>
      <c r="B802">
        <v>1</v>
      </c>
      <c r="C802" s="1" t="s">
        <v>3743</v>
      </c>
      <c r="F802" t="s">
        <v>294</v>
      </c>
      <c r="G802">
        <v>0</v>
      </c>
      <c r="H802" t="s">
        <v>295</v>
      </c>
      <c r="I802" t="s">
        <v>3743</v>
      </c>
      <c r="J802">
        <v>19751</v>
      </c>
      <c r="K802">
        <v>0</v>
      </c>
      <c r="L802" t="s">
        <v>899</v>
      </c>
      <c r="M802" t="s">
        <v>1174</v>
      </c>
      <c r="O802" t="s">
        <v>11842</v>
      </c>
      <c r="P802" s="1" t="s">
        <v>295</v>
      </c>
      <c r="T802" t="s">
        <v>295</v>
      </c>
      <c r="V802"/>
      <c r="W802" s="1"/>
      <c r="X802"/>
    </row>
    <row r="803" spans="1:24" x14ac:dyDescent="0.3">
      <c r="A803" t="s">
        <v>3748</v>
      </c>
      <c r="B803">
        <v>1</v>
      </c>
      <c r="C803" s="1" t="s">
        <v>3746</v>
      </c>
      <c r="D803" t="s">
        <v>310</v>
      </c>
      <c r="E803" t="s">
        <v>13981</v>
      </c>
      <c r="F803" t="s">
        <v>298</v>
      </c>
      <c r="G803">
        <v>5</v>
      </c>
      <c r="H803" t="s">
        <v>918</v>
      </c>
      <c r="I803" t="s">
        <v>3746</v>
      </c>
      <c r="J803">
        <v>20759</v>
      </c>
      <c r="K803">
        <v>2</v>
      </c>
      <c r="L803" t="s">
        <v>468</v>
      </c>
      <c r="M803" t="s">
        <v>3747</v>
      </c>
      <c r="N803">
        <v>26</v>
      </c>
      <c r="O803" t="s">
        <v>11843</v>
      </c>
      <c r="P803" s="1" t="s">
        <v>310</v>
      </c>
      <c r="R803">
        <v>3042876</v>
      </c>
      <c r="S803">
        <v>4</v>
      </c>
      <c r="T803" t="s">
        <v>421</v>
      </c>
      <c r="U803" t="s">
        <v>690</v>
      </c>
      <c r="V803" t="s">
        <v>3749</v>
      </c>
      <c r="W803" s="1">
        <v>31936</v>
      </c>
      <c r="X803"/>
    </row>
    <row r="804" spans="1:24" x14ac:dyDescent="0.3">
      <c r="A804" t="s">
        <v>3754</v>
      </c>
      <c r="B804">
        <v>1</v>
      </c>
      <c r="C804" s="1" t="s">
        <v>3751</v>
      </c>
      <c r="D804" t="s">
        <v>347</v>
      </c>
      <c r="F804" t="s">
        <v>294</v>
      </c>
      <c r="G804">
        <v>82</v>
      </c>
      <c r="H804" t="s">
        <v>410</v>
      </c>
      <c r="I804" t="s">
        <v>3751</v>
      </c>
      <c r="J804">
        <v>4104</v>
      </c>
      <c r="K804">
        <v>16</v>
      </c>
      <c r="L804" t="s">
        <v>3752</v>
      </c>
      <c r="M804" t="s">
        <v>3753</v>
      </c>
      <c r="N804">
        <v>38</v>
      </c>
      <c r="O804" t="s">
        <v>11844</v>
      </c>
      <c r="P804" s="1" t="s">
        <v>347</v>
      </c>
      <c r="R804">
        <v>5633</v>
      </c>
      <c r="T804" t="s">
        <v>328</v>
      </c>
      <c r="V804" t="s">
        <v>3755</v>
      </c>
      <c r="W804" s="1">
        <v>6867</v>
      </c>
      <c r="X804"/>
    </row>
    <row r="805" spans="1:24" x14ac:dyDescent="0.3">
      <c r="A805" t="s">
        <v>3758</v>
      </c>
      <c r="B805">
        <v>1</v>
      </c>
      <c r="C805" s="1" t="s">
        <v>3756</v>
      </c>
      <c r="D805" t="s">
        <v>320</v>
      </c>
      <c r="F805" t="s">
        <v>294</v>
      </c>
      <c r="G805">
        <v>87</v>
      </c>
      <c r="H805" t="s">
        <v>507</v>
      </c>
      <c r="I805" t="s">
        <v>3756</v>
      </c>
      <c r="J805">
        <v>10992</v>
      </c>
      <c r="K805">
        <v>10</v>
      </c>
      <c r="L805" t="s">
        <v>772</v>
      </c>
      <c r="M805" t="s">
        <v>3757</v>
      </c>
      <c r="N805">
        <v>33</v>
      </c>
      <c r="O805" t="s">
        <v>11845</v>
      </c>
      <c r="P805" s="1" t="s">
        <v>320</v>
      </c>
      <c r="R805">
        <v>13555</v>
      </c>
      <c r="T805" t="s">
        <v>421</v>
      </c>
      <c r="V805" t="s">
        <v>1773</v>
      </c>
      <c r="W805" s="1">
        <v>24303</v>
      </c>
      <c r="X805"/>
    </row>
    <row r="806" spans="1:24" x14ac:dyDescent="0.3">
      <c r="A806" t="s">
        <v>3763</v>
      </c>
      <c r="B806">
        <v>1</v>
      </c>
      <c r="C806" s="1" t="s">
        <v>3761</v>
      </c>
      <c r="D806" t="s">
        <v>448</v>
      </c>
      <c r="F806" t="s">
        <v>294</v>
      </c>
      <c r="G806">
        <v>38</v>
      </c>
      <c r="H806" t="s">
        <v>355</v>
      </c>
      <c r="I806" t="s">
        <v>3761</v>
      </c>
      <c r="J806">
        <v>18632</v>
      </c>
      <c r="K806">
        <v>3</v>
      </c>
      <c r="L806" t="s">
        <v>497</v>
      </c>
      <c r="M806" t="s">
        <v>3762</v>
      </c>
      <c r="N806">
        <v>27</v>
      </c>
      <c r="O806" t="s">
        <v>11846</v>
      </c>
      <c r="P806" s="1" t="s">
        <v>448</v>
      </c>
      <c r="R806">
        <v>4012719</v>
      </c>
      <c r="T806" t="s">
        <v>395</v>
      </c>
      <c r="V806" t="s">
        <v>3764</v>
      </c>
      <c r="W806" s="1">
        <v>29903</v>
      </c>
      <c r="X806"/>
    </row>
    <row r="807" spans="1:24" x14ac:dyDescent="0.3">
      <c r="A807" t="s">
        <v>3769</v>
      </c>
      <c r="B807">
        <v>1</v>
      </c>
      <c r="C807" s="1" t="s">
        <v>192</v>
      </c>
      <c r="D807" t="s">
        <v>434</v>
      </c>
      <c r="E807" t="s">
        <v>3768</v>
      </c>
      <c r="F807" t="s">
        <v>298</v>
      </c>
      <c r="G807">
        <v>8</v>
      </c>
      <c r="H807" t="s">
        <v>646</v>
      </c>
      <c r="I807" t="s">
        <v>192</v>
      </c>
      <c r="J807">
        <v>14996</v>
      </c>
      <c r="K807">
        <v>8</v>
      </c>
      <c r="L807" t="s">
        <v>497</v>
      </c>
      <c r="M807" t="s">
        <v>3767</v>
      </c>
      <c r="N807">
        <v>29</v>
      </c>
      <c r="O807" t="s">
        <v>11847</v>
      </c>
      <c r="P807" s="1" t="s">
        <v>434</v>
      </c>
      <c r="R807">
        <v>16339</v>
      </c>
      <c r="S807">
        <v>1</v>
      </c>
      <c r="T807" t="s">
        <v>317</v>
      </c>
      <c r="U807" t="s">
        <v>1368</v>
      </c>
      <c r="V807" t="s">
        <v>3770</v>
      </c>
      <c r="W807" s="1">
        <v>27120</v>
      </c>
      <c r="X807"/>
    </row>
    <row r="808" spans="1:24" x14ac:dyDescent="0.3">
      <c r="A808" t="s">
        <v>3778</v>
      </c>
      <c r="B808">
        <v>1</v>
      </c>
      <c r="C808" s="1" t="s">
        <v>3774</v>
      </c>
      <c r="D808" t="s">
        <v>434</v>
      </c>
      <c r="E808" t="s">
        <v>3777</v>
      </c>
      <c r="F808" t="s">
        <v>298</v>
      </c>
      <c r="G808">
        <v>4</v>
      </c>
      <c r="H808" t="s">
        <v>726</v>
      </c>
      <c r="I808" t="s">
        <v>3774</v>
      </c>
      <c r="J808">
        <v>15758</v>
      </c>
      <c r="K808">
        <v>8</v>
      </c>
      <c r="L808" t="s">
        <v>3775</v>
      </c>
      <c r="M808" t="s">
        <v>3776</v>
      </c>
      <c r="N808">
        <v>30</v>
      </c>
      <c r="O808" t="s">
        <v>11848</v>
      </c>
      <c r="P808" s="1" t="s">
        <v>434</v>
      </c>
      <c r="R808">
        <v>15245</v>
      </c>
      <c r="T808" t="s">
        <v>399</v>
      </c>
      <c r="U808" t="s">
        <v>548</v>
      </c>
      <c r="V808" t="s">
        <v>3779</v>
      </c>
      <c r="W808" s="1">
        <v>26264</v>
      </c>
      <c r="X808"/>
    </row>
    <row r="809" spans="1:24" x14ac:dyDescent="0.3">
      <c r="A809" t="s">
        <v>3782</v>
      </c>
      <c r="B809">
        <v>1</v>
      </c>
      <c r="C809" s="1" t="s">
        <v>3780</v>
      </c>
      <c r="D809" t="s">
        <v>347</v>
      </c>
      <c r="F809" t="s">
        <v>294</v>
      </c>
      <c r="G809">
        <v>17</v>
      </c>
      <c r="H809" t="s">
        <v>3317</v>
      </c>
      <c r="I809" t="s">
        <v>3780</v>
      </c>
      <c r="J809">
        <v>19630</v>
      </c>
      <c r="K809">
        <v>2</v>
      </c>
      <c r="L809" t="s">
        <v>3781</v>
      </c>
      <c r="M809" t="s">
        <v>468</v>
      </c>
      <c r="N809">
        <v>24</v>
      </c>
      <c r="O809" t="s">
        <v>11849</v>
      </c>
      <c r="P809" s="1" t="s">
        <v>347</v>
      </c>
      <c r="R809">
        <v>3050670</v>
      </c>
      <c r="T809" t="s">
        <v>395</v>
      </c>
      <c r="V809" t="s">
        <v>3783</v>
      </c>
      <c r="W809" s="1">
        <v>30867</v>
      </c>
      <c r="X809"/>
    </row>
    <row r="810" spans="1:24" x14ac:dyDescent="0.3">
      <c r="A810" t="s">
        <v>3787</v>
      </c>
      <c r="B810">
        <v>1</v>
      </c>
      <c r="C810" s="1" t="s">
        <v>3784</v>
      </c>
      <c r="D810" t="s">
        <v>347</v>
      </c>
      <c r="E810" t="s">
        <v>3786</v>
      </c>
      <c r="F810" t="s">
        <v>294</v>
      </c>
      <c r="G810">
        <v>16</v>
      </c>
      <c r="H810" t="s">
        <v>564</v>
      </c>
      <c r="I810" t="s">
        <v>3784</v>
      </c>
      <c r="J810">
        <v>18611</v>
      </c>
      <c r="K810">
        <v>4</v>
      </c>
      <c r="L810" t="s">
        <v>1703</v>
      </c>
      <c r="M810" t="s">
        <v>3785</v>
      </c>
      <c r="N810">
        <v>26</v>
      </c>
      <c r="O810" t="s">
        <v>11850</v>
      </c>
      <c r="P810" s="1" t="s">
        <v>347</v>
      </c>
      <c r="R810">
        <v>2978219</v>
      </c>
      <c r="T810" t="s">
        <v>359</v>
      </c>
      <c r="V810" t="s">
        <v>542</v>
      </c>
      <c r="W810" s="1">
        <v>29775</v>
      </c>
      <c r="X810"/>
    </row>
    <row r="811" spans="1:24" x14ac:dyDescent="0.3">
      <c r="A811" t="s">
        <v>15752</v>
      </c>
      <c r="B811">
        <v>1</v>
      </c>
      <c r="C811" s="1" t="s">
        <v>15753</v>
      </c>
      <c r="D811" t="s">
        <v>15649</v>
      </c>
      <c r="F811" t="s">
        <v>298</v>
      </c>
      <c r="G811">
        <v>3</v>
      </c>
      <c r="H811" t="s">
        <v>775</v>
      </c>
      <c r="I811" t="s">
        <v>15753</v>
      </c>
      <c r="J811">
        <v>19419</v>
      </c>
      <c r="K811">
        <v>4</v>
      </c>
      <c r="L811" t="s">
        <v>573</v>
      </c>
      <c r="M811" t="s">
        <v>15754</v>
      </c>
      <c r="N811">
        <v>26</v>
      </c>
      <c r="O811" t="s">
        <v>15755</v>
      </c>
      <c r="P811" s="1" t="s">
        <v>15649</v>
      </c>
      <c r="R811">
        <v>3060187</v>
      </c>
      <c r="T811" t="s">
        <v>317</v>
      </c>
      <c r="U811" t="s">
        <v>302</v>
      </c>
      <c r="V811" t="s">
        <v>3788</v>
      </c>
      <c r="W811" s="1">
        <v>30597</v>
      </c>
      <c r="X811"/>
    </row>
    <row r="812" spans="1:24" x14ac:dyDescent="0.3">
      <c r="A812" t="s">
        <v>3792</v>
      </c>
      <c r="B812">
        <v>1</v>
      </c>
      <c r="C812" s="1" t="s">
        <v>3790</v>
      </c>
      <c r="D812" t="s">
        <v>347</v>
      </c>
      <c r="E812" t="s">
        <v>14443</v>
      </c>
      <c r="F812" t="s">
        <v>294</v>
      </c>
      <c r="G812">
        <v>87</v>
      </c>
      <c r="H812" t="s">
        <v>564</v>
      </c>
      <c r="I812" t="s">
        <v>3790</v>
      </c>
      <c r="J812">
        <v>21586</v>
      </c>
      <c r="K812">
        <v>1</v>
      </c>
      <c r="L812" t="s">
        <v>1531</v>
      </c>
      <c r="M812" t="s">
        <v>3791</v>
      </c>
      <c r="N812">
        <v>26</v>
      </c>
      <c r="O812" t="s">
        <v>11851</v>
      </c>
      <c r="P812" s="1" t="s">
        <v>347</v>
      </c>
      <c r="R812">
        <v>4423402</v>
      </c>
      <c r="T812" t="s">
        <v>399</v>
      </c>
      <c r="V812" t="s">
        <v>1981</v>
      </c>
      <c r="W812" s="1">
        <v>32605</v>
      </c>
      <c r="X812"/>
    </row>
    <row r="813" spans="1:24" x14ac:dyDescent="0.3">
      <c r="A813" t="s">
        <v>3796</v>
      </c>
      <c r="B813">
        <v>1</v>
      </c>
      <c r="C813" s="1" t="s">
        <v>3794</v>
      </c>
      <c r="D813" t="s">
        <v>347</v>
      </c>
      <c r="F813" t="s">
        <v>294</v>
      </c>
      <c r="G813">
        <v>2</v>
      </c>
      <c r="H813" t="s">
        <v>752</v>
      </c>
      <c r="I813" t="s">
        <v>3794</v>
      </c>
      <c r="J813">
        <v>17045</v>
      </c>
      <c r="K813">
        <v>4</v>
      </c>
      <c r="L813" t="s">
        <v>3795</v>
      </c>
      <c r="M813" t="s">
        <v>490</v>
      </c>
      <c r="N813">
        <v>26</v>
      </c>
      <c r="O813" t="s">
        <v>11852</v>
      </c>
      <c r="P813" s="1" t="s">
        <v>347</v>
      </c>
      <c r="R813">
        <v>2574420</v>
      </c>
      <c r="T813" t="s">
        <v>307</v>
      </c>
      <c r="V813" t="s">
        <v>2054</v>
      </c>
      <c r="W813" s="1">
        <v>28678</v>
      </c>
      <c r="X813"/>
    </row>
    <row r="814" spans="1:24" x14ac:dyDescent="0.3">
      <c r="A814" t="s">
        <v>13982</v>
      </c>
      <c r="B814">
        <v>1</v>
      </c>
      <c r="C814" s="1" t="s">
        <v>13983</v>
      </c>
      <c r="F814" t="s">
        <v>298</v>
      </c>
      <c r="G814">
        <v>0</v>
      </c>
      <c r="H814" t="s">
        <v>295</v>
      </c>
      <c r="I814" t="s">
        <v>13983</v>
      </c>
      <c r="J814">
        <v>21671</v>
      </c>
      <c r="K814">
        <v>0</v>
      </c>
      <c r="L814" t="s">
        <v>1350</v>
      </c>
      <c r="M814" t="s">
        <v>13984</v>
      </c>
      <c r="N814">
        <v>24</v>
      </c>
      <c r="O814" t="s">
        <v>13985</v>
      </c>
      <c r="P814" s="1" t="s">
        <v>295</v>
      </c>
      <c r="T814" t="s">
        <v>295</v>
      </c>
      <c r="U814" t="s">
        <v>370</v>
      </c>
      <c r="V814" t="s">
        <v>2304</v>
      </c>
      <c r="W814" s="1"/>
      <c r="X814"/>
    </row>
    <row r="815" spans="1:24" x14ac:dyDescent="0.3">
      <c r="A815" t="s">
        <v>3801</v>
      </c>
      <c r="B815">
        <v>1</v>
      </c>
      <c r="C815" s="1" t="s">
        <v>3799</v>
      </c>
      <c r="D815" t="s">
        <v>320</v>
      </c>
      <c r="F815" t="s">
        <v>294</v>
      </c>
      <c r="G815">
        <v>86</v>
      </c>
      <c r="H815" t="s">
        <v>943</v>
      </c>
      <c r="I815" t="s">
        <v>3799</v>
      </c>
      <c r="J815">
        <v>13050</v>
      </c>
      <c r="K815">
        <v>5</v>
      </c>
      <c r="L815" t="s">
        <v>642</v>
      </c>
      <c r="M815" t="s">
        <v>3800</v>
      </c>
      <c r="N815">
        <v>29</v>
      </c>
      <c r="O815" t="s">
        <v>11853</v>
      </c>
      <c r="P815" s="1" t="s">
        <v>320</v>
      </c>
      <c r="R815">
        <v>14102</v>
      </c>
      <c r="T815" t="s">
        <v>317</v>
      </c>
      <c r="V815" t="s">
        <v>3013</v>
      </c>
      <c r="W815" s="1"/>
      <c r="X815"/>
    </row>
    <row r="816" spans="1:24" x14ac:dyDescent="0.3">
      <c r="A816" t="s">
        <v>3804</v>
      </c>
      <c r="B816">
        <v>1</v>
      </c>
      <c r="C816" s="1" t="s">
        <v>3802</v>
      </c>
      <c r="D816" t="s">
        <v>347</v>
      </c>
      <c r="E816" t="s">
        <v>3803</v>
      </c>
      <c r="F816" t="s">
        <v>294</v>
      </c>
      <c r="G816">
        <v>6</v>
      </c>
      <c r="H816" t="s">
        <v>945</v>
      </c>
      <c r="I816" t="s">
        <v>3802</v>
      </c>
      <c r="J816">
        <v>19733</v>
      </c>
      <c r="K816">
        <v>3</v>
      </c>
      <c r="L816" t="s">
        <v>311</v>
      </c>
      <c r="M816" t="s">
        <v>509</v>
      </c>
      <c r="N816">
        <v>25</v>
      </c>
      <c r="O816" t="s">
        <v>11854</v>
      </c>
      <c r="P816" s="1" t="s">
        <v>347</v>
      </c>
      <c r="R816">
        <v>3060347</v>
      </c>
      <c r="S816">
        <v>3</v>
      </c>
      <c r="T816" t="s">
        <v>344</v>
      </c>
      <c r="V816" t="s">
        <v>3805</v>
      </c>
      <c r="W816" s="1">
        <v>30938</v>
      </c>
      <c r="X816"/>
    </row>
    <row r="817" spans="1:24" x14ac:dyDescent="0.3">
      <c r="A817" t="s">
        <v>3808</v>
      </c>
      <c r="B817">
        <v>1</v>
      </c>
      <c r="C817" s="1" t="s">
        <v>3806</v>
      </c>
      <c r="D817" t="s">
        <v>448</v>
      </c>
      <c r="E817" t="s">
        <v>3807</v>
      </c>
      <c r="F817" t="s">
        <v>294</v>
      </c>
      <c r="G817">
        <v>40</v>
      </c>
      <c r="H817" t="s">
        <v>661</v>
      </c>
      <c r="I817" t="s">
        <v>3806</v>
      </c>
      <c r="J817">
        <v>20016</v>
      </c>
      <c r="K817">
        <v>2</v>
      </c>
      <c r="L817" t="s">
        <v>642</v>
      </c>
      <c r="M817" t="s">
        <v>509</v>
      </c>
      <c r="N817">
        <v>26</v>
      </c>
      <c r="O817" t="s">
        <v>11855</v>
      </c>
      <c r="P817" s="1" t="s">
        <v>448</v>
      </c>
      <c r="R817">
        <v>3048924</v>
      </c>
      <c r="T817" t="s">
        <v>307</v>
      </c>
      <c r="V817" t="s">
        <v>2599</v>
      </c>
      <c r="W817" s="1">
        <v>31196</v>
      </c>
      <c r="X817"/>
    </row>
    <row r="818" spans="1:24" x14ac:dyDescent="0.3">
      <c r="A818" t="s">
        <v>3812</v>
      </c>
      <c r="B818">
        <v>1</v>
      </c>
      <c r="C818" s="1" t="s">
        <v>3809</v>
      </c>
      <c r="D818" t="s">
        <v>347</v>
      </c>
      <c r="E818" t="s">
        <v>3811</v>
      </c>
      <c r="F818" t="s">
        <v>294</v>
      </c>
      <c r="G818">
        <v>24</v>
      </c>
      <c r="H818" t="s">
        <v>787</v>
      </c>
      <c r="I818" t="s">
        <v>3809</v>
      </c>
      <c r="J818">
        <v>15398</v>
      </c>
      <c r="K818">
        <v>7</v>
      </c>
      <c r="L818" t="s">
        <v>1481</v>
      </c>
      <c r="M818" t="s">
        <v>3810</v>
      </c>
      <c r="N818">
        <v>29</v>
      </c>
      <c r="O818" t="s">
        <v>11856</v>
      </c>
      <c r="P818" s="1" t="s">
        <v>347</v>
      </c>
      <c r="R818">
        <v>16414</v>
      </c>
      <c r="S818">
        <v>3</v>
      </c>
      <c r="T818" t="s">
        <v>307</v>
      </c>
      <c r="V818" t="s">
        <v>3813</v>
      </c>
      <c r="W818" s="1">
        <v>27254</v>
      </c>
      <c r="X818"/>
    </row>
    <row r="819" spans="1:24" x14ac:dyDescent="0.3">
      <c r="A819" t="s">
        <v>16291</v>
      </c>
      <c r="B819">
        <v>1</v>
      </c>
      <c r="C819" s="1" t="s">
        <v>16292</v>
      </c>
      <c r="D819" t="s">
        <v>347</v>
      </c>
      <c r="F819" t="s">
        <v>298</v>
      </c>
      <c r="G819">
        <v>86</v>
      </c>
      <c r="H819" t="s">
        <v>374</v>
      </c>
      <c r="I819" t="s">
        <v>16292</v>
      </c>
      <c r="K819">
        <v>0</v>
      </c>
      <c r="L819" t="s">
        <v>14550</v>
      </c>
      <c r="M819" t="s">
        <v>4033</v>
      </c>
      <c r="N819">
        <v>22</v>
      </c>
      <c r="O819" t="s">
        <v>16293</v>
      </c>
      <c r="P819" s="1" t="s">
        <v>347</v>
      </c>
      <c r="T819" t="s">
        <v>421</v>
      </c>
      <c r="U819" t="s">
        <v>890</v>
      </c>
      <c r="V819" t="s">
        <v>17091</v>
      </c>
      <c r="W819" s="1"/>
      <c r="X819"/>
    </row>
    <row r="820" spans="1:24" x14ac:dyDescent="0.3">
      <c r="A820" t="s">
        <v>3818</v>
      </c>
      <c r="B820">
        <v>1</v>
      </c>
      <c r="C820" s="1" t="s">
        <v>3817</v>
      </c>
      <c r="D820" t="s">
        <v>448</v>
      </c>
      <c r="F820" t="s">
        <v>294</v>
      </c>
      <c r="G820">
        <v>29</v>
      </c>
      <c r="H820" t="s">
        <v>833</v>
      </c>
      <c r="I820" t="s">
        <v>3817</v>
      </c>
      <c r="J820">
        <v>12136</v>
      </c>
      <c r="K820">
        <v>9</v>
      </c>
      <c r="L820" t="s">
        <v>508</v>
      </c>
      <c r="M820" t="s">
        <v>442</v>
      </c>
      <c r="N820">
        <v>35</v>
      </c>
      <c r="O820" t="s">
        <v>11857</v>
      </c>
      <c r="P820" s="1" t="s">
        <v>448</v>
      </c>
      <c r="R820">
        <v>9703</v>
      </c>
      <c r="T820" t="s">
        <v>395</v>
      </c>
      <c r="V820" t="s">
        <v>3819</v>
      </c>
      <c r="W820" s="1"/>
      <c r="X820"/>
    </row>
    <row r="821" spans="1:24" x14ac:dyDescent="0.3">
      <c r="A821" t="s">
        <v>3820</v>
      </c>
      <c r="B821">
        <v>1</v>
      </c>
      <c r="C821" s="1" t="s">
        <v>1812</v>
      </c>
      <c r="D821" t="s">
        <v>448</v>
      </c>
      <c r="F821" t="s">
        <v>294</v>
      </c>
      <c r="G821">
        <v>22</v>
      </c>
      <c r="H821" t="s">
        <v>588</v>
      </c>
      <c r="I821" t="s">
        <v>1812</v>
      </c>
      <c r="J821">
        <v>5701</v>
      </c>
      <c r="K821">
        <v>14</v>
      </c>
      <c r="L821" t="s">
        <v>1919</v>
      </c>
      <c r="M821" t="s">
        <v>1545</v>
      </c>
      <c r="N821">
        <v>39</v>
      </c>
      <c r="O821" t="s">
        <v>11858</v>
      </c>
      <c r="P821" s="1" t="s">
        <v>448</v>
      </c>
      <c r="R821">
        <v>10195</v>
      </c>
      <c r="T821" t="s">
        <v>328</v>
      </c>
      <c r="V821" t="s">
        <v>3821</v>
      </c>
      <c r="W821" s="1">
        <v>8063</v>
      </c>
      <c r="X821"/>
    </row>
    <row r="822" spans="1:24" x14ac:dyDescent="0.3">
      <c r="A822" t="s">
        <v>14444</v>
      </c>
      <c r="B822">
        <v>1</v>
      </c>
      <c r="C822" s="1" t="s">
        <v>14445</v>
      </c>
      <c r="D822" t="s">
        <v>320</v>
      </c>
      <c r="F822" t="s">
        <v>294</v>
      </c>
      <c r="H822" t="s">
        <v>406</v>
      </c>
      <c r="I822" t="s">
        <v>14445</v>
      </c>
      <c r="J822">
        <v>22341</v>
      </c>
      <c r="K822">
        <v>0</v>
      </c>
      <c r="L822" t="s">
        <v>1703</v>
      </c>
      <c r="M822" t="s">
        <v>14448</v>
      </c>
      <c r="N822">
        <v>24</v>
      </c>
      <c r="O822" t="s">
        <v>14449</v>
      </c>
      <c r="P822" s="1" t="s">
        <v>14447</v>
      </c>
      <c r="R822">
        <v>3886832</v>
      </c>
      <c r="T822" t="s">
        <v>293</v>
      </c>
      <c r="V822" t="s">
        <v>14446</v>
      </c>
      <c r="W822" s="1">
        <v>33245</v>
      </c>
      <c r="X822"/>
    </row>
    <row r="823" spans="1:24" x14ac:dyDescent="0.3">
      <c r="A823" t="s">
        <v>3829</v>
      </c>
      <c r="B823">
        <v>1</v>
      </c>
      <c r="C823" s="1" t="s">
        <v>3826</v>
      </c>
      <c r="D823" t="s">
        <v>320</v>
      </c>
      <c r="E823" t="s">
        <v>3828</v>
      </c>
      <c r="F823" t="s">
        <v>298</v>
      </c>
      <c r="G823">
        <v>88</v>
      </c>
      <c r="H823" t="s">
        <v>1042</v>
      </c>
      <c r="I823" t="s">
        <v>3826</v>
      </c>
      <c r="J823">
        <v>19973</v>
      </c>
      <c r="K823">
        <v>3</v>
      </c>
      <c r="L823" t="s">
        <v>1008</v>
      </c>
      <c r="M823" t="s">
        <v>3827</v>
      </c>
      <c r="N823">
        <v>26</v>
      </c>
      <c r="O823" t="s">
        <v>11859</v>
      </c>
      <c r="P823" s="1" t="s">
        <v>320</v>
      </c>
      <c r="R823">
        <v>3045264</v>
      </c>
      <c r="S823">
        <v>5</v>
      </c>
      <c r="T823" t="s">
        <v>303</v>
      </c>
      <c r="U823" t="s">
        <v>486</v>
      </c>
      <c r="V823" t="s">
        <v>2232</v>
      </c>
      <c r="W823" s="1">
        <v>31126</v>
      </c>
      <c r="X823"/>
    </row>
    <row r="824" spans="1:24" x14ac:dyDescent="0.3">
      <c r="A824" t="s">
        <v>3831</v>
      </c>
      <c r="B824">
        <v>1</v>
      </c>
      <c r="C824" s="1" t="s">
        <v>3830</v>
      </c>
      <c r="D824" t="s">
        <v>448</v>
      </c>
      <c r="F824" t="s">
        <v>294</v>
      </c>
      <c r="G824">
        <v>30</v>
      </c>
      <c r="H824" t="s">
        <v>787</v>
      </c>
      <c r="I824" t="s">
        <v>3830</v>
      </c>
      <c r="J824">
        <v>14070</v>
      </c>
      <c r="K824">
        <v>4</v>
      </c>
      <c r="L824" t="s">
        <v>3554</v>
      </c>
      <c r="M824" t="s">
        <v>1535</v>
      </c>
      <c r="N824">
        <v>28</v>
      </c>
      <c r="O824" t="s">
        <v>11860</v>
      </c>
      <c r="P824" s="1" t="s">
        <v>448</v>
      </c>
      <c r="R824">
        <v>14897</v>
      </c>
      <c r="T824" t="s">
        <v>399</v>
      </c>
      <c r="V824" t="s">
        <v>1467</v>
      </c>
      <c r="W824" s="1">
        <v>25892</v>
      </c>
      <c r="X824"/>
    </row>
    <row r="825" spans="1:24" x14ac:dyDescent="0.3">
      <c r="A825" t="s">
        <v>3833</v>
      </c>
      <c r="B825">
        <v>1</v>
      </c>
      <c r="C825" s="1" t="s">
        <v>186</v>
      </c>
      <c r="D825" t="s">
        <v>347</v>
      </c>
      <c r="E825" t="s">
        <v>3832</v>
      </c>
      <c r="F825" t="s">
        <v>298</v>
      </c>
      <c r="G825">
        <v>11</v>
      </c>
      <c r="H825" t="s">
        <v>787</v>
      </c>
      <c r="I825" t="s">
        <v>186</v>
      </c>
      <c r="J825">
        <v>13870</v>
      </c>
      <c r="K825">
        <v>9</v>
      </c>
      <c r="L825" t="s">
        <v>2967</v>
      </c>
      <c r="M825" t="s">
        <v>312</v>
      </c>
      <c r="N825">
        <v>31</v>
      </c>
      <c r="O825" t="s">
        <v>16294</v>
      </c>
      <c r="P825" s="1" t="s">
        <v>347</v>
      </c>
      <c r="R825">
        <v>15072</v>
      </c>
      <c r="S825">
        <v>1</v>
      </c>
      <c r="T825" t="s">
        <v>344</v>
      </c>
      <c r="U825" t="s">
        <v>904</v>
      </c>
      <c r="V825" t="s">
        <v>897</v>
      </c>
      <c r="W825" s="1">
        <v>25876</v>
      </c>
      <c r="X825"/>
    </row>
    <row r="826" spans="1:24" x14ac:dyDescent="0.3">
      <c r="A826" t="s">
        <v>3836</v>
      </c>
      <c r="B826">
        <v>1</v>
      </c>
      <c r="C826" s="1" t="s">
        <v>3835</v>
      </c>
      <c r="D826" t="s">
        <v>310</v>
      </c>
      <c r="F826" t="s">
        <v>294</v>
      </c>
      <c r="G826">
        <v>13</v>
      </c>
      <c r="H826" t="s">
        <v>692</v>
      </c>
      <c r="I826" t="s">
        <v>3835</v>
      </c>
      <c r="J826">
        <v>11992</v>
      </c>
      <c r="K826">
        <v>18</v>
      </c>
      <c r="L826" t="s">
        <v>1957</v>
      </c>
      <c r="M826" t="s">
        <v>2027</v>
      </c>
      <c r="N826">
        <v>40</v>
      </c>
      <c r="O826" t="s">
        <v>11861</v>
      </c>
      <c r="P826" s="1" t="s">
        <v>310</v>
      </c>
      <c r="R826">
        <v>4260</v>
      </c>
      <c r="T826" t="s">
        <v>317</v>
      </c>
      <c r="V826" t="s">
        <v>3837</v>
      </c>
      <c r="W826" s="1">
        <v>6169</v>
      </c>
      <c r="X826"/>
    </row>
    <row r="827" spans="1:24" x14ac:dyDescent="0.3">
      <c r="A827" t="s">
        <v>3841</v>
      </c>
      <c r="B827">
        <v>1</v>
      </c>
      <c r="C827" s="1" t="s">
        <v>3838</v>
      </c>
      <c r="D827" t="s">
        <v>320</v>
      </c>
      <c r="E827" t="s">
        <v>3840</v>
      </c>
      <c r="F827" t="s">
        <v>294</v>
      </c>
      <c r="G827">
        <v>80</v>
      </c>
      <c r="H827" t="s">
        <v>695</v>
      </c>
      <c r="I827" t="s">
        <v>3838</v>
      </c>
      <c r="J827">
        <v>20228</v>
      </c>
      <c r="K827">
        <v>2</v>
      </c>
      <c r="L827" t="s">
        <v>1008</v>
      </c>
      <c r="M827" t="s">
        <v>3839</v>
      </c>
      <c r="N827">
        <v>26</v>
      </c>
      <c r="O827" t="s">
        <v>11862</v>
      </c>
      <c r="P827" s="1" t="s">
        <v>320</v>
      </c>
      <c r="R827">
        <v>3052991</v>
      </c>
      <c r="T827" t="s">
        <v>293</v>
      </c>
      <c r="V827" t="s">
        <v>2320</v>
      </c>
      <c r="W827" s="1">
        <v>31346</v>
      </c>
      <c r="X827"/>
    </row>
    <row r="828" spans="1:24" x14ac:dyDescent="0.3">
      <c r="A828" t="s">
        <v>3843</v>
      </c>
      <c r="B828">
        <v>1</v>
      </c>
      <c r="C828" s="1" t="s">
        <v>1729</v>
      </c>
      <c r="D828" t="s">
        <v>448</v>
      </c>
      <c r="F828" t="s">
        <v>294</v>
      </c>
      <c r="G828">
        <v>36</v>
      </c>
      <c r="H828" t="s">
        <v>943</v>
      </c>
      <c r="I828" t="s">
        <v>1729</v>
      </c>
      <c r="J828">
        <v>8331</v>
      </c>
      <c r="K828">
        <v>5</v>
      </c>
      <c r="L828" t="s">
        <v>3842</v>
      </c>
      <c r="M828" t="s">
        <v>1144</v>
      </c>
      <c r="N828">
        <v>33</v>
      </c>
      <c r="O828" t="s">
        <v>11863</v>
      </c>
      <c r="P828" s="1" t="s">
        <v>448</v>
      </c>
      <c r="T828" t="s">
        <v>359</v>
      </c>
      <c r="V828" t="s">
        <v>3844</v>
      </c>
      <c r="W828" s="1"/>
      <c r="X828"/>
    </row>
    <row r="829" spans="1:24" x14ac:dyDescent="0.3">
      <c r="A829" t="s">
        <v>3847</v>
      </c>
      <c r="B829">
        <v>1</v>
      </c>
      <c r="C829" s="1" t="s">
        <v>3846</v>
      </c>
      <c r="F829" t="s">
        <v>294</v>
      </c>
      <c r="G829">
        <v>0</v>
      </c>
      <c r="H829" t="s">
        <v>295</v>
      </c>
      <c r="I829" t="s">
        <v>3846</v>
      </c>
      <c r="J829">
        <v>19770</v>
      </c>
      <c r="K829">
        <v>0</v>
      </c>
      <c r="L829" t="s">
        <v>552</v>
      </c>
      <c r="M829" t="s">
        <v>2337</v>
      </c>
      <c r="O829" t="s">
        <v>11864</v>
      </c>
      <c r="P829" s="1" t="s">
        <v>295</v>
      </c>
      <c r="T829" t="s">
        <v>295</v>
      </c>
      <c r="V829"/>
      <c r="W829" s="1"/>
      <c r="X829"/>
    </row>
    <row r="830" spans="1:24" x14ac:dyDescent="0.3">
      <c r="A830" t="s">
        <v>3850</v>
      </c>
      <c r="B830">
        <v>1</v>
      </c>
      <c r="C830" s="1" t="s">
        <v>3848</v>
      </c>
      <c r="D830" t="s">
        <v>310</v>
      </c>
      <c r="F830" t="s">
        <v>294</v>
      </c>
      <c r="G830">
        <v>8</v>
      </c>
      <c r="H830" t="s">
        <v>316</v>
      </c>
      <c r="I830" t="s">
        <v>3848</v>
      </c>
      <c r="J830">
        <v>18685</v>
      </c>
      <c r="K830">
        <v>0</v>
      </c>
      <c r="L830" t="s">
        <v>1531</v>
      </c>
      <c r="M830" t="s">
        <v>3849</v>
      </c>
      <c r="N830">
        <v>25</v>
      </c>
      <c r="O830" t="s">
        <v>11865</v>
      </c>
      <c r="P830" s="1" t="s">
        <v>310</v>
      </c>
      <c r="R830">
        <v>2574378</v>
      </c>
      <c r="T830" t="s">
        <v>344</v>
      </c>
      <c r="V830" t="s">
        <v>3851</v>
      </c>
      <c r="W830" s="1">
        <v>29996</v>
      </c>
      <c r="X830"/>
    </row>
    <row r="831" spans="1:24" x14ac:dyDescent="0.3">
      <c r="A831" t="s">
        <v>3855</v>
      </c>
      <c r="B831">
        <v>1</v>
      </c>
      <c r="C831" s="1" t="s">
        <v>3852</v>
      </c>
      <c r="D831" t="s">
        <v>347</v>
      </c>
      <c r="E831" t="s">
        <v>3854</v>
      </c>
      <c r="F831" t="s">
        <v>294</v>
      </c>
      <c r="G831">
        <v>16</v>
      </c>
      <c r="H831" t="s">
        <v>745</v>
      </c>
      <c r="I831" t="s">
        <v>3852</v>
      </c>
      <c r="J831">
        <v>20528</v>
      </c>
      <c r="K831">
        <v>2</v>
      </c>
      <c r="L831" t="s">
        <v>3853</v>
      </c>
      <c r="M831" t="s">
        <v>847</v>
      </c>
      <c r="N831">
        <v>24</v>
      </c>
      <c r="O831" t="s">
        <v>11866</v>
      </c>
      <c r="P831" s="1" t="s">
        <v>347</v>
      </c>
      <c r="R831">
        <v>3122607</v>
      </c>
      <c r="S831">
        <v>3</v>
      </c>
      <c r="T831" t="s">
        <v>399</v>
      </c>
      <c r="V831" t="s">
        <v>3856</v>
      </c>
      <c r="W831" s="1">
        <v>31399</v>
      </c>
      <c r="X831"/>
    </row>
    <row r="832" spans="1:24" x14ac:dyDescent="0.3">
      <c r="A832" t="s">
        <v>3863</v>
      </c>
      <c r="B832">
        <v>1</v>
      </c>
      <c r="C832" s="1" t="s">
        <v>3859</v>
      </c>
      <c r="D832" t="s">
        <v>347</v>
      </c>
      <c r="E832" t="s">
        <v>3862</v>
      </c>
      <c r="F832" t="s">
        <v>298</v>
      </c>
      <c r="G832">
        <v>82</v>
      </c>
      <c r="H832" t="s">
        <v>316</v>
      </c>
      <c r="I832" t="s">
        <v>3859</v>
      </c>
      <c r="J832">
        <v>20296</v>
      </c>
      <c r="K832">
        <v>3</v>
      </c>
      <c r="L832" t="s">
        <v>3860</v>
      </c>
      <c r="M832" t="s">
        <v>3861</v>
      </c>
      <c r="N832">
        <v>26</v>
      </c>
      <c r="O832" t="s">
        <v>11867</v>
      </c>
      <c r="P832" s="1" t="s">
        <v>347</v>
      </c>
      <c r="R832">
        <v>3045164</v>
      </c>
      <c r="S832">
        <v>3</v>
      </c>
      <c r="T832" t="s">
        <v>317</v>
      </c>
      <c r="U832" t="s">
        <v>890</v>
      </c>
      <c r="V832" t="s">
        <v>3864</v>
      </c>
      <c r="W832" s="1">
        <v>31592</v>
      </c>
      <c r="X832"/>
    </row>
    <row r="833" spans="1:24" x14ac:dyDescent="0.3">
      <c r="A833" t="s">
        <v>3866</v>
      </c>
      <c r="B833">
        <v>1</v>
      </c>
      <c r="C833" s="1" t="s">
        <v>695</v>
      </c>
      <c r="D833" t="s">
        <v>448</v>
      </c>
      <c r="F833" t="s">
        <v>294</v>
      </c>
      <c r="G833">
        <v>30</v>
      </c>
      <c r="H833" t="s">
        <v>692</v>
      </c>
      <c r="I833" t="s">
        <v>695</v>
      </c>
      <c r="J833">
        <v>6458</v>
      </c>
      <c r="K833">
        <v>9</v>
      </c>
      <c r="L833" t="s">
        <v>3865</v>
      </c>
      <c r="M833" t="s">
        <v>777</v>
      </c>
      <c r="N833">
        <v>35</v>
      </c>
      <c r="O833" t="s">
        <v>11868</v>
      </c>
      <c r="P833" s="1" t="s">
        <v>448</v>
      </c>
      <c r="R833">
        <v>8417</v>
      </c>
      <c r="T833" t="s">
        <v>307</v>
      </c>
      <c r="V833" t="s">
        <v>3867</v>
      </c>
      <c r="W833" s="1"/>
      <c r="X833"/>
    </row>
    <row r="834" spans="1:24" x14ac:dyDescent="0.3">
      <c r="A834" t="s">
        <v>14450</v>
      </c>
      <c r="B834">
        <v>1</v>
      </c>
      <c r="C834" s="1" t="s">
        <v>14451</v>
      </c>
      <c r="D834" t="s">
        <v>347</v>
      </c>
      <c r="F834" t="s">
        <v>294</v>
      </c>
      <c r="H834" t="s">
        <v>427</v>
      </c>
      <c r="I834" t="s">
        <v>14451</v>
      </c>
      <c r="J834">
        <v>22162</v>
      </c>
      <c r="K834">
        <v>0</v>
      </c>
      <c r="L834" t="s">
        <v>1133</v>
      </c>
      <c r="M834" t="s">
        <v>14452</v>
      </c>
      <c r="O834" t="s">
        <v>14453</v>
      </c>
      <c r="P834" s="1" t="s">
        <v>347</v>
      </c>
      <c r="T834" t="s">
        <v>359</v>
      </c>
      <c r="V834"/>
      <c r="W834" s="1">
        <v>33081</v>
      </c>
      <c r="X834"/>
    </row>
    <row r="835" spans="1:24" x14ac:dyDescent="0.3">
      <c r="A835" t="s">
        <v>3870</v>
      </c>
      <c r="B835">
        <v>1</v>
      </c>
      <c r="C835" s="1" t="s">
        <v>3868</v>
      </c>
      <c r="D835" t="s">
        <v>448</v>
      </c>
      <c r="F835" t="s">
        <v>294</v>
      </c>
      <c r="G835">
        <v>40</v>
      </c>
      <c r="H835" t="s">
        <v>682</v>
      </c>
      <c r="I835" t="s">
        <v>3868</v>
      </c>
      <c r="J835">
        <v>17046</v>
      </c>
      <c r="K835">
        <v>0</v>
      </c>
      <c r="L835" t="s">
        <v>3869</v>
      </c>
      <c r="M835" t="s">
        <v>789</v>
      </c>
      <c r="N835">
        <v>26</v>
      </c>
      <c r="O835" t="s">
        <v>11869</v>
      </c>
      <c r="P835" s="1" t="s">
        <v>448</v>
      </c>
      <c r="R835">
        <v>2577845</v>
      </c>
      <c r="T835" t="s">
        <v>489</v>
      </c>
      <c r="V835" t="s">
        <v>3871</v>
      </c>
      <c r="W835" s="1">
        <v>28680</v>
      </c>
      <c r="X835"/>
    </row>
    <row r="836" spans="1:24" x14ac:dyDescent="0.3">
      <c r="A836" t="s">
        <v>3873</v>
      </c>
      <c r="B836">
        <v>1</v>
      </c>
      <c r="C836" s="1" t="s">
        <v>3872</v>
      </c>
      <c r="D836" t="s">
        <v>320</v>
      </c>
      <c r="F836" t="s">
        <v>294</v>
      </c>
      <c r="G836">
        <v>85</v>
      </c>
      <c r="H836" t="s">
        <v>4902</v>
      </c>
      <c r="I836" t="s">
        <v>3872</v>
      </c>
      <c r="J836">
        <v>13059</v>
      </c>
      <c r="K836">
        <v>9</v>
      </c>
      <c r="L836" t="s">
        <v>1645</v>
      </c>
      <c r="M836" t="s">
        <v>1701</v>
      </c>
      <c r="N836">
        <v>33</v>
      </c>
      <c r="O836" t="s">
        <v>11870</v>
      </c>
      <c r="P836" s="1" t="s">
        <v>320</v>
      </c>
      <c r="R836">
        <v>14211</v>
      </c>
      <c r="T836" t="s">
        <v>421</v>
      </c>
      <c r="V836" t="s">
        <v>3874</v>
      </c>
      <c r="W836" s="1">
        <v>24968</v>
      </c>
      <c r="X836"/>
    </row>
    <row r="837" spans="1:24" x14ac:dyDescent="0.3">
      <c r="A837" t="s">
        <v>3877</v>
      </c>
      <c r="B837">
        <v>1</v>
      </c>
      <c r="C837" s="1" t="s">
        <v>3876</v>
      </c>
      <c r="D837" t="s">
        <v>320</v>
      </c>
      <c r="F837" t="s">
        <v>294</v>
      </c>
      <c r="G837">
        <v>87</v>
      </c>
      <c r="H837" t="s">
        <v>1972</v>
      </c>
      <c r="I837" t="s">
        <v>3876</v>
      </c>
      <c r="J837">
        <v>244</v>
      </c>
      <c r="K837">
        <v>11</v>
      </c>
      <c r="L837" t="s">
        <v>1932</v>
      </c>
      <c r="M837" t="s">
        <v>673</v>
      </c>
      <c r="N837">
        <v>38</v>
      </c>
      <c r="O837" t="s">
        <v>11871</v>
      </c>
      <c r="P837" s="1" t="s">
        <v>320</v>
      </c>
      <c r="T837" t="s">
        <v>317</v>
      </c>
      <c r="V837" t="s">
        <v>3878</v>
      </c>
      <c r="W837" s="1"/>
      <c r="X837"/>
    </row>
    <row r="838" spans="1:24" x14ac:dyDescent="0.3">
      <c r="A838" t="s">
        <v>3882</v>
      </c>
      <c r="B838">
        <v>1</v>
      </c>
      <c r="C838" s="1" t="s">
        <v>3879</v>
      </c>
      <c r="D838" t="s">
        <v>448</v>
      </c>
      <c r="E838" t="s">
        <v>3881</v>
      </c>
      <c r="F838" t="s">
        <v>298</v>
      </c>
      <c r="G838">
        <v>39</v>
      </c>
      <c r="H838" t="s">
        <v>945</v>
      </c>
      <c r="I838" t="s">
        <v>3879</v>
      </c>
      <c r="J838">
        <v>18617</v>
      </c>
      <c r="K838">
        <v>5</v>
      </c>
      <c r="L838" t="s">
        <v>3880</v>
      </c>
      <c r="M838" t="s">
        <v>2935</v>
      </c>
      <c r="N838">
        <v>27</v>
      </c>
      <c r="O838" t="s">
        <v>11872</v>
      </c>
      <c r="P838" s="1" t="s">
        <v>448</v>
      </c>
      <c r="R838">
        <v>2575965</v>
      </c>
      <c r="S838">
        <v>5</v>
      </c>
      <c r="T838" t="s">
        <v>344</v>
      </c>
      <c r="U838" t="s">
        <v>313</v>
      </c>
      <c r="V838" t="s">
        <v>3883</v>
      </c>
      <c r="W838" s="1">
        <v>29906</v>
      </c>
      <c r="X838"/>
    </row>
    <row r="839" spans="1:24" x14ac:dyDescent="0.3">
      <c r="A839" t="s">
        <v>16295</v>
      </c>
      <c r="B839">
        <v>1</v>
      </c>
      <c r="C839" s="1" t="s">
        <v>3884</v>
      </c>
      <c r="D839" t="s">
        <v>347</v>
      </c>
      <c r="E839" t="s">
        <v>14454</v>
      </c>
      <c r="F839" t="s">
        <v>298</v>
      </c>
      <c r="G839">
        <v>6</v>
      </c>
      <c r="H839" t="s">
        <v>396</v>
      </c>
      <c r="I839" t="s">
        <v>3884</v>
      </c>
      <c r="J839">
        <v>21526</v>
      </c>
      <c r="K839">
        <v>2</v>
      </c>
      <c r="L839" t="s">
        <v>2502</v>
      </c>
      <c r="M839" t="s">
        <v>3885</v>
      </c>
      <c r="N839">
        <v>25</v>
      </c>
      <c r="O839" t="s">
        <v>11873</v>
      </c>
      <c r="P839" s="1" t="s">
        <v>347</v>
      </c>
      <c r="R839">
        <v>3116182</v>
      </c>
      <c r="T839" t="s">
        <v>359</v>
      </c>
      <c r="U839" t="s">
        <v>364</v>
      </c>
      <c r="V839" t="s">
        <v>3886</v>
      </c>
      <c r="W839" s="1">
        <v>32409</v>
      </c>
      <c r="X839"/>
    </row>
    <row r="840" spans="1:24" x14ac:dyDescent="0.3">
      <c r="A840" t="s">
        <v>3889</v>
      </c>
      <c r="B840">
        <v>1</v>
      </c>
      <c r="C840" s="1" t="s">
        <v>3887</v>
      </c>
      <c r="F840" t="s">
        <v>294</v>
      </c>
      <c r="G840">
        <v>0</v>
      </c>
      <c r="H840" t="s">
        <v>295</v>
      </c>
      <c r="I840" t="s">
        <v>3887</v>
      </c>
      <c r="J840">
        <v>19680</v>
      </c>
      <c r="K840">
        <v>0</v>
      </c>
      <c r="L840" t="s">
        <v>504</v>
      </c>
      <c r="M840" t="s">
        <v>3888</v>
      </c>
      <c r="O840" t="s">
        <v>11874</v>
      </c>
      <c r="P840" s="1" t="s">
        <v>295</v>
      </c>
      <c r="T840" t="s">
        <v>295</v>
      </c>
      <c r="V840"/>
      <c r="W840" s="1"/>
      <c r="X840"/>
    </row>
    <row r="841" spans="1:24" x14ac:dyDescent="0.3">
      <c r="A841" t="s">
        <v>3892</v>
      </c>
      <c r="B841">
        <v>1</v>
      </c>
      <c r="C841" s="1" t="s">
        <v>3890</v>
      </c>
      <c r="D841" t="s">
        <v>448</v>
      </c>
      <c r="F841" t="s">
        <v>294</v>
      </c>
      <c r="G841">
        <v>33</v>
      </c>
      <c r="H841" t="s">
        <v>1090</v>
      </c>
      <c r="I841" t="s">
        <v>3890</v>
      </c>
      <c r="J841">
        <v>11220</v>
      </c>
      <c r="K841">
        <v>10</v>
      </c>
      <c r="L841" t="s">
        <v>1471</v>
      </c>
      <c r="M841" t="s">
        <v>3891</v>
      </c>
      <c r="N841">
        <v>32</v>
      </c>
      <c r="O841" t="s">
        <v>11875</v>
      </c>
      <c r="P841" s="1" t="s">
        <v>448</v>
      </c>
      <c r="R841">
        <v>13207</v>
      </c>
      <c r="T841" t="s">
        <v>395</v>
      </c>
      <c r="V841" t="s">
        <v>1273</v>
      </c>
      <c r="W841" s="1">
        <v>24011</v>
      </c>
      <c r="X841"/>
    </row>
    <row r="842" spans="1:24" x14ac:dyDescent="0.3">
      <c r="A842" t="s">
        <v>17092</v>
      </c>
      <c r="B842">
        <v>1</v>
      </c>
      <c r="C842" s="1" t="s">
        <v>17093</v>
      </c>
      <c r="D842" t="s">
        <v>347</v>
      </c>
      <c r="F842" t="s">
        <v>298</v>
      </c>
      <c r="G842">
        <v>17</v>
      </c>
      <c r="H842" t="s">
        <v>607</v>
      </c>
      <c r="I842" t="s">
        <v>17093</v>
      </c>
      <c r="K842">
        <v>0</v>
      </c>
      <c r="L842" t="s">
        <v>330</v>
      </c>
      <c r="M842" t="s">
        <v>17094</v>
      </c>
      <c r="O842" t="s">
        <v>17095</v>
      </c>
      <c r="P842" s="1" t="s">
        <v>347</v>
      </c>
      <c r="T842" t="s">
        <v>293</v>
      </c>
      <c r="U842" t="s">
        <v>302</v>
      </c>
      <c r="V842"/>
      <c r="W842" s="1"/>
      <c r="X842"/>
    </row>
    <row r="843" spans="1:24" x14ac:dyDescent="0.3">
      <c r="A843" t="s">
        <v>3896</v>
      </c>
      <c r="B843">
        <v>1</v>
      </c>
      <c r="C843" s="1" t="s">
        <v>3893</v>
      </c>
      <c r="D843" t="s">
        <v>347</v>
      </c>
      <c r="F843" t="s">
        <v>294</v>
      </c>
      <c r="G843">
        <v>19</v>
      </c>
      <c r="H843" t="s">
        <v>346</v>
      </c>
      <c r="I843" t="s">
        <v>3893</v>
      </c>
      <c r="J843">
        <v>17060</v>
      </c>
      <c r="K843">
        <v>4</v>
      </c>
      <c r="L843" t="s">
        <v>3894</v>
      </c>
      <c r="M843" t="s">
        <v>3895</v>
      </c>
      <c r="N843">
        <v>27</v>
      </c>
      <c r="O843" t="s">
        <v>11876</v>
      </c>
      <c r="P843" s="1" t="s">
        <v>347</v>
      </c>
      <c r="R843">
        <v>2512996</v>
      </c>
      <c r="T843" t="s">
        <v>399</v>
      </c>
      <c r="V843" t="s">
        <v>2097</v>
      </c>
      <c r="W843" s="1">
        <v>29014</v>
      </c>
      <c r="X843"/>
    </row>
    <row r="844" spans="1:24" x14ac:dyDescent="0.3">
      <c r="A844" t="s">
        <v>3900</v>
      </c>
      <c r="B844">
        <v>1</v>
      </c>
      <c r="C844" s="1" t="s">
        <v>3897</v>
      </c>
      <c r="D844" t="s">
        <v>347</v>
      </c>
      <c r="E844" t="s">
        <v>13986</v>
      </c>
      <c r="F844" t="s">
        <v>294</v>
      </c>
      <c r="G844">
        <v>14</v>
      </c>
      <c r="H844" t="s">
        <v>582</v>
      </c>
      <c r="I844" t="s">
        <v>3897</v>
      </c>
      <c r="J844">
        <v>21393</v>
      </c>
      <c r="K844">
        <v>1</v>
      </c>
      <c r="L844" t="s">
        <v>3898</v>
      </c>
      <c r="M844" t="s">
        <v>3899</v>
      </c>
      <c r="N844">
        <v>24</v>
      </c>
      <c r="O844" t="s">
        <v>11877</v>
      </c>
      <c r="P844" s="1" t="s">
        <v>347</v>
      </c>
      <c r="R844">
        <v>3923415</v>
      </c>
      <c r="S844">
        <v>5</v>
      </c>
      <c r="T844" t="s">
        <v>399</v>
      </c>
      <c r="V844" t="s">
        <v>13827</v>
      </c>
      <c r="W844" s="1">
        <v>32487</v>
      </c>
      <c r="X844"/>
    </row>
    <row r="845" spans="1:24" x14ac:dyDescent="0.3">
      <c r="A845" t="s">
        <v>3903</v>
      </c>
      <c r="B845">
        <v>1</v>
      </c>
      <c r="C845" s="1" t="s">
        <v>3901</v>
      </c>
      <c r="D845" t="s">
        <v>320</v>
      </c>
      <c r="F845" t="s">
        <v>294</v>
      </c>
      <c r="G845">
        <v>87</v>
      </c>
      <c r="H845" t="s">
        <v>455</v>
      </c>
      <c r="I845" t="s">
        <v>3901</v>
      </c>
      <c r="J845">
        <v>16145</v>
      </c>
      <c r="K845">
        <v>1</v>
      </c>
      <c r="L845" t="s">
        <v>2754</v>
      </c>
      <c r="M845" t="s">
        <v>3902</v>
      </c>
      <c r="N845">
        <v>27</v>
      </c>
      <c r="O845" t="s">
        <v>11878</v>
      </c>
      <c r="P845" s="1" t="s">
        <v>320</v>
      </c>
      <c r="R845">
        <v>16855</v>
      </c>
      <c r="T845" t="s">
        <v>421</v>
      </c>
      <c r="V845" t="s">
        <v>3904</v>
      </c>
      <c r="W845" s="1">
        <v>27758</v>
      </c>
      <c r="X845"/>
    </row>
    <row r="846" spans="1:24" x14ac:dyDescent="0.3">
      <c r="A846" t="s">
        <v>16296</v>
      </c>
      <c r="B846">
        <v>1</v>
      </c>
      <c r="C846" s="1" t="s">
        <v>16297</v>
      </c>
      <c r="D846" t="s">
        <v>347</v>
      </c>
      <c r="F846" t="s">
        <v>298</v>
      </c>
      <c r="G846">
        <v>0</v>
      </c>
      <c r="H846" t="s">
        <v>391</v>
      </c>
      <c r="I846" t="s">
        <v>16297</v>
      </c>
      <c r="K846">
        <v>0</v>
      </c>
      <c r="L846" t="s">
        <v>633</v>
      </c>
      <c r="M846" t="s">
        <v>16298</v>
      </c>
      <c r="O846" t="s">
        <v>16299</v>
      </c>
      <c r="P846" s="1" t="s">
        <v>347</v>
      </c>
      <c r="T846" t="s">
        <v>344</v>
      </c>
      <c r="U846" t="s">
        <v>486</v>
      </c>
      <c r="V846"/>
      <c r="W846" s="1"/>
      <c r="X846"/>
    </row>
    <row r="847" spans="1:24" x14ac:dyDescent="0.3">
      <c r="A847" t="s">
        <v>3909</v>
      </c>
      <c r="B847">
        <v>1</v>
      </c>
      <c r="C847" s="1" t="s">
        <v>3905</v>
      </c>
      <c r="D847" t="s">
        <v>320</v>
      </c>
      <c r="E847" t="s">
        <v>3908</v>
      </c>
      <c r="F847" t="s">
        <v>294</v>
      </c>
      <c r="G847">
        <v>84</v>
      </c>
      <c r="H847" t="s">
        <v>793</v>
      </c>
      <c r="I847" t="s">
        <v>3905</v>
      </c>
      <c r="J847">
        <v>18133</v>
      </c>
      <c r="K847">
        <v>4</v>
      </c>
      <c r="L847" t="s">
        <v>3906</v>
      </c>
      <c r="M847" t="s">
        <v>3907</v>
      </c>
      <c r="N847">
        <v>26</v>
      </c>
      <c r="O847" t="s">
        <v>11879</v>
      </c>
      <c r="P847" s="1" t="s">
        <v>320</v>
      </c>
      <c r="R847">
        <v>2990959</v>
      </c>
      <c r="T847" t="s">
        <v>1336</v>
      </c>
      <c r="V847" t="s">
        <v>1085</v>
      </c>
      <c r="W847" s="1">
        <v>29451</v>
      </c>
      <c r="X847"/>
    </row>
    <row r="848" spans="1:24" x14ac:dyDescent="0.3">
      <c r="A848" t="s">
        <v>3912</v>
      </c>
      <c r="B848">
        <v>1</v>
      </c>
      <c r="C848" s="1" t="s">
        <v>3911</v>
      </c>
      <c r="D848" t="s">
        <v>347</v>
      </c>
      <c r="F848" t="s">
        <v>294</v>
      </c>
      <c r="G848">
        <v>16</v>
      </c>
      <c r="H848" t="s">
        <v>384</v>
      </c>
      <c r="I848" t="s">
        <v>3911</v>
      </c>
      <c r="J848">
        <v>20602</v>
      </c>
      <c r="K848">
        <v>2</v>
      </c>
      <c r="L848" t="s">
        <v>2473</v>
      </c>
      <c r="M848" t="s">
        <v>2181</v>
      </c>
      <c r="N848">
        <v>25</v>
      </c>
      <c r="O848" t="s">
        <v>11880</v>
      </c>
      <c r="P848" s="1" t="s">
        <v>347</v>
      </c>
      <c r="R848">
        <v>3047553</v>
      </c>
      <c r="T848" t="s">
        <v>399</v>
      </c>
      <c r="V848" t="s">
        <v>3913</v>
      </c>
      <c r="W848" s="1">
        <v>31646</v>
      </c>
      <c r="X848"/>
    </row>
    <row r="849" spans="1:24" x14ac:dyDescent="0.3">
      <c r="A849" t="s">
        <v>11141</v>
      </c>
      <c r="B849">
        <v>1</v>
      </c>
      <c r="C849" s="1" t="s">
        <v>3914</v>
      </c>
      <c r="D849" t="s">
        <v>448</v>
      </c>
      <c r="E849" t="s">
        <v>3917</v>
      </c>
      <c r="F849" t="s">
        <v>298</v>
      </c>
      <c r="G849">
        <v>29</v>
      </c>
      <c r="H849" t="s">
        <v>964</v>
      </c>
      <c r="I849" t="s">
        <v>3914</v>
      </c>
      <c r="J849">
        <v>15207</v>
      </c>
      <c r="K849">
        <v>7</v>
      </c>
      <c r="L849" t="s">
        <v>6043</v>
      </c>
      <c r="M849" t="s">
        <v>3916</v>
      </c>
      <c r="N849">
        <v>30</v>
      </c>
      <c r="O849" t="s">
        <v>16300</v>
      </c>
      <c r="P849" s="1" t="s">
        <v>448</v>
      </c>
      <c r="R849">
        <v>16055</v>
      </c>
      <c r="T849" t="s">
        <v>399</v>
      </c>
      <c r="V849" t="s">
        <v>3918</v>
      </c>
      <c r="W849" s="1">
        <v>27167</v>
      </c>
      <c r="X849"/>
    </row>
    <row r="850" spans="1:24" x14ac:dyDescent="0.3">
      <c r="A850" t="s">
        <v>3920</v>
      </c>
      <c r="B850">
        <v>1</v>
      </c>
      <c r="C850" s="1" t="s">
        <v>1387</v>
      </c>
      <c r="D850" t="s">
        <v>310</v>
      </c>
      <c r="F850" t="s">
        <v>294</v>
      </c>
      <c r="G850">
        <v>4</v>
      </c>
      <c r="H850" t="s">
        <v>964</v>
      </c>
      <c r="I850" t="s">
        <v>1387</v>
      </c>
      <c r="J850">
        <v>7034</v>
      </c>
      <c r="K850">
        <v>7</v>
      </c>
      <c r="L850" t="s">
        <v>669</v>
      </c>
      <c r="M850" t="s">
        <v>3919</v>
      </c>
      <c r="N850">
        <v>33</v>
      </c>
      <c r="O850" t="s">
        <v>11881</v>
      </c>
      <c r="P850" s="1" t="s">
        <v>310</v>
      </c>
      <c r="T850" t="s">
        <v>317</v>
      </c>
      <c r="V850" t="s">
        <v>3921</v>
      </c>
      <c r="W850" s="1"/>
      <c r="X850"/>
    </row>
    <row r="851" spans="1:24" x14ac:dyDescent="0.3">
      <c r="A851" t="s">
        <v>3924</v>
      </c>
      <c r="B851">
        <v>1</v>
      </c>
      <c r="C851" s="1" t="s">
        <v>3922</v>
      </c>
      <c r="D851" t="s">
        <v>347</v>
      </c>
      <c r="E851" t="s">
        <v>14455</v>
      </c>
      <c r="F851" t="s">
        <v>294</v>
      </c>
      <c r="G851">
        <v>14</v>
      </c>
      <c r="H851" t="s">
        <v>340</v>
      </c>
      <c r="I851" t="s">
        <v>3922</v>
      </c>
      <c r="J851">
        <v>21252</v>
      </c>
      <c r="K851">
        <v>1</v>
      </c>
      <c r="L851" t="s">
        <v>3923</v>
      </c>
      <c r="M851" t="s">
        <v>689</v>
      </c>
      <c r="N851">
        <v>23</v>
      </c>
      <c r="O851" t="s">
        <v>11882</v>
      </c>
      <c r="P851" s="1" t="s">
        <v>347</v>
      </c>
      <c r="R851">
        <v>4250570</v>
      </c>
      <c r="S851">
        <v>4</v>
      </c>
      <c r="T851" t="s">
        <v>328</v>
      </c>
      <c r="V851" t="s">
        <v>3925</v>
      </c>
      <c r="W851" s="1">
        <v>32093</v>
      </c>
      <c r="X851"/>
    </row>
    <row r="852" spans="1:24" x14ac:dyDescent="0.3">
      <c r="A852" t="s">
        <v>3929</v>
      </c>
      <c r="B852">
        <v>1</v>
      </c>
      <c r="C852" s="1" t="s">
        <v>3926</v>
      </c>
      <c r="D852" t="s">
        <v>347</v>
      </c>
      <c r="F852" t="s">
        <v>294</v>
      </c>
      <c r="G852">
        <v>8</v>
      </c>
      <c r="H852" t="s">
        <v>682</v>
      </c>
      <c r="I852" t="s">
        <v>3926</v>
      </c>
      <c r="J852">
        <v>19135</v>
      </c>
      <c r="K852">
        <v>2</v>
      </c>
      <c r="L852" t="s">
        <v>3927</v>
      </c>
      <c r="M852" t="s">
        <v>3928</v>
      </c>
      <c r="N852">
        <v>23</v>
      </c>
      <c r="O852" t="s">
        <v>11883</v>
      </c>
      <c r="P852" s="1" t="s">
        <v>347</v>
      </c>
      <c r="R852">
        <v>3128362</v>
      </c>
      <c r="T852" t="s">
        <v>317</v>
      </c>
      <c r="V852" t="s">
        <v>2573</v>
      </c>
      <c r="W852" s="1">
        <v>30639</v>
      </c>
      <c r="X852"/>
    </row>
    <row r="853" spans="1:24" x14ac:dyDescent="0.3">
      <c r="A853" t="s">
        <v>17096</v>
      </c>
      <c r="B853">
        <v>1</v>
      </c>
      <c r="C853" s="1" t="s">
        <v>17097</v>
      </c>
      <c r="D853" t="s">
        <v>320</v>
      </c>
      <c r="F853" t="s">
        <v>298</v>
      </c>
      <c r="G853">
        <v>47</v>
      </c>
      <c r="H853" t="s">
        <v>507</v>
      </c>
      <c r="I853" t="s">
        <v>17097</v>
      </c>
      <c r="K853">
        <v>0</v>
      </c>
      <c r="L853" t="s">
        <v>1293</v>
      </c>
      <c r="M853" t="s">
        <v>17098</v>
      </c>
      <c r="N853">
        <v>23</v>
      </c>
      <c r="O853" t="s">
        <v>17099</v>
      </c>
      <c r="P853" s="1" t="s">
        <v>320</v>
      </c>
      <c r="T853" t="s">
        <v>421</v>
      </c>
      <c r="U853" t="s">
        <v>386</v>
      </c>
      <c r="V853" t="s">
        <v>17100</v>
      </c>
      <c r="W853" s="1"/>
      <c r="X853"/>
    </row>
    <row r="854" spans="1:24" x14ac:dyDescent="0.3">
      <c r="A854" t="s">
        <v>3932</v>
      </c>
      <c r="B854">
        <v>1</v>
      </c>
      <c r="C854" s="1" t="s">
        <v>3930</v>
      </c>
      <c r="D854" t="s">
        <v>310</v>
      </c>
      <c r="F854" t="s">
        <v>294</v>
      </c>
      <c r="G854">
        <v>4</v>
      </c>
      <c r="H854" t="s">
        <v>374</v>
      </c>
      <c r="I854" t="s">
        <v>3930</v>
      </c>
      <c r="J854">
        <v>9528</v>
      </c>
      <c r="K854">
        <v>20</v>
      </c>
      <c r="L854" t="s">
        <v>2676</v>
      </c>
      <c r="M854" t="s">
        <v>3931</v>
      </c>
      <c r="N854">
        <v>48</v>
      </c>
      <c r="O854" t="s">
        <v>11884</v>
      </c>
      <c r="P854" s="1" t="s">
        <v>310</v>
      </c>
      <c r="T854" t="s">
        <v>344</v>
      </c>
      <c r="V854" t="s">
        <v>3933</v>
      </c>
      <c r="W854" s="1"/>
      <c r="X854"/>
    </row>
    <row r="855" spans="1:24" x14ac:dyDescent="0.3">
      <c r="A855" t="s">
        <v>3936</v>
      </c>
      <c r="B855">
        <v>1</v>
      </c>
      <c r="C855" s="1" t="s">
        <v>3935</v>
      </c>
      <c r="F855" t="s">
        <v>294</v>
      </c>
      <c r="G855">
        <v>0</v>
      </c>
      <c r="H855" t="s">
        <v>295</v>
      </c>
      <c r="I855" t="s">
        <v>3935</v>
      </c>
      <c r="J855">
        <v>18886</v>
      </c>
      <c r="K855">
        <v>0</v>
      </c>
      <c r="L855" t="s">
        <v>1817</v>
      </c>
      <c r="M855" t="s">
        <v>429</v>
      </c>
      <c r="O855" t="s">
        <v>11885</v>
      </c>
      <c r="P855" s="1" t="s">
        <v>295</v>
      </c>
      <c r="T855" t="s">
        <v>295</v>
      </c>
      <c r="V855"/>
      <c r="W855" s="1"/>
      <c r="X855"/>
    </row>
    <row r="856" spans="1:24" x14ac:dyDescent="0.3">
      <c r="A856" t="s">
        <v>3939</v>
      </c>
      <c r="B856">
        <v>1</v>
      </c>
      <c r="C856" s="1" t="s">
        <v>140</v>
      </c>
      <c r="D856" t="s">
        <v>320</v>
      </c>
      <c r="E856" t="s">
        <v>3938</v>
      </c>
      <c r="F856" t="s">
        <v>298</v>
      </c>
      <c r="G856">
        <v>87</v>
      </c>
      <c r="H856" t="s">
        <v>507</v>
      </c>
      <c r="I856" t="s">
        <v>140</v>
      </c>
      <c r="J856">
        <v>15048</v>
      </c>
      <c r="K856">
        <v>8</v>
      </c>
      <c r="L856" t="s">
        <v>727</v>
      </c>
      <c r="M856" t="s">
        <v>3937</v>
      </c>
      <c r="N856">
        <v>31</v>
      </c>
      <c r="O856" t="s">
        <v>11886</v>
      </c>
      <c r="P856" s="1" t="s">
        <v>320</v>
      </c>
      <c r="R856">
        <v>15847</v>
      </c>
      <c r="S856">
        <v>1</v>
      </c>
      <c r="T856" t="s">
        <v>293</v>
      </c>
      <c r="U856" t="s">
        <v>305</v>
      </c>
      <c r="V856" t="s">
        <v>3940</v>
      </c>
      <c r="W856" s="1">
        <v>26686</v>
      </c>
      <c r="X856"/>
    </row>
    <row r="857" spans="1:24" x14ac:dyDescent="0.3">
      <c r="A857" t="s">
        <v>3942</v>
      </c>
      <c r="B857">
        <v>1</v>
      </c>
      <c r="C857" s="1" t="s">
        <v>3941</v>
      </c>
      <c r="D857" t="s">
        <v>347</v>
      </c>
      <c r="E857" t="s">
        <v>14456</v>
      </c>
      <c r="F857" t="s">
        <v>294</v>
      </c>
      <c r="G857">
        <v>82</v>
      </c>
      <c r="H857" t="s">
        <v>528</v>
      </c>
      <c r="I857" t="s">
        <v>3941</v>
      </c>
      <c r="J857">
        <v>21599</v>
      </c>
      <c r="K857">
        <v>1</v>
      </c>
      <c r="L857" t="s">
        <v>1519</v>
      </c>
      <c r="M857" t="s">
        <v>429</v>
      </c>
      <c r="N857">
        <v>24</v>
      </c>
      <c r="O857" t="s">
        <v>11887</v>
      </c>
      <c r="P857" s="1" t="s">
        <v>347</v>
      </c>
      <c r="R857">
        <v>3920560</v>
      </c>
      <c r="S857">
        <v>4</v>
      </c>
      <c r="T857" t="s">
        <v>399</v>
      </c>
      <c r="V857" t="s">
        <v>3943</v>
      </c>
      <c r="W857" s="1">
        <v>32610</v>
      </c>
      <c r="X857"/>
    </row>
    <row r="858" spans="1:24" x14ac:dyDescent="0.3">
      <c r="A858" t="s">
        <v>14457</v>
      </c>
      <c r="B858">
        <v>1</v>
      </c>
      <c r="C858" s="1" t="s">
        <v>14458</v>
      </c>
      <c r="D858" t="s">
        <v>558</v>
      </c>
      <c r="F858" t="s">
        <v>298</v>
      </c>
      <c r="G858">
        <v>45</v>
      </c>
      <c r="H858" t="s">
        <v>521</v>
      </c>
      <c r="I858" t="s">
        <v>14458</v>
      </c>
      <c r="J858">
        <v>21971</v>
      </c>
      <c r="K858">
        <v>1</v>
      </c>
      <c r="L858" t="s">
        <v>14462</v>
      </c>
      <c r="M858" t="s">
        <v>14460</v>
      </c>
      <c r="N858">
        <v>23</v>
      </c>
      <c r="O858" t="s">
        <v>14461</v>
      </c>
      <c r="P858" s="1" t="s">
        <v>448</v>
      </c>
      <c r="R858">
        <v>4038539</v>
      </c>
      <c r="S858">
        <v>4</v>
      </c>
      <c r="T858" t="s">
        <v>317</v>
      </c>
      <c r="U858" t="s">
        <v>741</v>
      </c>
      <c r="V858" t="s">
        <v>14459</v>
      </c>
      <c r="W858" s="1">
        <v>33099</v>
      </c>
      <c r="X858"/>
    </row>
    <row r="859" spans="1:24" x14ac:dyDescent="0.3">
      <c r="A859" t="s">
        <v>3947</v>
      </c>
      <c r="B859">
        <v>1</v>
      </c>
      <c r="C859" s="1" t="s">
        <v>3945</v>
      </c>
      <c r="D859" t="s">
        <v>310</v>
      </c>
      <c r="F859" t="s">
        <v>294</v>
      </c>
      <c r="G859">
        <v>3</v>
      </c>
      <c r="H859" t="s">
        <v>1180</v>
      </c>
      <c r="I859" t="s">
        <v>3945</v>
      </c>
      <c r="J859">
        <v>19742</v>
      </c>
      <c r="K859">
        <v>2</v>
      </c>
      <c r="L859" t="s">
        <v>1764</v>
      </c>
      <c r="M859" t="s">
        <v>3946</v>
      </c>
      <c r="N859">
        <v>25</v>
      </c>
      <c r="O859" t="s">
        <v>11888</v>
      </c>
      <c r="P859" s="1" t="s">
        <v>310</v>
      </c>
      <c r="R859">
        <v>2970710</v>
      </c>
      <c r="T859" t="s">
        <v>317</v>
      </c>
      <c r="V859" t="s">
        <v>3948</v>
      </c>
      <c r="W859" s="1">
        <v>30947</v>
      </c>
      <c r="X859"/>
    </row>
    <row r="860" spans="1:24" x14ac:dyDescent="0.3">
      <c r="A860" t="s">
        <v>3952</v>
      </c>
      <c r="B860">
        <v>1</v>
      </c>
      <c r="C860" s="1" t="s">
        <v>3949</v>
      </c>
      <c r="D860" t="s">
        <v>347</v>
      </c>
      <c r="E860" t="s">
        <v>3951</v>
      </c>
      <c r="F860" t="s">
        <v>298</v>
      </c>
      <c r="G860">
        <v>16</v>
      </c>
      <c r="H860" t="s">
        <v>433</v>
      </c>
      <c r="I860" t="s">
        <v>3949</v>
      </c>
      <c r="J860">
        <v>19779</v>
      </c>
      <c r="K860">
        <v>3</v>
      </c>
      <c r="L860" t="s">
        <v>497</v>
      </c>
      <c r="M860" t="s">
        <v>3950</v>
      </c>
      <c r="N860">
        <v>28</v>
      </c>
      <c r="O860" t="s">
        <v>11889</v>
      </c>
      <c r="P860" s="1" t="s">
        <v>347</v>
      </c>
      <c r="R860">
        <v>4294520</v>
      </c>
      <c r="S860">
        <v>3</v>
      </c>
      <c r="T860" t="s">
        <v>344</v>
      </c>
      <c r="U860" t="s">
        <v>870</v>
      </c>
      <c r="V860" t="s">
        <v>3953</v>
      </c>
      <c r="W860" s="1">
        <v>30959</v>
      </c>
      <c r="X860"/>
    </row>
    <row r="861" spans="1:24" x14ac:dyDescent="0.3">
      <c r="A861" t="s">
        <v>14463</v>
      </c>
      <c r="B861">
        <v>1</v>
      </c>
      <c r="C861" s="1" t="s">
        <v>14464</v>
      </c>
      <c r="D861" t="s">
        <v>448</v>
      </c>
      <c r="F861" t="s">
        <v>298</v>
      </c>
      <c r="G861">
        <v>27</v>
      </c>
      <c r="H861" t="s">
        <v>214</v>
      </c>
      <c r="I861" t="s">
        <v>14464</v>
      </c>
      <c r="J861">
        <v>21823</v>
      </c>
      <c r="K861">
        <v>1</v>
      </c>
      <c r="L861" t="s">
        <v>879</v>
      </c>
      <c r="M861" t="s">
        <v>539</v>
      </c>
      <c r="N861">
        <v>23</v>
      </c>
      <c r="O861" t="s">
        <v>14466</v>
      </c>
      <c r="P861" s="1" t="s">
        <v>448</v>
      </c>
      <c r="R861">
        <v>4039358</v>
      </c>
      <c r="S861">
        <v>4</v>
      </c>
      <c r="T861" t="s">
        <v>317</v>
      </c>
      <c r="U861" t="s">
        <v>364</v>
      </c>
      <c r="V861" t="s">
        <v>14465</v>
      </c>
      <c r="W861" s="1">
        <v>33235</v>
      </c>
      <c r="X861"/>
    </row>
    <row r="862" spans="1:24" x14ac:dyDescent="0.3">
      <c r="A862" t="s">
        <v>16301</v>
      </c>
      <c r="B862">
        <v>1</v>
      </c>
      <c r="C862" s="1" t="s">
        <v>16302</v>
      </c>
      <c r="D862" t="s">
        <v>347</v>
      </c>
      <c r="F862" t="s">
        <v>298</v>
      </c>
      <c r="G862">
        <v>85</v>
      </c>
      <c r="H862" t="s">
        <v>391</v>
      </c>
      <c r="I862" t="s">
        <v>16302</v>
      </c>
      <c r="K862">
        <v>0</v>
      </c>
      <c r="L862" t="s">
        <v>16303</v>
      </c>
      <c r="M862" t="s">
        <v>2688</v>
      </c>
      <c r="N862">
        <v>21</v>
      </c>
      <c r="O862" t="s">
        <v>16304</v>
      </c>
      <c r="P862" s="1" t="s">
        <v>347</v>
      </c>
      <c r="T862" t="s">
        <v>489</v>
      </c>
      <c r="U862" t="s">
        <v>339</v>
      </c>
      <c r="V862" t="s">
        <v>17040</v>
      </c>
      <c r="W862" s="1"/>
      <c r="X862"/>
    </row>
    <row r="863" spans="1:24" x14ac:dyDescent="0.3">
      <c r="A863" t="s">
        <v>3957</v>
      </c>
      <c r="B863">
        <v>1</v>
      </c>
      <c r="C863" s="1" t="s">
        <v>3954</v>
      </c>
      <c r="D863" t="s">
        <v>448</v>
      </c>
      <c r="E863" t="s">
        <v>3956</v>
      </c>
      <c r="F863" t="s">
        <v>298</v>
      </c>
      <c r="G863">
        <v>37</v>
      </c>
      <c r="H863" t="s">
        <v>374</v>
      </c>
      <c r="I863" t="s">
        <v>3954</v>
      </c>
      <c r="J863">
        <v>16886</v>
      </c>
      <c r="K863">
        <v>5</v>
      </c>
      <c r="L863" t="s">
        <v>3955</v>
      </c>
      <c r="M863" t="s">
        <v>429</v>
      </c>
      <c r="N863">
        <v>29</v>
      </c>
      <c r="O863" t="s">
        <v>11890</v>
      </c>
      <c r="P863" s="1" t="s">
        <v>448</v>
      </c>
      <c r="R863">
        <v>2577253</v>
      </c>
      <c r="T863" t="s">
        <v>307</v>
      </c>
      <c r="V863" t="s">
        <v>3958</v>
      </c>
      <c r="W863" s="1">
        <v>28513</v>
      </c>
      <c r="X863"/>
    </row>
    <row r="864" spans="1:24" x14ac:dyDescent="0.3">
      <c r="A864" t="s">
        <v>3960</v>
      </c>
      <c r="B864">
        <v>1</v>
      </c>
      <c r="C864" s="1" t="s">
        <v>3959</v>
      </c>
      <c r="D864" t="s">
        <v>310</v>
      </c>
      <c r="F864" t="s">
        <v>294</v>
      </c>
      <c r="G864">
        <v>7</v>
      </c>
      <c r="H864" t="s">
        <v>316</v>
      </c>
      <c r="I864" t="s">
        <v>3959</v>
      </c>
      <c r="J864">
        <v>16300</v>
      </c>
      <c r="K864">
        <v>6</v>
      </c>
      <c r="L864" t="s">
        <v>656</v>
      </c>
      <c r="M864" t="s">
        <v>1084</v>
      </c>
      <c r="N864">
        <v>29</v>
      </c>
      <c r="O864" t="s">
        <v>11891</v>
      </c>
      <c r="P864" s="1" t="s">
        <v>310</v>
      </c>
      <c r="R864">
        <v>17021</v>
      </c>
      <c r="T864" t="s">
        <v>328</v>
      </c>
      <c r="V864" t="s">
        <v>3961</v>
      </c>
      <c r="W864" s="1">
        <v>27691</v>
      </c>
      <c r="X864"/>
    </row>
    <row r="865" spans="1:24" x14ac:dyDescent="0.3">
      <c r="A865" t="s">
        <v>11140</v>
      </c>
      <c r="B865">
        <v>1</v>
      </c>
      <c r="C865" s="1" t="s">
        <v>3962</v>
      </c>
      <c r="D865" t="s">
        <v>448</v>
      </c>
      <c r="E865" t="s">
        <v>3964</v>
      </c>
      <c r="F865" t="s">
        <v>298</v>
      </c>
      <c r="G865">
        <v>41</v>
      </c>
      <c r="H865" t="s">
        <v>533</v>
      </c>
      <c r="I865" t="s">
        <v>3962</v>
      </c>
      <c r="J865">
        <v>18464</v>
      </c>
      <c r="K865">
        <v>5</v>
      </c>
      <c r="L865" t="s">
        <v>10492</v>
      </c>
      <c r="M865" t="s">
        <v>3963</v>
      </c>
      <c r="N865">
        <v>27</v>
      </c>
      <c r="O865" t="s">
        <v>11892</v>
      </c>
      <c r="P865" s="1" t="s">
        <v>448</v>
      </c>
      <c r="R865">
        <v>2572861</v>
      </c>
      <c r="S865">
        <v>2</v>
      </c>
      <c r="T865" t="s">
        <v>399</v>
      </c>
      <c r="U865" t="s">
        <v>441</v>
      </c>
      <c r="V865" t="s">
        <v>3966</v>
      </c>
      <c r="W865" s="1">
        <v>29650</v>
      </c>
      <c r="X865"/>
    </row>
    <row r="866" spans="1:24" x14ac:dyDescent="0.3">
      <c r="A866" t="s">
        <v>3970</v>
      </c>
      <c r="B866">
        <v>1</v>
      </c>
      <c r="C866" s="1" t="s">
        <v>3967</v>
      </c>
      <c r="D866" t="s">
        <v>448</v>
      </c>
      <c r="E866" t="s">
        <v>3969</v>
      </c>
      <c r="F866" t="s">
        <v>298</v>
      </c>
      <c r="G866">
        <v>22</v>
      </c>
      <c r="H866" t="s">
        <v>571</v>
      </c>
      <c r="I866" t="s">
        <v>3967</v>
      </c>
      <c r="J866">
        <v>16127</v>
      </c>
      <c r="K866">
        <v>6</v>
      </c>
      <c r="L866" t="s">
        <v>840</v>
      </c>
      <c r="M866" t="s">
        <v>3968</v>
      </c>
      <c r="N866">
        <v>27</v>
      </c>
      <c r="O866" t="s">
        <v>11893</v>
      </c>
      <c r="P866" s="1" t="s">
        <v>448</v>
      </c>
      <c r="Q866" t="s">
        <v>407</v>
      </c>
      <c r="R866">
        <v>17133</v>
      </c>
      <c r="T866" t="s">
        <v>359</v>
      </c>
      <c r="V866" t="s">
        <v>2053</v>
      </c>
      <c r="W866" s="1">
        <v>28014</v>
      </c>
      <c r="X866"/>
    </row>
    <row r="867" spans="1:24" x14ac:dyDescent="0.3">
      <c r="A867" t="s">
        <v>3972</v>
      </c>
      <c r="B867">
        <v>1</v>
      </c>
      <c r="C867" s="1" t="s">
        <v>3971</v>
      </c>
      <c r="D867" t="s">
        <v>347</v>
      </c>
      <c r="E867" t="s">
        <v>13987</v>
      </c>
      <c r="F867" t="s">
        <v>298</v>
      </c>
      <c r="G867">
        <v>88</v>
      </c>
      <c r="H867" t="s">
        <v>355</v>
      </c>
      <c r="I867" t="s">
        <v>3971</v>
      </c>
      <c r="J867">
        <v>20925</v>
      </c>
      <c r="K867">
        <v>2</v>
      </c>
      <c r="L867" t="s">
        <v>483</v>
      </c>
      <c r="M867" t="s">
        <v>474</v>
      </c>
      <c r="N867">
        <v>23</v>
      </c>
      <c r="O867" t="s">
        <v>11894</v>
      </c>
      <c r="P867" s="1" t="s">
        <v>347</v>
      </c>
      <c r="R867">
        <v>4035015</v>
      </c>
      <c r="S867">
        <v>3</v>
      </c>
      <c r="T867" t="s">
        <v>328</v>
      </c>
      <c r="U867" t="s">
        <v>890</v>
      </c>
      <c r="V867" t="s">
        <v>17101</v>
      </c>
      <c r="W867" s="1">
        <v>31958</v>
      </c>
      <c r="X867"/>
    </row>
    <row r="868" spans="1:24" x14ac:dyDescent="0.3">
      <c r="A868" t="s">
        <v>14467</v>
      </c>
      <c r="B868">
        <v>1</v>
      </c>
      <c r="C868" s="1" t="s">
        <v>14468</v>
      </c>
      <c r="D868" t="s">
        <v>347</v>
      </c>
      <c r="F868" t="s">
        <v>298</v>
      </c>
      <c r="G868">
        <v>19</v>
      </c>
      <c r="H868" t="s">
        <v>819</v>
      </c>
      <c r="I868" t="s">
        <v>14468</v>
      </c>
      <c r="J868">
        <v>22176</v>
      </c>
      <c r="K868">
        <v>1</v>
      </c>
      <c r="L868" t="s">
        <v>1428</v>
      </c>
      <c r="M868" t="s">
        <v>978</v>
      </c>
      <c r="N868">
        <v>23</v>
      </c>
      <c r="O868" t="s">
        <v>14470</v>
      </c>
      <c r="P868" s="1" t="s">
        <v>347</v>
      </c>
      <c r="R868">
        <v>4366710</v>
      </c>
      <c r="T868" t="s">
        <v>307</v>
      </c>
      <c r="U868" t="s">
        <v>476</v>
      </c>
      <c r="V868" t="s">
        <v>14469</v>
      </c>
      <c r="W868" s="1">
        <v>33057</v>
      </c>
      <c r="X868"/>
    </row>
    <row r="869" spans="1:24" x14ac:dyDescent="0.3">
      <c r="A869" t="s">
        <v>3974</v>
      </c>
      <c r="B869">
        <v>1</v>
      </c>
      <c r="C869" s="1" t="s">
        <v>3973</v>
      </c>
      <c r="D869" t="s">
        <v>448</v>
      </c>
      <c r="F869" t="s">
        <v>294</v>
      </c>
      <c r="G869">
        <v>34</v>
      </c>
      <c r="H869" t="s">
        <v>918</v>
      </c>
      <c r="I869" t="s">
        <v>3973</v>
      </c>
      <c r="J869">
        <v>13425</v>
      </c>
      <c r="K869">
        <v>2</v>
      </c>
      <c r="L869" t="s">
        <v>468</v>
      </c>
      <c r="M869" t="s">
        <v>509</v>
      </c>
      <c r="N869">
        <v>27</v>
      </c>
      <c r="O869" t="s">
        <v>11895</v>
      </c>
      <c r="P869" s="1" t="s">
        <v>448</v>
      </c>
      <c r="R869">
        <v>14051</v>
      </c>
      <c r="T869" t="s">
        <v>489</v>
      </c>
      <c r="V869" t="s">
        <v>3975</v>
      </c>
      <c r="W869" s="1">
        <v>24825</v>
      </c>
      <c r="X869"/>
    </row>
    <row r="870" spans="1:24" x14ac:dyDescent="0.3">
      <c r="A870" t="s">
        <v>3980</v>
      </c>
      <c r="B870">
        <v>1</v>
      </c>
      <c r="C870" s="1" t="s">
        <v>3977</v>
      </c>
      <c r="D870" t="s">
        <v>347</v>
      </c>
      <c r="E870" t="s">
        <v>3979</v>
      </c>
      <c r="F870" t="s">
        <v>294</v>
      </c>
      <c r="G870">
        <v>18</v>
      </c>
      <c r="H870" t="s">
        <v>787</v>
      </c>
      <c r="I870" t="s">
        <v>3977</v>
      </c>
      <c r="J870">
        <v>8914</v>
      </c>
      <c r="K870">
        <v>11</v>
      </c>
      <c r="L870" t="s">
        <v>1178</v>
      </c>
      <c r="M870" t="s">
        <v>3978</v>
      </c>
      <c r="N870">
        <v>32</v>
      </c>
      <c r="O870" t="s">
        <v>11896</v>
      </c>
      <c r="P870" s="1" t="s">
        <v>347</v>
      </c>
      <c r="R870">
        <v>12579</v>
      </c>
      <c r="T870" t="s">
        <v>307</v>
      </c>
      <c r="V870" t="s">
        <v>3981</v>
      </c>
      <c r="W870" s="1">
        <v>9283</v>
      </c>
      <c r="X870"/>
    </row>
    <row r="871" spans="1:24" x14ac:dyDescent="0.3">
      <c r="A871" t="s">
        <v>3989</v>
      </c>
      <c r="B871">
        <v>1</v>
      </c>
      <c r="C871" s="1" t="s">
        <v>3985</v>
      </c>
      <c r="D871" t="s">
        <v>320</v>
      </c>
      <c r="E871" t="s">
        <v>3987</v>
      </c>
      <c r="F871" t="s">
        <v>298</v>
      </c>
      <c r="G871">
        <v>86</v>
      </c>
      <c r="H871" t="s">
        <v>655</v>
      </c>
      <c r="I871" t="s">
        <v>3985</v>
      </c>
      <c r="J871">
        <v>18057</v>
      </c>
      <c r="K871">
        <v>5</v>
      </c>
      <c r="L871" t="s">
        <v>1412</v>
      </c>
      <c r="M871" t="s">
        <v>3986</v>
      </c>
      <c r="N871">
        <v>28</v>
      </c>
      <c r="O871" t="s">
        <v>11897</v>
      </c>
      <c r="P871" s="1" t="s">
        <v>320</v>
      </c>
      <c r="R871">
        <v>2566659</v>
      </c>
      <c r="T871" t="s">
        <v>317</v>
      </c>
      <c r="U871" t="s">
        <v>339</v>
      </c>
      <c r="V871" t="s">
        <v>2939</v>
      </c>
      <c r="W871" s="1">
        <v>29372</v>
      </c>
      <c r="X871"/>
    </row>
    <row r="872" spans="1:24" x14ac:dyDescent="0.3">
      <c r="A872" t="s">
        <v>3991</v>
      </c>
      <c r="B872">
        <v>2</v>
      </c>
      <c r="C872" s="1" t="s">
        <v>507</v>
      </c>
      <c r="D872" t="s">
        <v>310</v>
      </c>
      <c r="E872" t="s">
        <v>3990</v>
      </c>
      <c r="F872" t="s">
        <v>298</v>
      </c>
      <c r="G872">
        <v>1</v>
      </c>
      <c r="H872" t="s">
        <v>758</v>
      </c>
      <c r="I872" t="s">
        <v>507</v>
      </c>
      <c r="J872">
        <v>6489</v>
      </c>
      <c r="K872">
        <v>13</v>
      </c>
      <c r="L872" t="s">
        <v>444</v>
      </c>
      <c r="M872" t="s">
        <v>1112</v>
      </c>
      <c r="N872">
        <v>35</v>
      </c>
      <c r="O872" t="s">
        <v>11898</v>
      </c>
      <c r="P872" s="1" t="s">
        <v>310</v>
      </c>
      <c r="R872">
        <v>11394</v>
      </c>
      <c r="T872" t="s">
        <v>317</v>
      </c>
      <c r="U872" t="s">
        <v>532</v>
      </c>
      <c r="V872" t="s">
        <v>1677</v>
      </c>
      <c r="W872" s="1">
        <v>8937</v>
      </c>
      <c r="X872"/>
    </row>
    <row r="873" spans="1:24" x14ac:dyDescent="0.3">
      <c r="A873" t="s">
        <v>3991</v>
      </c>
      <c r="B873">
        <v>2</v>
      </c>
      <c r="C873" s="1" t="s">
        <v>17102</v>
      </c>
      <c r="D873" t="s">
        <v>448</v>
      </c>
      <c r="F873" t="s">
        <v>298</v>
      </c>
      <c r="G873">
        <v>34</v>
      </c>
      <c r="H873" t="s">
        <v>447</v>
      </c>
      <c r="I873" t="s">
        <v>17102</v>
      </c>
      <c r="K873">
        <v>0</v>
      </c>
      <c r="L873" t="s">
        <v>444</v>
      </c>
      <c r="M873" t="s">
        <v>1112</v>
      </c>
      <c r="N873">
        <v>23</v>
      </c>
      <c r="O873" t="s">
        <v>11898</v>
      </c>
      <c r="P873" s="1" t="s">
        <v>448</v>
      </c>
      <c r="T873" t="s">
        <v>489</v>
      </c>
      <c r="U873" t="s">
        <v>414</v>
      </c>
      <c r="V873" t="s">
        <v>17103</v>
      </c>
      <c r="W873" s="1"/>
      <c r="X873"/>
    </row>
    <row r="874" spans="1:24" x14ac:dyDescent="0.3">
      <c r="A874" t="s">
        <v>3995</v>
      </c>
      <c r="B874">
        <v>1</v>
      </c>
      <c r="C874" s="1" t="s">
        <v>3992</v>
      </c>
      <c r="D874" t="s">
        <v>558</v>
      </c>
      <c r="E874" t="s">
        <v>3994</v>
      </c>
      <c r="F874" t="s">
        <v>294</v>
      </c>
      <c r="G874">
        <v>47</v>
      </c>
      <c r="H874" t="s">
        <v>729</v>
      </c>
      <c r="I874" t="s">
        <v>3992</v>
      </c>
      <c r="J874">
        <v>18275</v>
      </c>
      <c r="K874">
        <v>3</v>
      </c>
      <c r="L874" t="s">
        <v>2952</v>
      </c>
      <c r="M874" t="s">
        <v>3993</v>
      </c>
      <c r="N874">
        <v>26</v>
      </c>
      <c r="O874" t="s">
        <v>11899</v>
      </c>
      <c r="P874" s="1" t="s">
        <v>448</v>
      </c>
      <c r="R874">
        <v>2977698</v>
      </c>
      <c r="T874" t="s">
        <v>344</v>
      </c>
      <c r="V874" t="s">
        <v>3953</v>
      </c>
      <c r="W874" s="1">
        <v>29550</v>
      </c>
      <c r="X874"/>
    </row>
    <row r="875" spans="1:24" x14ac:dyDescent="0.3">
      <c r="A875" t="s">
        <v>13795</v>
      </c>
      <c r="B875">
        <v>1</v>
      </c>
      <c r="C875" s="1" t="s">
        <v>17</v>
      </c>
      <c r="D875" t="s">
        <v>347</v>
      </c>
      <c r="E875" t="s">
        <v>3997</v>
      </c>
      <c r="F875" t="s">
        <v>298</v>
      </c>
      <c r="G875">
        <v>13</v>
      </c>
      <c r="H875" t="s">
        <v>787</v>
      </c>
      <c r="I875" t="s">
        <v>17</v>
      </c>
      <c r="J875">
        <v>16389</v>
      </c>
      <c r="K875">
        <v>7</v>
      </c>
      <c r="L875" t="s">
        <v>3996</v>
      </c>
      <c r="M875" t="s">
        <v>16305</v>
      </c>
      <c r="N875">
        <v>28</v>
      </c>
      <c r="O875" t="s">
        <v>16306</v>
      </c>
      <c r="P875" s="1" t="s">
        <v>347</v>
      </c>
      <c r="Q875" t="s">
        <v>407</v>
      </c>
      <c r="R875">
        <v>16733</v>
      </c>
      <c r="S875">
        <v>1</v>
      </c>
      <c r="T875" t="s">
        <v>359</v>
      </c>
      <c r="U875" t="s">
        <v>665</v>
      </c>
      <c r="V875" t="s">
        <v>3706</v>
      </c>
      <c r="W875" s="1">
        <v>27540</v>
      </c>
      <c r="X875"/>
    </row>
    <row r="876" spans="1:24" x14ac:dyDescent="0.3">
      <c r="A876" t="s">
        <v>4001</v>
      </c>
      <c r="B876">
        <v>1</v>
      </c>
      <c r="C876" s="1" t="s">
        <v>3999</v>
      </c>
      <c r="D876" t="s">
        <v>347</v>
      </c>
      <c r="E876" t="s">
        <v>4000</v>
      </c>
      <c r="F876" t="s">
        <v>294</v>
      </c>
      <c r="G876">
        <v>84</v>
      </c>
      <c r="H876" t="s">
        <v>1090</v>
      </c>
      <c r="I876" t="s">
        <v>3999</v>
      </c>
      <c r="J876">
        <v>20634</v>
      </c>
      <c r="K876">
        <v>2</v>
      </c>
      <c r="L876" t="s">
        <v>1011</v>
      </c>
      <c r="M876" t="s">
        <v>516</v>
      </c>
      <c r="N876">
        <v>26</v>
      </c>
      <c r="O876" t="s">
        <v>11900</v>
      </c>
      <c r="P876" s="1" t="s">
        <v>347</v>
      </c>
      <c r="R876">
        <v>4339828</v>
      </c>
      <c r="T876" t="s">
        <v>489</v>
      </c>
      <c r="V876" t="s">
        <v>1426</v>
      </c>
      <c r="W876" s="1">
        <v>31718</v>
      </c>
      <c r="X876"/>
    </row>
    <row r="877" spans="1:24" x14ac:dyDescent="0.3">
      <c r="A877" t="s">
        <v>4005</v>
      </c>
      <c r="B877">
        <v>1</v>
      </c>
      <c r="C877" s="1" t="s">
        <v>4002</v>
      </c>
      <c r="D877" t="s">
        <v>558</v>
      </c>
      <c r="E877" t="s">
        <v>4004</v>
      </c>
      <c r="F877" t="s">
        <v>294</v>
      </c>
      <c r="G877">
        <v>30</v>
      </c>
      <c r="H877" t="s">
        <v>511</v>
      </c>
      <c r="I877" t="s">
        <v>4002</v>
      </c>
      <c r="J877">
        <v>19573</v>
      </c>
      <c r="K877">
        <v>3</v>
      </c>
      <c r="L877" t="s">
        <v>4003</v>
      </c>
      <c r="M877" t="s">
        <v>777</v>
      </c>
      <c r="N877">
        <v>28</v>
      </c>
      <c r="O877" t="s">
        <v>11901</v>
      </c>
      <c r="P877" s="1" t="s">
        <v>448</v>
      </c>
      <c r="R877">
        <v>2513199</v>
      </c>
      <c r="T877" t="s">
        <v>307</v>
      </c>
      <c r="V877" t="s">
        <v>4006</v>
      </c>
      <c r="W877" s="1">
        <v>30757</v>
      </c>
      <c r="X877"/>
    </row>
    <row r="878" spans="1:24" x14ac:dyDescent="0.3">
      <c r="A878" t="s">
        <v>4009</v>
      </c>
      <c r="B878">
        <v>1</v>
      </c>
      <c r="C878" s="1" t="s">
        <v>4007</v>
      </c>
      <c r="D878" t="s">
        <v>347</v>
      </c>
      <c r="F878" t="s">
        <v>294</v>
      </c>
      <c r="G878">
        <v>3</v>
      </c>
      <c r="H878" t="s">
        <v>384</v>
      </c>
      <c r="I878" t="s">
        <v>4007</v>
      </c>
      <c r="J878">
        <v>18766</v>
      </c>
      <c r="K878">
        <v>0</v>
      </c>
      <c r="L878" t="s">
        <v>608</v>
      </c>
      <c r="M878" t="s">
        <v>4008</v>
      </c>
      <c r="O878" t="s">
        <v>11902</v>
      </c>
      <c r="P878" s="1" t="s">
        <v>347</v>
      </c>
      <c r="T878" t="s">
        <v>317</v>
      </c>
      <c r="V878"/>
      <c r="W878" s="1">
        <v>30062</v>
      </c>
      <c r="X878"/>
    </row>
    <row r="879" spans="1:24" x14ac:dyDescent="0.3">
      <c r="A879" t="s">
        <v>14471</v>
      </c>
      <c r="B879">
        <v>1</v>
      </c>
      <c r="C879" s="1" t="s">
        <v>14472</v>
      </c>
      <c r="D879" t="s">
        <v>448</v>
      </c>
      <c r="F879" t="s">
        <v>298</v>
      </c>
      <c r="G879">
        <v>31</v>
      </c>
      <c r="H879" t="s">
        <v>582</v>
      </c>
      <c r="I879" t="s">
        <v>14472</v>
      </c>
      <c r="J879">
        <v>22441</v>
      </c>
      <c r="K879">
        <v>1</v>
      </c>
      <c r="L879" t="s">
        <v>2481</v>
      </c>
      <c r="M879" t="s">
        <v>14473</v>
      </c>
      <c r="N879">
        <v>24</v>
      </c>
      <c r="O879" t="s">
        <v>14474</v>
      </c>
      <c r="P879" s="1" t="s">
        <v>448</v>
      </c>
      <c r="R879">
        <v>3917812</v>
      </c>
      <c r="S879">
        <v>6</v>
      </c>
      <c r="T879" t="s">
        <v>359</v>
      </c>
      <c r="U879" t="s">
        <v>904</v>
      </c>
      <c r="V879" t="s">
        <v>4127</v>
      </c>
      <c r="W879" s="1">
        <v>33123</v>
      </c>
      <c r="X879"/>
    </row>
    <row r="880" spans="1:24" x14ac:dyDescent="0.3">
      <c r="A880" t="s">
        <v>4014</v>
      </c>
      <c r="B880">
        <v>1</v>
      </c>
      <c r="C880" s="1" t="s">
        <v>4011</v>
      </c>
      <c r="D880" t="s">
        <v>320</v>
      </c>
      <c r="E880" t="s">
        <v>4013</v>
      </c>
      <c r="F880" t="s">
        <v>294</v>
      </c>
      <c r="G880">
        <v>86</v>
      </c>
      <c r="H880" t="s">
        <v>387</v>
      </c>
      <c r="I880" t="s">
        <v>4011</v>
      </c>
      <c r="J880">
        <v>19030</v>
      </c>
      <c r="K880">
        <v>3</v>
      </c>
      <c r="L880" t="s">
        <v>4012</v>
      </c>
      <c r="M880" t="s">
        <v>1949</v>
      </c>
      <c r="N880">
        <v>25</v>
      </c>
      <c r="O880" t="s">
        <v>11903</v>
      </c>
      <c r="P880" s="1" t="s">
        <v>320</v>
      </c>
      <c r="R880">
        <v>3045466</v>
      </c>
      <c r="T880" t="s">
        <v>303</v>
      </c>
      <c r="V880" t="s">
        <v>2704</v>
      </c>
      <c r="W880" s="1">
        <v>30314</v>
      </c>
      <c r="X880"/>
    </row>
    <row r="881" spans="1:24" x14ac:dyDescent="0.3">
      <c r="A881" t="s">
        <v>4017</v>
      </c>
      <c r="B881">
        <v>1</v>
      </c>
      <c r="C881" s="1" t="s">
        <v>4015</v>
      </c>
      <c r="D881" t="s">
        <v>347</v>
      </c>
      <c r="F881" t="s">
        <v>294</v>
      </c>
      <c r="G881">
        <v>87</v>
      </c>
      <c r="H881" t="s">
        <v>833</v>
      </c>
      <c r="I881" t="s">
        <v>4015</v>
      </c>
      <c r="J881">
        <v>17038</v>
      </c>
      <c r="K881">
        <v>0</v>
      </c>
      <c r="L881" t="s">
        <v>4016</v>
      </c>
      <c r="M881" t="s">
        <v>2026</v>
      </c>
      <c r="N881">
        <v>24</v>
      </c>
      <c r="O881" t="s">
        <v>11904</v>
      </c>
      <c r="P881" s="1" t="s">
        <v>347</v>
      </c>
      <c r="R881">
        <v>2579839</v>
      </c>
      <c r="T881" t="s">
        <v>344</v>
      </c>
      <c r="V881" t="s">
        <v>4018</v>
      </c>
      <c r="W881" s="1">
        <v>28836</v>
      </c>
      <c r="X881"/>
    </row>
    <row r="882" spans="1:24" x14ac:dyDescent="0.3">
      <c r="A882" t="s">
        <v>4022</v>
      </c>
      <c r="B882">
        <v>1</v>
      </c>
      <c r="C882" s="1" t="s">
        <v>4020</v>
      </c>
      <c r="D882" t="s">
        <v>347</v>
      </c>
      <c r="E882" t="s">
        <v>13988</v>
      </c>
      <c r="F882" t="s">
        <v>298</v>
      </c>
      <c r="G882">
        <v>15</v>
      </c>
      <c r="H882" t="s">
        <v>726</v>
      </c>
      <c r="I882" t="s">
        <v>4020</v>
      </c>
      <c r="J882">
        <v>20970</v>
      </c>
      <c r="K882">
        <v>2</v>
      </c>
      <c r="L882" t="s">
        <v>504</v>
      </c>
      <c r="M882" t="s">
        <v>4021</v>
      </c>
      <c r="N882">
        <v>27</v>
      </c>
      <c r="O882" t="s">
        <v>11905</v>
      </c>
      <c r="P882" s="1" t="s">
        <v>347</v>
      </c>
      <c r="Q882" t="s">
        <v>407</v>
      </c>
      <c r="R882">
        <v>3933064</v>
      </c>
      <c r="S882">
        <v>2</v>
      </c>
      <c r="T882" t="s">
        <v>489</v>
      </c>
      <c r="U882" t="s">
        <v>414</v>
      </c>
      <c r="V882" t="s">
        <v>3948</v>
      </c>
      <c r="W882" s="1">
        <v>32068</v>
      </c>
      <c r="X882"/>
    </row>
    <row r="883" spans="1:24" x14ac:dyDescent="0.3">
      <c r="A883" t="s">
        <v>4025</v>
      </c>
      <c r="B883">
        <v>1</v>
      </c>
      <c r="C883" s="1" t="s">
        <v>4023</v>
      </c>
      <c r="F883" t="s">
        <v>294</v>
      </c>
      <c r="G883">
        <v>0</v>
      </c>
      <c r="H883" t="s">
        <v>295</v>
      </c>
      <c r="I883" t="s">
        <v>4023</v>
      </c>
      <c r="J883">
        <v>18795</v>
      </c>
      <c r="K883">
        <v>0</v>
      </c>
      <c r="L883" t="s">
        <v>2247</v>
      </c>
      <c r="M883" t="s">
        <v>4024</v>
      </c>
      <c r="O883" t="s">
        <v>11906</v>
      </c>
      <c r="P883" s="1" t="s">
        <v>295</v>
      </c>
      <c r="T883" t="s">
        <v>295</v>
      </c>
      <c r="V883"/>
      <c r="W883" s="1"/>
      <c r="X883"/>
    </row>
    <row r="884" spans="1:24" x14ac:dyDescent="0.3">
      <c r="A884" t="s">
        <v>16307</v>
      </c>
      <c r="B884">
        <v>1</v>
      </c>
      <c r="C884" s="1" t="s">
        <v>16308</v>
      </c>
      <c r="D884" t="s">
        <v>448</v>
      </c>
      <c r="F884" t="s">
        <v>298</v>
      </c>
      <c r="G884">
        <v>35</v>
      </c>
      <c r="H884" t="s">
        <v>810</v>
      </c>
      <c r="I884" t="s">
        <v>16308</v>
      </c>
      <c r="K884">
        <v>0</v>
      </c>
      <c r="L884" t="s">
        <v>16309</v>
      </c>
      <c r="M884" t="s">
        <v>376</v>
      </c>
      <c r="O884" t="s">
        <v>16310</v>
      </c>
      <c r="P884" s="1" t="s">
        <v>448</v>
      </c>
      <c r="Q884" t="s">
        <v>407</v>
      </c>
      <c r="T884" t="s">
        <v>307</v>
      </c>
      <c r="U884" t="s">
        <v>717</v>
      </c>
      <c r="V884"/>
      <c r="W884" s="1"/>
      <c r="X884"/>
    </row>
    <row r="885" spans="1:24" x14ac:dyDescent="0.3">
      <c r="A885" t="s">
        <v>4029</v>
      </c>
      <c r="B885">
        <v>1</v>
      </c>
      <c r="C885" s="1" t="s">
        <v>4027</v>
      </c>
      <c r="D885" t="s">
        <v>310</v>
      </c>
      <c r="E885" t="s">
        <v>4028</v>
      </c>
      <c r="F885" t="s">
        <v>298</v>
      </c>
      <c r="G885">
        <v>5</v>
      </c>
      <c r="H885" t="s">
        <v>571</v>
      </c>
      <c r="I885" t="s">
        <v>4027</v>
      </c>
      <c r="J885">
        <v>19972</v>
      </c>
      <c r="K885">
        <v>3</v>
      </c>
      <c r="L885" t="s">
        <v>330</v>
      </c>
      <c r="M885" t="s">
        <v>493</v>
      </c>
      <c r="N885">
        <v>26</v>
      </c>
      <c r="O885" t="s">
        <v>11907</v>
      </c>
      <c r="P885" s="1" t="s">
        <v>310</v>
      </c>
      <c r="R885">
        <v>3051381</v>
      </c>
      <c r="S885">
        <v>3</v>
      </c>
      <c r="T885" t="s">
        <v>421</v>
      </c>
      <c r="U885" t="s">
        <v>351</v>
      </c>
      <c r="V885" t="s">
        <v>4030</v>
      </c>
      <c r="W885" s="1">
        <v>31141</v>
      </c>
      <c r="X885"/>
    </row>
    <row r="886" spans="1:24" x14ac:dyDescent="0.3">
      <c r="A886" t="s">
        <v>4034</v>
      </c>
      <c r="B886">
        <v>1</v>
      </c>
      <c r="C886" s="1" t="s">
        <v>4031</v>
      </c>
      <c r="D886" t="s">
        <v>448</v>
      </c>
      <c r="F886" t="s">
        <v>294</v>
      </c>
      <c r="G886">
        <v>33</v>
      </c>
      <c r="H886" t="s">
        <v>507</v>
      </c>
      <c r="I886" t="s">
        <v>4031</v>
      </c>
      <c r="J886">
        <v>3312</v>
      </c>
      <c r="K886">
        <v>7</v>
      </c>
      <c r="L886" t="s">
        <v>4032</v>
      </c>
      <c r="M886" t="s">
        <v>4033</v>
      </c>
      <c r="N886">
        <v>32</v>
      </c>
      <c r="O886" t="s">
        <v>11908</v>
      </c>
      <c r="P886" s="1" t="s">
        <v>448</v>
      </c>
      <c r="T886" t="s">
        <v>307</v>
      </c>
      <c r="V886" t="s">
        <v>4035</v>
      </c>
      <c r="W886" s="1"/>
      <c r="X886"/>
    </row>
    <row r="887" spans="1:24" x14ac:dyDescent="0.3">
      <c r="A887" t="s">
        <v>4039</v>
      </c>
      <c r="B887">
        <v>1</v>
      </c>
      <c r="C887" s="1" t="s">
        <v>4036</v>
      </c>
      <c r="D887" t="s">
        <v>347</v>
      </c>
      <c r="E887" t="s">
        <v>4038</v>
      </c>
      <c r="F887" t="s">
        <v>294</v>
      </c>
      <c r="G887">
        <v>12</v>
      </c>
      <c r="H887" t="s">
        <v>472</v>
      </c>
      <c r="I887" t="s">
        <v>4036</v>
      </c>
      <c r="J887">
        <v>18574</v>
      </c>
      <c r="K887">
        <v>4</v>
      </c>
      <c r="L887" t="s">
        <v>497</v>
      </c>
      <c r="M887" t="s">
        <v>4037</v>
      </c>
      <c r="N887">
        <v>26</v>
      </c>
      <c r="O887" t="s">
        <v>11909</v>
      </c>
      <c r="P887" s="1" t="s">
        <v>347</v>
      </c>
      <c r="R887">
        <v>2976250</v>
      </c>
      <c r="T887" t="s">
        <v>359</v>
      </c>
      <c r="V887" t="s">
        <v>3640</v>
      </c>
      <c r="W887" s="1">
        <v>29837</v>
      </c>
      <c r="X887"/>
    </row>
    <row r="888" spans="1:24" x14ac:dyDescent="0.3">
      <c r="A888" t="s">
        <v>4041</v>
      </c>
      <c r="B888">
        <v>1</v>
      </c>
      <c r="C888" s="1" t="s">
        <v>4040</v>
      </c>
      <c r="D888" t="s">
        <v>310</v>
      </c>
      <c r="E888" t="s">
        <v>13989</v>
      </c>
      <c r="F888" t="s">
        <v>294</v>
      </c>
      <c r="G888">
        <v>7</v>
      </c>
      <c r="H888" t="s">
        <v>607</v>
      </c>
      <c r="I888" t="s">
        <v>4040</v>
      </c>
      <c r="J888">
        <v>21425</v>
      </c>
      <c r="K888">
        <v>1</v>
      </c>
      <c r="L888" t="s">
        <v>710</v>
      </c>
      <c r="M888" t="s">
        <v>2339</v>
      </c>
      <c r="N888">
        <v>24</v>
      </c>
      <c r="O888" t="s">
        <v>11910</v>
      </c>
      <c r="P888" s="1" t="s">
        <v>310</v>
      </c>
      <c r="R888">
        <v>3087801</v>
      </c>
      <c r="S888">
        <v>4</v>
      </c>
      <c r="T888" t="s">
        <v>293</v>
      </c>
      <c r="V888" t="s">
        <v>4042</v>
      </c>
      <c r="W888" s="1">
        <v>32479</v>
      </c>
      <c r="X888"/>
    </row>
    <row r="889" spans="1:24" x14ac:dyDescent="0.3">
      <c r="A889" t="s">
        <v>4045</v>
      </c>
      <c r="B889">
        <v>1</v>
      </c>
      <c r="C889" s="1" t="s">
        <v>4043</v>
      </c>
      <c r="D889" t="s">
        <v>448</v>
      </c>
      <c r="F889" t="s">
        <v>294</v>
      </c>
      <c r="G889">
        <v>31</v>
      </c>
      <c r="H889" t="s">
        <v>1222</v>
      </c>
      <c r="I889" t="s">
        <v>4043</v>
      </c>
      <c r="J889">
        <v>15036</v>
      </c>
      <c r="K889">
        <v>3</v>
      </c>
      <c r="L889" t="s">
        <v>4044</v>
      </c>
      <c r="M889" t="s">
        <v>2719</v>
      </c>
      <c r="N889">
        <v>27</v>
      </c>
      <c r="O889" t="s">
        <v>11911</v>
      </c>
      <c r="P889" s="1" t="s">
        <v>448</v>
      </c>
      <c r="R889">
        <v>15823</v>
      </c>
      <c r="T889" t="s">
        <v>399</v>
      </c>
      <c r="V889" t="s">
        <v>1415</v>
      </c>
      <c r="W889" s="1">
        <v>26681</v>
      </c>
      <c r="X889"/>
    </row>
    <row r="890" spans="1:24" x14ac:dyDescent="0.3">
      <c r="A890" t="s">
        <v>4048</v>
      </c>
      <c r="B890">
        <v>1</v>
      </c>
      <c r="C890" s="1" t="s">
        <v>195</v>
      </c>
      <c r="D890" t="s">
        <v>347</v>
      </c>
      <c r="E890" t="s">
        <v>4047</v>
      </c>
      <c r="F890" t="s">
        <v>298</v>
      </c>
      <c r="G890">
        <v>19</v>
      </c>
      <c r="H890" t="s">
        <v>720</v>
      </c>
      <c r="I890" t="s">
        <v>195</v>
      </c>
      <c r="J890">
        <v>16765</v>
      </c>
      <c r="K890">
        <v>6</v>
      </c>
      <c r="L890" t="s">
        <v>4046</v>
      </c>
      <c r="M890" t="s">
        <v>613</v>
      </c>
      <c r="N890">
        <v>27</v>
      </c>
      <c r="O890" t="s">
        <v>11912</v>
      </c>
      <c r="P890" s="1" t="s">
        <v>347</v>
      </c>
      <c r="Q890" t="s">
        <v>407</v>
      </c>
      <c r="R890">
        <v>2976499</v>
      </c>
      <c r="S890">
        <v>1</v>
      </c>
      <c r="T890" t="s">
        <v>328</v>
      </c>
      <c r="U890" t="s">
        <v>741</v>
      </c>
      <c r="V890" t="s">
        <v>2599</v>
      </c>
      <c r="W890" s="1">
        <v>28392</v>
      </c>
      <c r="X890"/>
    </row>
    <row r="891" spans="1:24" x14ac:dyDescent="0.3">
      <c r="A891" t="s">
        <v>4052</v>
      </c>
      <c r="B891">
        <v>1</v>
      </c>
      <c r="C891" s="1" t="s">
        <v>4049</v>
      </c>
      <c r="D891" t="s">
        <v>347</v>
      </c>
      <c r="F891" t="s">
        <v>294</v>
      </c>
      <c r="G891">
        <v>3</v>
      </c>
      <c r="H891" t="s">
        <v>745</v>
      </c>
      <c r="I891" t="s">
        <v>4049</v>
      </c>
      <c r="J891">
        <v>20187</v>
      </c>
      <c r="K891">
        <v>0</v>
      </c>
      <c r="L891" t="s">
        <v>4050</v>
      </c>
      <c r="M891" t="s">
        <v>4051</v>
      </c>
      <c r="O891" t="s">
        <v>11913</v>
      </c>
      <c r="P891" s="1" t="s">
        <v>347</v>
      </c>
      <c r="Q891" t="s">
        <v>15644</v>
      </c>
      <c r="R891">
        <v>3123996</v>
      </c>
      <c r="T891" t="s">
        <v>359</v>
      </c>
      <c r="V891"/>
      <c r="W891" s="1"/>
      <c r="X891"/>
    </row>
    <row r="892" spans="1:24" x14ac:dyDescent="0.3">
      <c r="A892" t="s">
        <v>16311</v>
      </c>
      <c r="B892">
        <v>1</v>
      </c>
      <c r="C892" s="1" t="s">
        <v>14475</v>
      </c>
      <c r="D892" t="s">
        <v>448</v>
      </c>
      <c r="F892" t="s">
        <v>298</v>
      </c>
      <c r="G892">
        <v>32</v>
      </c>
      <c r="H892" t="s">
        <v>396</v>
      </c>
      <c r="I892" t="s">
        <v>14475</v>
      </c>
      <c r="J892">
        <v>21846</v>
      </c>
      <c r="K892">
        <v>1</v>
      </c>
      <c r="L892" t="s">
        <v>16312</v>
      </c>
      <c r="M892" t="s">
        <v>4448</v>
      </c>
      <c r="N892">
        <v>24</v>
      </c>
      <c r="O892" t="s">
        <v>14477</v>
      </c>
      <c r="P892" s="1" t="s">
        <v>448</v>
      </c>
      <c r="R892">
        <v>3916721</v>
      </c>
      <c r="S892">
        <v>6</v>
      </c>
      <c r="T892" t="s">
        <v>489</v>
      </c>
      <c r="U892" t="s">
        <v>1368</v>
      </c>
      <c r="V892" t="s">
        <v>14476</v>
      </c>
      <c r="W892" s="1">
        <v>32926</v>
      </c>
      <c r="X892"/>
    </row>
    <row r="893" spans="1:24" x14ac:dyDescent="0.3">
      <c r="A893" t="s">
        <v>4054</v>
      </c>
      <c r="B893">
        <v>1</v>
      </c>
      <c r="C893" s="1" t="s">
        <v>4053</v>
      </c>
      <c r="D893" t="s">
        <v>347</v>
      </c>
      <c r="F893" t="s">
        <v>294</v>
      </c>
      <c r="G893">
        <v>83</v>
      </c>
      <c r="H893" t="s">
        <v>646</v>
      </c>
      <c r="I893" t="s">
        <v>4053</v>
      </c>
      <c r="J893">
        <v>18535</v>
      </c>
      <c r="K893">
        <v>0</v>
      </c>
      <c r="L893" t="s">
        <v>1347</v>
      </c>
      <c r="M893" t="s">
        <v>2183</v>
      </c>
      <c r="N893">
        <v>24</v>
      </c>
      <c r="O893" t="s">
        <v>11914</v>
      </c>
      <c r="P893" s="1" t="s">
        <v>347</v>
      </c>
      <c r="T893" t="s">
        <v>328</v>
      </c>
      <c r="V893" t="s">
        <v>4055</v>
      </c>
      <c r="W893" s="1">
        <v>29738</v>
      </c>
      <c r="X893"/>
    </row>
    <row r="894" spans="1:24" x14ac:dyDescent="0.3">
      <c r="A894" t="s">
        <v>16789</v>
      </c>
      <c r="B894">
        <v>1</v>
      </c>
      <c r="C894" s="1" t="s">
        <v>16791</v>
      </c>
      <c r="D894" t="s">
        <v>347</v>
      </c>
      <c r="F894" t="s">
        <v>298</v>
      </c>
      <c r="G894">
        <v>5</v>
      </c>
      <c r="H894" t="s">
        <v>316</v>
      </c>
      <c r="I894" t="s">
        <v>16791</v>
      </c>
      <c r="K894">
        <v>0</v>
      </c>
      <c r="L894" t="s">
        <v>444</v>
      </c>
      <c r="M894" t="s">
        <v>4497</v>
      </c>
      <c r="N894">
        <v>21</v>
      </c>
      <c r="O894" t="s">
        <v>17104</v>
      </c>
      <c r="P894" s="1" t="s">
        <v>347</v>
      </c>
      <c r="T894" t="s">
        <v>344</v>
      </c>
      <c r="U894" t="s">
        <v>297</v>
      </c>
      <c r="V894" t="s">
        <v>17105</v>
      </c>
      <c r="W894" s="1"/>
      <c r="X894"/>
    </row>
    <row r="895" spans="1:24" x14ac:dyDescent="0.3">
      <c r="A895" t="s">
        <v>4057</v>
      </c>
      <c r="B895">
        <v>1</v>
      </c>
      <c r="C895" s="1" t="s">
        <v>4056</v>
      </c>
      <c r="D895" t="s">
        <v>448</v>
      </c>
      <c r="F895" t="s">
        <v>294</v>
      </c>
      <c r="G895">
        <v>35</v>
      </c>
      <c r="H895" t="s">
        <v>410</v>
      </c>
      <c r="I895" t="s">
        <v>4056</v>
      </c>
      <c r="J895">
        <v>16518</v>
      </c>
      <c r="K895">
        <v>1</v>
      </c>
      <c r="L895" t="s">
        <v>568</v>
      </c>
      <c r="M895" t="s">
        <v>509</v>
      </c>
      <c r="N895">
        <v>29</v>
      </c>
      <c r="O895" t="s">
        <v>11915</v>
      </c>
      <c r="P895" s="1" t="s">
        <v>448</v>
      </c>
      <c r="R895">
        <v>17097</v>
      </c>
      <c r="T895" t="s">
        <v>489</v>
      </c>
      <c r="V895" t="s">
        <v>4058</v>
      </c>
      <c r="W895" s="1">
        <v>27893</v>
      </c>
      <c r="X895"/>
    </row>
    <row r="896" spans="1:24" x14ac:dyDescent="0.3">
      <c r="A896" t="s">
        <v>4061</v>
      </c>
      <c r="B896">
        <v>1</v>
      </c>
      <c r="C896" s="1" t="s">
        <v>12</v>
      </c>
      <c r="D896" t="s">
        <v>310</v>
      </c>
      <c r="E896" t="s">
        <v>4060</v>
      </c>
      <c r="F896" t="s">
        <v>298</v>
      </c>
      <c r="G896">
        <v>17</v>
      </c>
      <c r="H896" t="s">
        <v>918</v>
      </c>
      <c r="I896" t="s">
        <v>12</v>
      </c>
      <c r="J896">
        <v>13799</v>
      </c>
      <c r="K896">
        <v>9</v>
      </c>
      <c r="L896" t="s">
        <v>468</v>
      </c>
      <c r="M896" t="s">
        <v>4059</v>
      </c>
      <c r="N896">
        <v>32</v>
      </c>
      <c r="O896" t="s">
        <v>11916</v>
      </c>
      <c r="P896" s="1" t="s">
        <v>310</v>
      </c>
      <c r="R896">
        <v>14876</v>
      </c>
      <c r="S896">
        <v>1</v>
      </c>
      <c r="T896" t="s">
        <v>421</v>
      </c>
      <c r="U896" t="s">
        <v>548</v>
      </c>
      <c r="V896" t="s">
        <v>4062</v>
      </c>
      <c r="W896" s="1">
        <v>25718</v>
      </c>
      <c r="X896"/>
    </row>
    <row r="897" spans="1:24" x14ac:dyDescent="0.3">
      <c r="A897" t="s">
        <v>16313</v>
      </c>
      <c r="B897">
        <v>1</v>
      </c>
      <c r="C897" s="1" t="s">
        <v>104</v>
      </c>
      <c r="D897" t="s">
        <v>320</v>
      </c>
      <c r="E897" t="s">
        <v>2992</v>
      </c>
      <c r="F897" t="s">
        <v>298</v>
      </c>
      <c r="G897">
        <v>89</v>
      </c>
      <c r="H897" t="s">
        <v>1972</v>
      </c>
      <c r="I897" t="s">
        <v>104</v>
      </c>
      <c r="J897">
        <v>19947</v>
      </c>
      <c r="K897">
        <v>3</v>
      </c>
      <c r="L897" t="s">
        <v>16314</v>
      </c>
      <c r="M897" t="s">
        <v>2991</v>
      </c>
      <c r="N897">
        <v>25</v>
      </c>
      <c r="O897" t="s">
        <v>16315</v>
      </c>
      <c r="P897" s="1" t="s">
        <v>320</v>
      </c>
      <c r="Q897" t="s">
        <v>407</v>
      </c>
      <c r="R897">
        <v>3123050</v>
      </c>
      <c r="S897">
        <v>1</v>
      </c>
      <c r="T897" t="s">
        <v>421</v>
      </c>
      <c r="U897" t="s">
        <v>351</v>
      </c>
      <c r="V897" t="s">
        <v>2994</v>
      </c>
      <c r="W897" s="1">
        <v>31077</v>
      </c>
      <c r="X897"/>
    </row>
    <row r="898" spans="1:24" x14ac:dyDescent="0.3">
      <c r="A898" t="s">
        <v>4066</v>
      </c>
      <c r="B898">
        <v>1</v>
      </c>
      <c r="C898" s="1" t="s">
        <v>4064</v>
      </c>
      <c r="D898" t="s">
        <v>320</v>
      </c>
      <c r="F898" t="s">
        <v>294</v>
      </c>
      <c r="G898">
        <v>47</v>
      </c>
      <c r="H898" t="s">
        <v>999</v>
      </c>
      <c r="I898" t="s">
        <v>4064</v>
      </c>
      <c r="J898">
        <v>19736</v>
      </c>
      <c r="K898">
        <v>2</v>
      </c>
      <c r="L898" t="s">
        <v>435</v>
      </c>
      <c r="M898" t="s">
        <v>4065</v>
      </c>
      <c r="N898">
        <v>25</v>
      </c>
      <c r="O898" t="s">
        <v>11917</v>
      </c>
      <c r="P898" s="1" t="s">
        <v>320</v>
      </c>
      <c r="R898">
        <v>2976147</v>
      </c>
      <c r="T898" t="s">
        <v>303</v>
      </c>
      <c r="V898" t="s">
        <v>4067</v>
      </c>
      <c r="W898" s="1">
        <v>30943</v>
      </c>
      <c r="X898"/>
    </row>
    <row r="899" spans="1:24" x14ac:dyDescent="0.3">
      <c r="A899" t="s">
        <v>4072</v>
      </c>
      <c r="B899">
        <v>1</v>
      </c>
      <c r="C899" s="1" t="s">
        <v>4069</v>
      </c>
      <c r="D899" t="s">
        <v>310</v>
      </c>
      <c r="E899" t="s">
        <v>4071</v>
      </c>
      <c r="F899" t="s">
        <v>298</v>
      </c>
      <c r="G899">
        <v>7</v>
      </c>
      <c r="H899" t="s">
        <v>655</v>
      </c>
      <c r="I899" t="s">
        <v>4069</v>
      </c>
      <c r="J899">
        <v>611</v>
      </c>
      <c r="K899">
        <v>13</v>
      </c>
      <c r="L899" t="s">
        <v>1531</v>
      </c>
      <c r="M899" t="s">
        <v>4070</v>
      </c>
      <c r="N899">
        <v>36</v>
      </c>
      <c r="O899" t="s">
        <v>11918</v>
      </c>
      <c r="P899" s="1" t="s">
        <v>310</v>
      </c>
      <c r="R899">
        <v>11252</v>
      </c>
      <c r="S899">
        <v>2</v>
      </c>
      <c r="T899" t="s">
        <v>303</v>
      </c>
      <c r="U899" t="s">
        <v>386</v>
      </c>
      <c r="V899" t="s">
        <v>4073</v>
      </c>
      <c r="W899" s="1">
        <v>8795</v>
      </c>
      <c r="X899"/>
    </row>
    <row r="900" spans="1:24" x14ac:dyDescent="0.3">
      <c r="A900" t="s">
        <v>4079</v>
      </c>
      <c r="B900">
        <v>1</v>
      </c>
      <c r="C900" s="1" t="s">
        <v>4076</v>
      </c>
      <c r="D900" t="s">
        <v>448</v>
      </c>
      <c r="E900" t="s">
        <v>4078</v>
      </c>
      <c r="F900" t="s">
        <v>294</v>
      </c>
      <c r="G900">
        <v>38</v>
      </c>
      <c r="H900" t="s">
        <v>571</v>
      </c>
      <c r="I900" t="s">
        <v>4076</v>
      </c>
      <c r="J900">
        <v>19700</v>
      </c>
      <c r="K900">
        <v>3</v>
      </c>
      <c r="L900" t="s">
        <v>1115</v>
      </c>
      <c r="M900" t="s">
        <v>4077</v>
      </c>
      <c r="N900">
        <v>26</v>
      </c>
      <c r="O900" t="s">
        <v>11919</v>
      </c>
      <c r="P900" s="1" t="s">
        <v>448</v>
      </c>
      <c r="R900">
        <v>3049987</v>
      </c>
      <c r="T900" t="s">
        <v>454</v>
      </c>
      <c r="V900" t="s">
        <v>4080</v>
      </c>
      <c r="W900" s="1">
        <v>30915</v>
      </c>
      <c r="X900"/>
    </row>
    <row r="901" spans="1:24" x14ac:dyDescent="0.3">
      <c r="A901" t="s">
        <v>4084</v>
      </c>
      <c r="B901">
        <v>1</v>
      </c>
      <c r="C901" s="1" t="s">
        <v>220</v>
      </c>
      <c r="D901" t="s">
        <v>320</v>
      </c>
      <c r="E901" t="s">
        <v>4083</v>
      </c>
      <c r="F901" t="s">
        <v>298</v>
      </c>
      <c r="G901">
        <v>81</v>
      </c>
      <c r="H901" t="s">
        <v>1371</v>
      </c>
      <c r="I901" t="s">
        <v>220</v>
      </c>
      <c r="J901">
        <v>17963</v>
      </c>
      <c r="K901">
        <v>5</v>
      </c>
      <c r="L901" t="s">
        <v>573</v>
      </c>
      <c r="M901" t="s">
        <v>4082</v>
      </c>
      <c r="N901">
        <v>26</v>
      </c>
      <c r="O901" t="s">
        <v>11920</v>
      </c>
      <c r="P901" s="1" t="s">
        <v>320</v>
      </c>
      <c r="R901">
        <v>3043275</v>
      </c>
      <c r="S901">
        <v>1</v>
      </c>
      <c r="T901" t="s">
        <v>421</v>
      </c>
      <c r="U901" t="s">
        <v>665</v>
      </c>
      <c r="V901" t="s">
        <v>494</v>
      </c>
      <c r="W901" s="1">
        <v>29315</v>
      </c>
      <c r="X901"/>
    </row>
    <row r="902" spans="1:24" x14ac:dyDescent="0.3">
      <c r="A902" t="s">
        <v>4088</v>
      </c>
      <c r="B902">
        <v>1</v>
      </c>
      <c r="C902" s="1" t="s">
        <v>4085</v>
      </c>
      <c r="D902" t="s">
        <v>347</v>
      </c>
      <c r="E902" t="s">
        <v>4087</v>
      </c>
      <c r="F902" t="s">
        <v>298</v>
      </c>
      <c r="G902">
        <v>10</v>
      </c>
      <c r="H902" t="s">
        <v>391</v>
      </c>
      <c r="I902" t="s">
        <v>4085</v>
      </c>
      <c r="J902">
        <v>17141</v>
      </c>
      <c r="K902">
        <v>6</v>
      </c>
      <c r="L902" t="s">
        <v>4086</v>
      </c>
      <c r="M902" t="s">
        <v>2418</v>
      </c>
      <c r="N902">
        <v>28</v>
      </c>
      <c r="O902" t="s">
        <v>11921</v>
      </c>
      <c r="P902" s="1" t="s">
        <v>347</v>
      </c>
      <c r="R902">
        <v>2577667</v>
      </c>
      <c r="S902">
        <v>2</v>
      </c>
      <c r="T902" t="s">
        <v>489</v>
      </c>
      <c r="U902" t="s">
        <v>890</v>
      </c>
      <c r="V902" t="s">
        <v>4089</v>
      </c>
      <c r="W902" s="1">
        <v>28730</v>
      </c>
      <c r="X902"/>
    </row>
    <row r="903" spans="1:24" x14ac:dyDescent="0.3">
      <c r="A903" t="s">
        <v>4092</v>
      </c>
      <c r="B903">
        <v>1</v>
      </c>
      <c r="C903" s="1" t="s">
        <v>4090</v>
      </c>
      <c r="D903" t="s">
        <v>310</v>
      </c>
      <c r="F903" t="s">
        <v>294</v>
      </c>
      <c r="G903">
        <v>15</v>
      </c>
      <c r="H903" t="s">
        <v>607</v>
      </c>
      <c r="I903" t="s">
        <v>4090</v>
      </c>
      <c r="J903">
        <v>12137</v>
      </c>
      <c r="K903">
        <v>14</v>
      </c>
      <c r="L903" t="s">
        <v>929</v>
      </c>
      <c r="M903" t="s">
        <v>4091</v>
      </c>
      <c r="N903">
        <v>38</v>
      </c>
      <c r="O903" t="s">
        <v>11922</v>
      </c>
      <c r="P903" s="1" t="s">
        <v>310</v>
      </c>
      <c r="R903">
        <v>9667</v>
      </c>
      <c r="T903" t="s">
        <v>293</v>
      </c>
      <c r="V903" t="s">
        <v>4093</v>
      </c>
      <c r="W903" s="1">
        <v>7830</v>
      </c>
      <c r="X903"/>
    </row>
    <row r="904" spans="1:24" x14ac:dyDescent="0.3">
      <c r="A904" t="s">
        <v>14478</v>
      </c>
      <c r="B904">
        <v>1</v>
      </c>
      <c r="C904" s="1" t="s">
        <v>14479</v>
      </c>
      <c r="D904" t="s">
        <v>320</v>
      </c>
      <c r="F904" t="s">
        <v>298</v>
      </c>
      <c r="G904">
        <v>44</v>
      </c>
      <c r="H904" t="s">
        <v>943</v>
      </c>
      <c r="I904" t="s">
        <v>14479</v>
      </c>
      <c r="J904">
        <v>21707</v>
      </c>
      <c r="K904">
        <v>1</v>
      </c>
      <c r="L904" t="s">
        <v>8904</v>
      </c>
      <c r="M904" t="s">
        <v>673</v>
      </c>
      <c r="N904">
        <v>27</v>
      </c>
      <c r="O904" t="s">
        <v>14481</v>
      </c>
      <c r="P904" s="1" t="s">
        <v>320</v>
      </c>
      <c r="R904">
        <v>2982484</v>
      </c>
      <c r="T904" t="s">
        <v>671</v>
      </c>
      <c r="U904" t="s">
        <v>890</v>
      </c>
      <c r="V904" t="s">
        <v>14480</v>
      </c>
      <c r="W904" s="1">
        <v>32663</v>
      </c>
      <c r="X904"/>
    </row>
    <row r="905" spans="1:24" x14ac:dyDescent="0.3">
      <c r="A905" t="s">
        <v>4097</v>
      </c>
      <c r="B905">
        <v>1</v>
      </c>
      <c r="C905" s="1" t="s">
        <v>4095</v>
      </c>
      <c r="D905" t="s">
        <v>320</v>
      </c>
      <c r="F905" t="s">
        <v>294</v>
      </c>
      <c r="G905">
        <v>0</v>
      </c>
      <c r="H905" t="s">
        <v>295</v>
      </c>
      <c r="I905" t="s">
        <v>4095</v>
      </c>
      <c r="J905">
        <v>17390</v>
      </c>
      <c r="L905" t="s">
        <v>539</v>
      </c>
      <c r="M905" t="s">
        <v>4096</v>
      </c>
      <c r="O905" t="s">
        <v>11923</v>
      </c>
      <c r="P905" s="1" t="s">
        <v>320</v>
      </c>
      <c r="T905" t="s">
        <v>295</v>
      </c>
      <c r="V905"/>
      <c r="W905" s="1"/>
      <c r="X905"/>
    </row>
    <row r="906" spans="1:24" x14ac:dyDescent="0.3">
      <c r="A906" t="s">
        <v>4100</v>
      </c>
      <c r="B906">
        <v>1</v>
      </c>
      <c r="C906" s="1" t="s">
        <v>71</v>
      </c>
      <c r="D906" t="s">
        <v>347</v>
      </c>
      <c r="E906" t="s">
        <v>4099</v>
      </c>
      <c r="F906" t="s">
        <v>506</v>
      </c>
      <c r="G906">
        <v>1</v>
      </c>
      <c r="H906" t="s">
        <v>918</v>
      </c>
      <c r="I906" t="s">
        <v>71</v>
      </c>
      <c r="J906">
        <v>17167</v>
      </c>
      <c r="K906">
        <v>5</v>
      </c>
      <c r="L906" t="s">
        <v>1021</v>
      </c>
      <c r="M906" t="s">
        <v>4081</v>
      </c>
      <c r="N906">
        <v>27</v>
      </c>
      <c r="O906" t="s">
        <v>11924</v>
      </c>
      <c r="P906" s="1" t="s">
        <v>347</v>
      </c>
      <c r="R906">
        <v>2520698</v>
      </c>
      <c r="T906" t="s">
        <v>317</v>
      </c>
      <c r="V906" t="s">
        <v>4101</v>
      </c>
      <c r="W906" s="1">
        <v>28697</v>
      </c>
      <c r="X906"/>
    </row>
    <row r="907" spans="1:24" x14ac:dyDescent="0.3">
      <c r="A907" t="s">
        <v>4105</v>
      </c>
      <c r="B907">
        <v>1</v>
      </c>
      <c r="C907" s="1" t="s">
        <v>4102</v>
      </c>
      <c r="D907" t="s">
        <v>347</v>
      </c>
      <c r="E907" t="s">
        <v>4104</v>
      </c>
      <c r="F907" t="s">
        <v>298</v>
      </c>
      <c r="G907">
        <v>16</v>
      </c>
      <c r="H907" t="s">
        <v>639</v>
      </c>
      <c r="I907" t="s">
        <v>4102</v>
      </c>
      <c r="J907">
        <v>20373</v>
      </c>
      <c r="K907">
        <v>3</v>
      </c>
      <c r="L907" t="s">
        <v>4103</v>
      </c>
      <c r="M907" t="s">
        <v>2925</v>
      </c>
      <c r="N907">
        <v>23</v>
      </c>
      <c r="O907" t="s">
        <v>11925</v>
      </c>
      <c r="P907" s="1" t="s">
        <v>347</v>
      </c>
      <c r="R907">
        <v>3932935</v>
      </c>
      <c r="T907" t="s">
        <v>307</v>
      </c>
      <c r="U907" t="s">
        <v>386</v>
      </c>
      <c r="V907" t="s">
        <v>4106</v>
      </c>
      <c r="W907" s="1">
        <v>31624</v>
      </c>
      <c r="X907"/>
    </row>
    <row r="908" spans="1:24" x14ac:dyDescent="0.3">
      <c r="A908" t="s">
        <v>4109</v>
      </c>
      <c r="B908">
        <v>1</v>
      </c>
      <c r="C908" s="1" t="s">
        <v>4108</v>
      </c>
      <c r="D908" t="s">
        <v>434</v>
      </c>
      <c r="F908" t="s">
        <v>294</v>
      </c>
      <c r="G908">
        <v>46</v>
      </c>
      <c r="H908" t="s">
        <v>1371</v>
      </c>
      <c r="I908" t="s">
        <v>4108</v>
      </c>
      <c r="J908">
        <v>17330</v>
      </c>
      <c r="K908">
        <v>0</v>
      </c>
      <c r="L908" t="s">
        <v>1241</v>
      </c>
      <c r="M908" t="s">
        <v>1112</v>
      </c>
      <c r="N908">
        <v>25</v>
      </c>
      <c r="O908" t="s">
        <v>11926</v>
      </c>
      <c r="P908" s="1" t="s">
        <v>434</v>
      </c>
      <c r="R908">
        <v>3040564</v>
      </c>
      <c r="T908" t="s">
        <v>344</v>
      </c>
      <c r="V908" t="s">
        <v>4110</v>
      </c>
      <c r="W908" s="1"/>
      <c r="X908"/>
    </row>
    <row r="909" spans="1:24" x14ac:dyDescent="0.3">
      <c r="A909" t="s">
        <v>4113</v>
      </c>
      <c r="B909">
        <v>1</v>
      </c>
      <c r="C909" s="1" t="s">
        <v>4112</v>
      </c>
      <c r="D909" t="s">
        <v>448</v>
      </c>
      <c r="F909" t="s">
        <v>294</v>
      </c>
      <c r="G909">
        <v>27</v>
      </c>
      <c r="H909" t="s">
        <v>964</v>
      </c>
      <c r="I909" t="s">
        <v>4112</v>
      </c>
      <c r="J909">
        <v>14756</v>
      </c>
      <c r="K909">
        <v>4</v>
      </c>
      <c r="L909" t="s">
        <v>1178</v>
      </c>
      <c r="M909" t="s">
        <v>3760</v>
      </c>
      <c r="N909">
        <v>28</v>
      </c>
      <c r="O909" t="s">
        <v>11927</v>
      </c>
      <c r="P909" s="1" t="s">
        <v>448</v>
      </c>
      <c r="R909">
        <v>15572</v>
      </c>
      <c r="T909" t="s">
        <v>328</v>
      </c>
      <c r="V909" t="s">
        <v>4114</v>
      </c>
      <c r="W909" s="1">
        <v>26007</v>
      </c>
      <c r="X909"/>
    </row>
    <row r="910" spans="1:24" x14ac:dyDescent="0.3">
      <c r="A910" t="s">
        <v>4118</v>
      </c>
      <c r="B910">
        <v>1</v>
      </c>
      <c r="C910" s="1" t="s">
        <v>4115</v>
      </c>
      <c r="D910" t="s">
        <v>448</v>
      </c>
      <c r="E910" t="s">
        <v>14482</v>
      </c>
      <c r="F910" t="s">
        <v>294</v>
      </c>
      <c r="G910">
        <v>34</v>
      </c>
      <c r="H910" t="s">
        <v>391</v>
      </c>
      <c r="I910" t="s">
        <v>4115</v>
      </c>
      <c r="J910">
        <v>21391</v>
      </c>
      <c r="K910">
        <v>1</v>
      </c>
      <c r="L910" t="s">
        <v>4116</v>
      </c>
      <c r="M910" t="s">
        <v>4117</v>
      </c>
      <c r="N910">
        <v>23</v>
      </c>
      <c r="O910" t="s">
        <v>11928</v>
      </c>
      <c r="P910" s="1" t="s">
        <v>448</v>
      </c>
      <c r="R910">
        <v>3916451</v>
      </c>
      <c r="S910">
        <v>7</v>
      </c>
      <c r="T910" t="s">
        <v>359</v>
      </c>
      <c r="V910" t="s">
        <v>13828</v>
      </c>
      <c r="W910" s="1">
        <v>32579</v>
      </c>
      <c r="X910"/>
    </row>
    <row r="911" spans="1:24" x14ac:dyDescent="0.3">
      <c r="A911" t="s">
        <v>4122</v>
      </c>
      <c r="B911">
        <v>1</v>
      </c>
      <c r="C911" s="1" t="s">
        <v>4119</v>
      </c>
      <c r="D911" t="s">
        <v>347</v>
      </c>
      <c r="F911" t="s">
        <v>294</v>
      </c>
      <c r="G911">
        <v>88</v>
      </c>
      <c r="H911" t="s">
        <v>447</v>
      </c>
      <c r="I911" t="s">
        <v>4119</v>
      </c>
      <c r="J911">
        <v>9739</v>
      </c>
      <c r="K911">
        <v>11</v>
      </c>
      <c r="L911" t="s">
        <v>4120</v>
      </c>
      <c r="M911" t="s">
        <v>4121</v>
      </c>
      <c r="N911">
        <v>32</v>
      </c>
      <c r="O911" t="s">
        <v>11929</v>
      </c>
      <c r="P911" s="1" t="s">
        <v>347</v>
      </c>
      <c r="R911">
        <v>12586</v>
      </c>
      <c r="T911" t="s">
        <v>328</v>
      </c>
      <c r="V911" t="s">
        <v>4123</v>
      </c>
      <c r="W911" s="1">
        <v>9293</v>
      </c>
      <c r="X911"/>
    </row>
    <row r="912" spans="1:24" x14ac:dyDescent="0.3">
      <c r="A912" t="s">
        <v>4126</v>
      </c>
      <c r="B912">
        <v>1</v>
      </c>
      <c r="C912" s="1" t="s">
        <v>4124</v>
      </c>
      <c r="D912" t="s">
        <v>320</v>
      </c>
      <c r="E912" t="s">
        <v>4125</v>
      </c>
      <c r="F912" t="s">
        <v>298</v>
      </c>
      <c r="G912">
        <v>47</v>
      </c>
      <c r="H912" t="s">
        <v>1188</v>
      </c>
      <c r="I912" t="s">
        <v>4124</v>
      </c>
      <c r="J912">
        <v>20020</v>
      </c>
      <c r="K912">
        <v>3</v>
      </c>
      <c r="L912" t="s">
        <v>597</v>
      </c>
      <c r="M912" t="s">
        <v>368</v>
      </c>
      <c r="N912">
        <v>24</v>
      </c>
      <c r="O912" t="s">
        <v>11930</v>
      </c>
      <c r="P912" s="1" t="s">
        <v>320</v>
      </c>
      <c r="R912">
        <v>4035379</v>
      </c>
      <c r="S912">
        <v>3</v>
      </c>
      <c r="T912" t="s">
        <v>293</v>
      </c>
      <c r="U912" t="s">
        <v>302</v>
      </c>
      <c r="V912" t="s">
        <v>4127</v>
      </c>
      <c r="W912" s="1">
        <v>31181</v>
      </c>
      <c r="X912"/>
    </row>
    <row r="913" spans="1:24" x14ac:dyDescent="0.3">
      <c r="A913" t="s">
        <v>4132</v>
      </c>
      <c r="B913">
        <v>1</v>
      </c>
      <c r="C913" s="1" t="s">
        <v>4131</v>
      </c>
      <c r="D913" t="s">
        <v>347</v>
      </c>
      <c r="F913" t="s">
        <v>294</v>
      </c>
      <c r="G913">
        <v>88</v>
      </c>
      <c r="H913" t="s">
        <v>384</v>
      </c>
      <c r="I913" t="s">
        <v>4131</v>
      </c>
      <c r="J913">
        <v>18251</v>
      </c>
      <c r="K913">
        <v>3</v>
      </c>
      <c r="L913" t="s">
        <v>321</v>
      </c>
      <c r="M913" t="s">
        <v>777</v>
      </c>
      <c r="N913">
        <v>25</v>
      </c>
      <c r="O913" t="s">
        <v>11931</v>
      </c>
      <c r="P913" s="1" t="s">
        <v>347</v>
      </c>
      <c r="R913">
        <v>2980137</v>
      </c>
      <c r="T913" t="s">
        <v>344</v>
      </c>
      <c r="V913" t="s">
        <v>1546</v>
      </c>
      <c r="W913" s="1">
        <v>29888</v>
      </c>
      <c r="X913"/>
    </row>
    <row r="914" spans="1:24" x14ac:dyDescent="0.3">
      <c r="A914" t="s">
        <v>4135</v>
      </c>
      <c r="B914">
        <v>1</v>
      </c>
      <c r="C914" s="1" t="s">
        <v>77</v>
      </c>
      <c r="D914" t="s">
        <v>448</v>
      </c>
      <c r="E914" t="s">
        <v>4134</v>
      </c>
      <c r="F914" t="s">
        <v>298</v>
      </c>
      <c r="G914">
        <v>33</v>
      </c>
      <c r="H914" t="s">
        <v>447</v>
      </c>
      <c r="I914" t="s">
        <v>77</v>
      </c>
      <c r="J914">
        <v>19045</v>
      </c>
      <c r="K914">
        <v>4</v>
      </c>
      <c r="L914" t="s">
        <v>656</v>
      </c>
      <c r="M914" t="s">
        <v>312</v>
      </c>
      <c r="N914">
        <v>26</v>
      </c>
      <c r="O914" t="s">
        <v>11932</v>
      </c>
      <c r="P914" s="1" t="s">
        <v>448</v>
      </c>
      <c r="R914">
        <v>3042519</v>
      </c>
      <c r="S914">
        <v>1</v>
      </c>
      <c r="T914" t="s">
        <v>489</v>
      </c>
      <c r="U914" t="s">
        <v>364</v>
      </c>
      <c r="V914" t="s">
        <v>2064</v>
      </c>
      <c r="W914" s="1">
        <v>30295</v>
      </c>
      <c r="X914"/>
    </row>
    <row r="915" spans="1:24" x14ac:dyDescent="0.3">
      <c r="A915" t="s">
        <v>4139</v>
      </c>
      <c r="B915">
        <v>1</v>
      </c>
      <c r="C915" s="1" t="s">
        <v>4136</v>
      </c>
      <c r="D915" t="s">
        <v>347</v>
      </c>
      <c r="F915" t="s">
        <v>298</v>
      </c>
      <c r="G915">
        <v>3</v>
      </c>
      <c r="H915" t="s">
        <v>346</v>
      </c>
      <c r="I915" t="s">
        <v>4136</v>
      </c>
      <c r="J915">
        <v>20447</v>
      </c>
      <c r="K915">
        <v>1</v>
      </c>
      <c r="L915" t="s">
        <v>4137</v>
      </c>
      <c r="M915" t="s">
        <v>4138</v>
      </c>
      <c r="O915" t="s">
        <v>11933</v>
      </c>
      <c r="P915" s="1" t="s">
        <v>347</v>
      </c>
      <c r="R915">
        <v>3125115</v>
      </c>
      <c r="T915" t="s">
        <v>359</v>
      </c>
      <c r="U915" t="s">
        <v>640</v>
      </c>
      <c r="V915"/>
      <c r="W915" s="1">
        <v>31231</v>
      </c>
      <c r="X915"/>
    </row>
    <row r="916" spans="1:24" x14ac:dyDescent="0.3">
      <c r="A916" t="s">
        <v>15756</v>
      </c>
      <c r="B916">
        <v>1</v>
      </c>
      <c r="C916" s="1" t="s">
        <v>15757</v>
      </c>
      <c r="D916" t="s">
        <v>15649</v>
      </c>
      <c r="E916" t="s">
        <v>15759</v>
      </c>
      <c r="F916" t="s">
        <v>298</v>
      </c>
      <c r="G916">
        <v>2</v>
      </c>
      <c r="H916" t="s">
        <v>695</v>
      </c>
      <c r="I916" t="s">
        <v>15757</v>
      </c>
      <c r="J916">
        <v>20282</v>
      </c>
      <c r="K916">
        <v>3</v>
      </c>
      <c r="L916" t="s">
        <v>468</v>
      </c>
      <c r="M916" t="s">
        <v>15760</v>
      </c>
      <c r="N916">
        <v>25</v>
      </c>
      <c r="O916" t="s">
        <v>15761</v>
      </c>
      <c r="P916" s="1" t="s">
        <v>13877</v>
      </c>
      <c r="R916">
        <v>3040204</v>
      </c>
      <c r="T916" t="s">
        <v>293</v>
      </c>
      <c r="U916" t="s">
        <v>313</v>
      </c>
      <c r="V916" t="s">
        <v>15758</v>
      </c>
      <c r="W916" s="1">
        <v>31643</v>
      </c>
      <c r="X916"/>
    </row>
    <row r="917" spans="1:24" x14ac:dyDescent="0.3">
      <c r="A917" t="s">
        <v>14483</v>
      </c>
      <c r="B917">
        <v>1</v>
      </c>
      <c r="C917" s="1" t="s">
        <v>14484</v>
      </c>
      <c r="D917" t="s">
        <v>347</v>
      </c>
      <c r="F917" t="s">
        <v>298</v>
      </c>
      <c r="G917">
        <v>17</v>
      </c>
      <c r="H917" t="s">
        <v>396</v>
      </c>
      <c r="I917" t="s">
        <v>14484</v>
      </c>
      <c r="J917">
        <v>21751</v>
      </c>
      <c r="K917">
        <v>1</v>
      </c>
      <c r="L917" t="s">
        <v>656</v>
      </c>
      <c r="M917" t="s">
        <v>4834</v>
      </c>
      <c r="N917">
        <v>23</v>
      </c>
      <c r="O917" t="s">
        <v>14486</v>
      </c>
      <c r="P917" s="1" t="s">
        <v>347</v>
      </c>
      <c r="R917">
        <v>4039000</v>
      </c>
      <c r="S917">
        <v>3</v>
      </c>
      <c r="T917" t="s">
        <v>359</v>
      </c>
      <c r="U917" t="s">
        <v>414</v>
      </c>
      <c r="V917" t="s">
        <v>14485</v>
      </c>
      <c r="W917" s="1">
        <v>33267</v>
      </c>
      <c r="X917"/>
    </row>
    <row r="918" spans="1:24" x14ac:dyDescent="0.3">
      <c r="A918" t="s">
        <v>14487</v>
      </c>
      <c r="B918">
        <v>1</v>
      </c>
      <c r="C918" s="1" t="s">
        <v>14488</v>
      </c>
      <c r="F918" t="s">
        <v>294</v>
      </c>
      <c r="G918">
        <v>0</v>
      </c>
      <c r="H918" t="s">
        <v>295</v>
      </c>
      <c r="I918" t="s">
        <v>14488</v>
      </c>
      <c r="J918">
        <v>21713</v>
      </c>
      <c r="K918">
        <v>0</v>
      </c>
      <c r="L918" t="s">
        <v>1531</v>
      </c>
      <c r="M918" t="s">
        <v>965</v>
      </c>
      <c r="O918" t="s">
        <v>14489</v>
      </c>
      <c r="P918" s="1" t="s">
        <v>295</v>
      </c>
      <c r="T918" t="s">
        <v>295</v>
      </c>
      <c r="V918"/>
      <c r="W918" s="1"/>
      <c r="X918"/>
    </row>
    <row r="919" spans="1:24" x14ac:dyDescent="0.3">
      <c r="A919" t="s">
        <v>4151</v>
      </c>
      <c r="B919">
        <v>1</v>
      </c>
      <c r="C919" s="1" t="s">
        <v>4150</v>
      </c>
      <c r="F919" t="s">
        <v>294</v>
      </c>
      <c r="G919">
        <v>0</v>
      </c>
      <c r="H919" t="s">
        <v>295</v>
      </c>
      <c r="I919" t="s">
        <v>4150</v>
      </c>
      <c r="J919">
        <v>17810</v>
      </c>
      <c r="K919">
        <v>0</v>
      </c>
      <c r="L919" t="s">
        <v>3312</v>
      </c>
      <c r="M919" t="s">
        <v>1840</v>
      </c>
      <c r="O919" t="s">
        <v>11935</v>
      </c>
      <c r="P919" s="1" t="s">
        <v>295</v>
      </c>
      <c r="T919" t="s">
        <v>295</v>
      </c>
      <c r="V919"/>
      <c r="W919" s="1"/>
      <c r="X919"/>
    </row>
    <row r="920" spans="1:24" x14ac:dyDescent="0.3">
      <c r="A920" t="s">
        <v>14490</v>
      </c>
      <c r="B920">
        <v>1</v>
      </c>
      <c r="C920" s="1" t="s">
        <v>14491</v>
      </c>
      <c r="D920" t="s">
        <v>347</v>
      </c>
      <c r="F920" t="s">
        <v>298</v>
      </c>
      <c r="G920">
        <v>10</v>
      </c>
      <c r="H920" t="s">
        <v>427</v>
      </c>
      <c r="I920" t="s">
        <v>14491</v>
      </c>
      <c r="J920">
        <v>21962</v>
      </c>
      <c r="K920">
        <v>1</v>
      </c>
      <c r="L920" t="s">
        <v>2785</v>
      </c>
      <c r="M920" t="s">
        <v>5927</v>
      </c>
      <c r="N920">
        <v>24</v>
      </c>
      <c r="O920" t="s">
        <v>14494</v>
      </c>
      <c r="P920" s="1" t="s">
        <v>347</v>
      </c>
      <c r="R920">
        <v>4039436</v>
      </c>
      <c r="S920">
        <v>3</v>
      </c>
      <c r="T920" t="s">
        <v>489</v>
      </c>
      <c r="U920" t="s">
        <v>518</v>
      </c>
      <c r="V920" t="s">
        <v>14492</v>
      </c>
      <c r="W920" s="1">
        <v>32916</v>
      </c>
      <c r="X920"/>
    </row>
    <row r="921" spans="1:24" x14ac:dyDescent="0.3">
      <c r="A921" t="s">
        <v>4154</v>
      </c>
      <c r="B921">
        <v>1</v>
      </c>
      <c r="C921" s="1" t="s">
        <v>4153</v>
      </c>
      <c r="D921" t="s">
        <v>434</v>
      </c>
      <c r="F921" t="s">
        <v>294</v>
      </c>
      <c r="G921">
        <v>3</v>
      </c>
      <c r="H921" t="s">
        <v>361</v>
      </c>
      <c r="I921" t="s">
        <v>4153</v>
      </c>
      <c r="J921">
        <v>2695</v>
      </c>
      <c r="K921">
        <v>17</v>
      </c>
      <c r="L921" t="s">
        <v>444</v>
      </c>
      <c r="M921" t="s">
        <v>777</v>
      </c>
      <c r="N921">
        <v>41</v>
      </c>
      <c r="O921" t="s">
        <v>11936</v>
      </c>
      <c r="P921" s="1" t="s">
        <v>434</v>
      </c>
      <c r="R921">
        <v>4680</v>
      </c>
      <c r="T921" t="s">
        <v>307</v>
      </c>
      <c r="V921" t="s">
        <v>4155</v>
      </c>
      <c r="W921" s="1">
        <v>6558</v>
      </c>
      <c r="X921"/>
    </row>
    <row r="922" spans="1:24" x14ac:dyDescent="0.3">
      <c r="A922" t="s">
        <v>4157</v>
      </c>
      <c r="B922">
        <v>1</v>
      </c>
      <c r="C922" s="1" t="s">
        <v>4156</v>
      </c>
      <c r="D922" t="s">
        <v>347</v>
      </c>
      <c r="F922" t="s">
        <v>294</v>
      </c>
      <c r="H922" t="s">
        <v>355</v>
      </c>
      <c r="I922" t="s">
        <v>4156</v>
      </c>
      <c r="J922">
        <v>18384</v>
      </c>
      <c r="K922">
        <v>4</v>
      </c>
      <c r="L922" t="s">
        <v>3290</v>
      </c>
      <c r="M922" t="s">
        <v>3760</v>
      </c>
      <c r="N922">
        <v>26</v>
      </c>
      <c r="O922" t="s">
        <v>11937</v>
      </c>
      <c r="P922" s="1" t="s">
        <v>347</v>
      </c>
      <c r="R922">
        <v>4002656</v>
      </c>
      <c r="T922" t="s">
        <v>344</v>
      </c>
      <c r="V922" t="s">
        <v>4158</v>
      </c>
      <c r="W922" s="1">
        <v>29592</v>
      </c>
      <c r="X922"/>
    </row>
    <row r="923" spans="1:24" x14ac:dyDescent="0.3">
      <c r="A923" t="s">
        <v>4162</v>
      </c>
      <c r="B923">
        <v>1</v>
      </c>
      <c r="C923" s="1" t="s">
        <v>4160</v>
      </c>
      <c r="F923" t="s">
        <v>294</v>
      </c>
      <c r="G923">
        <v>0</v>
      </c>
      <c r="H923" t="s">
        <v>295</v>
      </c>
      <c r="I923" t="s">
        <v>4160</v>
      </c>
      <c r="J923">
        <v>17894</v>
      </c>
      <c r="K923">
        <v>0</v>
      </c>
      <c r="L923" t="s">
        <v>2706</v>
      </c>
      <c r="M923" t="s">
        <v>4161</v>
      </c>
      <c r="O923" t="s">
        <v>11938</v>
      </c>
      <c r="P923" s="1" t="s">
        <v>295</v>
      </c>
      <c r="T923" t="s">
        <v>295</v>
      </c>
      <c r="V923"/>
      <c r="W923" s="1"/>
      <c r="X923"/>
    </row>
    <row r="924" spans="1:24" x14ac:dyDescent="0.3">
      <c r="A924" t="s">
        <v>4164</v>
      </c>
      <c r="B924">
        <v>1</v>
      </c>
      <c r="C924" s="1" t="s">
        <v>4163</v>
      </c>
      <c r="D924" t="s">
        <v>558</v>
      </c>
      <c r="F924" t="s">
        <v>294</v>
      </c>
      <c r="G924">
        <v>48</v>
      </c>
      <c r="H924" t="s">
        <v>943</v>
      </c>
      <c r="I924" t="s">
        <v>4163</v>
      </c>
      <c r="J924">
        <v>14752</v>
      </c>
      <c r="K924">
        <v>3</v>
      </c>
      <c r="L924" t="s">
        <v>1218</v>
      </c>
      <c r="M924" t="s">
        <v>505</v>
      </c>
      <c r="N924">
        <v>29</v>
      </c>
      <c r="O924" t="s">
        <v>11939</v>
      </c>
      <c r="P924" s="1" t="s">
        <v>448</v>
      </c>
      <c r="R924">
        <v>14266</v>
      </c>
      <c r="T924" t="s">
        <v>359</v>
      </c>
      <c r="V924" t="s">
        <v>4165</v>
      </c>
      <c r="W924" s="1">
        <v>25077</v>
      </c>
      <c r="X924"/>
    </row>
    <row r="925" spans="1:24" x14ac:dyDescent="0.3">
      <c r="A925" t="s">
        <v>4168</v>
      </c>
      <c r="B925">
        <v>1</v>
      </c>
      <c r="C925" s="1" t="s">
        <v>4166</v>
      </c>
      <c r="D925" t="s">
        <v>448</v>
      </c>
      <c r="F925" t="s">
        <v>294</v>
      </c>
      <c r="G925">
        <v>44</v>
      </c>
      <c r="H925" t="s">
        <v>346</v>
      </c>
      <c r="I925" t="s">
        <v>4166</v>
      </c>
      <c r="J925">
        <v>19175</v>
      </c>
      <c r="K925">
        <v>3</v>
      </c>
      <c r="L925" t="s">
        <v>1299</v>
      </c>
      <c r="M925" t="s">
        <v>4167</v>
      </c>
      <c r="N925">
        <v>26</v>
      </c>
      <c r="O925" t="s">
        <v>11940</v>
      </c>
      <c r="P925" s="1" t="s">
        <v>448</v>
      </c>
      <c r="R925">
        <v>2969103</v>
      </c>
      <c r="T925" t="s">
        <v>399</v>
      </c>
      <c r="V925" t="s">
        <v>2407</v>
      </c>
      <c r="W925" s="1">
        <v>30522</v>
      </c>
      <c r="X925"/>
    </row>
    <row r="926" spans="1:24" x14ac:dyDescent="0.3">
      <c r="A926" t="s">
        <v>14495</v>
      </c>
      <c r="B926">
        <v>1</v>
      </c>
      <c r="C926" s="1" t="s">
        <v>14496</v>
      </c>
      <c r="D926" t="s">
        <v>347</v>
      </c>
      <c r="F926" t="s">
        <v>298</v>
      </c>
      <c r="G926">
        <v>11</v>
      </c>
      <c r="H926" t="s">
        <v>582</v>
      </c>
      <c r="I926" t="s">
        <v>14496</v>
      </c>
      <c r="J926">
        <v>21723</v>
      </c>
      <c r="K926">
        <v>1</v>
      </c>
      <c r="L926" t="s">
        <v>932</v>
      </c>
      <c r="M926" t="s">
        <v>14498</v>
      </c>
      <c r="N926">
        <v>24</v>
      </c>
      <c r="O926" t="s">
        <v>14499</v>
      </c>
      <c r="P926" s="1" t="s">
        <v>347</v>
      </c>
      <c r="R926">
        <v>3916204</v>
      </c>
      <c r="S926">
        <v>3</v>
      </c>
      <c r="T926" t="s">
        <v>307</v>
      </c>
      <c r="U926" t="s">
        <v>334</v>
      </c>
      <c r="V926" t="s">
        <v>14497</v>
      </c>
      <c r="W926" s="1">
        <v>32871</v>
      </c>
      <c r="X926"/>
    </row>
    <row r="927" spans="1:24" x14ac:dyDescent="0.3">
      <c r="A927" t="s">
        <v>17106</v>
      </c>
      <c r="B927">
        <v>1</v>
      </c>
      <c r="C927" s="1" t="s">
        <v>17107</v>
      </c>
      <c r="D927" t="s">
        <v>347</v>
      </c>
      <c r="F927" t="s">
        <v>298</v>
      </c>
      <c r="G927">
        <v>12</v>
      </c>
      <c r="H927" t="s">
        <v>355</v>
      </c>
      <c r="I927" t="s">
        <v>17107</v>
      </c>
      <c r="K927">
        <v>0</v>
      </c>
      <c r="L927" t="s">
        <v>483</v>
      </c>
      <c r="M927" t="s">
        <v>17108</v>
      </c>
      <c r="O927" t="s">
        <v>17109</v>
      </c>
      <c r="P927" s="1" t="s">
        <v>347</v>
      </c>
      <c r="T927" t="s">
        <v>307</v>
      </c>
      <c r="U927" t="s">
        <v>408</v>
      </c>
      <c r="V927"/>
      <c r="W927" s="1"/>
      <c r="X927"/>
    </row>
    <row r="928" spans="1:24" x14ac:dyDescent="0.3">
      <c r="A928" t="s">
        <v>17110</v>
      </c>
      <c r="B928">
        <v>1</v>
      </c>
      <c r="C928" s="1" t="s">
        <v>17111</v>
      </c>
      <c r="D928" t="s">
        <v>347</v>
      </c>
      <c r="F928" t="s">
        <v>298</v>
      </c>
      <c r="G928">
        <v>0</v>
      </c>
      <c r="H928" t="s">
        <v>391</v>
      </c>
      <c r="I928" t="s">
        <v>17111</v>
      </c>
      <c r="K928">
        <v>0</v>
      </c>
      <c r="L928" t="s">
        <v>633</v>
      </c>
      <c r="M928" t="s">
        <v>2325</v>
      </c>
      <c r="O928" t="s">
        <v>17112</v>
      </c>
      <c r="P928" s="1" t="s">
        <v>347</v>
      </c>
      <c r="T928" t="s">
        <v>359</v>
      </c>
      <c r="U928" t="s">
        <v>703</v>
      </c>
      <c r="V928"/>
      <c r="W928" s="1"/>
      <c r="X928"/>
    </row>
    <row r="929" spans="1:24" x14ac:dyDescent="0.3">
      <c r="A929" t="s">
        <v>16316</v>
      </c>
      <c r="B929">
        <v>1</v>
      </c>
      <c r="C929" s="1" t="s">
        <v>15762</v>
      </c>
      <c r="D929" t="s">
        <v>15649</v>
      </c>
      <c r="E929" t="s">
        <v>15763</v>
      </c>
      <c r="F929" t="s">
        <v>298</v>
      </c>
      <c r="G929">
        <v>6</v>
      </c>
      <c r="H929" t="s">
        <v>682</v>
      </c>
      <c r="I929" t="s">
        <v>15762</v>
      </c>
      <c r="J929">
        <v>21516</v>
      </c>
      <c r="K929">
        <v>2</v>
      </c>
      <c r="L929" t="s">
        <v>2321</v>
      </c>
      <c r="M929" t="s">
        <v>944</v>
      </c>
      <c r="N929">
        <v>25</v>
      </c>
      <c r="O929" t="s">
        <v>15764</v>
      </c>
      <c r="P929" s="1" t="s">
        <v>15649</v>
      </c>
      <c r="R929">
        <v>3686689</v>
      </c>
      <c r="T929" t="s">
        <v>421</v>
      </c>
      <c r="U929" t="s">
        <v>14224</v>
      </c>
      <c r="V929" t="s">
        <v>15445</v>
      </c>
      <c r="W929" s="1">
        <v>32386</v>
      </c>
      <c r="X929"/>
    </row>
    <row r="930" spans="1:24" x14ac:dyDescent="0.3">
      <c r="A930" t="s">
        <v>4172</v>
      </c>
      <c r="B930">
        <v>1</v>
      </c>
      <c r="C930" s="1" t="s">
        <v>4169</v>
      </c>
      <c r="D930" t="s">
        <v>448</v>
      </c>
      <c r="E930" t="s">
        <v>4171</v>
      </c>
      <c r="F930" t="s">
        <v>294</v>
      </c>
      <c r="G930">
        <v>34</v>
      </c>
      <c r="H930" t="s">
        <v>571</v>
      </c>
      <c r="I930" t="s">
        <v>4169</v>
      </c>
      <c r="J930">
        <v>16099</v>
      </c>
      <c r="K930">
        <v>6</v>
      </c>
      <c r="L930" t="s">
        <v>3633</v>
      </c>
      <c r="M930" t="s">
        <v>4170</v>
      </c>
      <c r="N930">
        <v>28</v>
      </c>
      <c r="O930" t="s">
        <v>11941</v>
      </c>
      <c r="P930" s="1" t="s">
        <v>448</v>
      </c>
      <c r="R930">
        <v>16950</v>
      </c>
      <c r="T930" t="s">
        <v>307</v>
      </c>
      <c r="V930" t="s">
        <v>4173</v>
      </c>
      <c r="W930" s="1">
        <v>27666</v>
      </c>
      <c r="X930"/>
    </row>
    <row r="931" spans="1:24" x14ac:dyDescent="0.3">
      <c r="A931" t="s">
        <v>4178</v>
      </c>
      <c r="B931">
        <v>1</v>
      </c>
      <c r="C931" s="1" t="s">
        <v>4175</v>
      </c>
      <c r="D931" t="s">
        <v>448</v>
      </c>
      <c r="F931" t="s">
        <v>298</v>
      </c>
      <c r="G931">
        <v>29</v>
      </c>
      <c r="H931" t="s">
        <v>346</v>
      </c>
      <c r="I931" t="s">
        <v>4175</v>
      </c>
      <c r="J931">
        <v>9329</v>
      </c>
      <c r="K931">
        <v>1</v>
      </c>
      <c r="L931" t="s">
        <v>4176</v>
      </c>
      <c r="M931" t="s">
        <v>4177</v>
      </c>
      <c r="N931">
        <v>30</v>
      </c>
      <c r="O931" t="s">
        <v>11942</v>
      </c>
      <c r="P931" s="1" t="s">
        <v>448</v>
      </c>
      <c r="T931" t="s">
        <v>307</v>
      </c>
      <c r="U931" t="s">
        <v>532</v>
      </c>
      <c r="V931" t="s">
        <v>4179</v>
      </c>
      <c r="W931" s="1">
        <v>9338</v>
      </c>
      <c r="X931"/>
    </row>
    <row r="932" spans="1:24" x14ac:dyDescent="0.3">
      <c r="A932" t="s">
        <v>4182</v>
      </c>
      <c r="B932">
        <v>1</v>
      </c>
      <c r="C932" s="1" t="s">
        <v>4180</v>
      </c>
      <c r="D932" t="s">
        <v>448</v>
      </c>
      <c r="E932" t="s">
        <v>4181</v>
      </c>
      <c r="F932" t="s">
        <v>294</v>
      </c>
      <c r="G932">
        <v>40</v>
      </c>
      <c r="H932" t="s">
        <v>447</v>
      </c>
      <c r="I932" t="s">
        <v>4180</v>
      </c>
      <c r="J932">
        <v>19391</v>
      </c>
      <c r="K932">
        <v>3</v>
      </c>
      <c r="L932" t="s">
        <v>759</v>
      </c>
      <c r="M932" t="s">
        <v>747</v>
      </c>
      <c r="N932">
        <v>24</v>
      </c>
      <c r="O932" t="s">
        <v>11943</v>
      </c>
      <c r="P932" s="1" t="s">
        <v>448</v>
      </c>
      <c r="R932">
        <v>3128267</v>
      </c>
      <c r="S932">
        <v>6</v>
      </c>
      <c r="T932" t="s">
        <v>399</v>
      </c>
      <c r="V932" t="s">
        <v>1106</v>
      </c>
      <c r="W932" s="1">
        <v>30703</v>
      </c>
      <c r="X932"/>
    </row>
    <row r="933" spans="1:24" x14ac:dyDescent="0.3">
      <c r="A933" t="s">
        <v>17113</v>
      </c>
      <c r="B933">
        <v>1</v>
      </c>
      <c r="C933" s="1" t="s">
        <v>17114</v>
      </c>
      <c r="D933" t="s">
        <v>320</v>
      </c>
      <c r="F933" t="s">
        <v>298</v>
      </c>
      <c r="G933">
        <v>86</v>
      </c>
      <c r="H933" t="s">
        <v>521</v>
      </c>
      <c r="I933" t="s">
        <v>17114</v>
      </c>
      <c r="K933">
        <v>0</v>
      </c>
      <c r="L933" t="s">
        <v>3396</v>
      </c>
      <c r="M933" t="s">
        <v>509</v>
      </c>
      <c r="O933" t="s">
        <v>17115</v>
      </c>
      <c r="P933" s="1" t="s">
        <v>320</v>
      </c>
      <c r="T933" t="s">
        <v>293</v>
      </c>
      <c r="U933" t="s">
        <v>14224</v>
      </c>
      <c r="V933"/>
      <c r="W933" s="1"/>
      <c r="X933"/>
    </row>
    <row r="934" spans="1:24" x14ac:dyDescent="0.3">
      <c r="A934" t="s">
        <v>4186</v>
      </c>
      <c r="B934">
        <v>1</v>
      </c>
      <c r="C934" s="1" t="s">
        <v>4183</v>
      </c>
      <c r="D934" t="s">
        <v>320</v>
      </c>
      <c r="E934" t="s">
        <v>4185</v>
      </c>
      <c r="F934" t="s">
        <v>298</v>
      </c>
      <c r="G934">
        <v>85</v>
      </c>
      <c r="H934" t="s">
        <v>387</v>
      </c>
      <c r="I934" t="s">
        <v>4183</v>
      </c>
      <c r="J934">
        <v>16979</v>
      </c>
      <c r="K934">
        <v>5</v>
      </c>
      <c r="L934" t="s">
        <v>1161</v>
      </c>
      <c r="M934" t="s">
        <v>4184</v>
      </c>
      <c r="N934">
        <v>28</v>
      </c>
      <c r="O934" t="s">
        <v>11944</v>
      </c>
      <c r="P934" s="1" t="s">
        <v>320</v>
      </c>
      <c r="R934">
        <v>2513770</v>
      </c>
      <c r="T934" t="s">
        <v>317</v>
      </c>
      <c r="V934" t="s">
        <v>4187</v>
      </c>
      <c r="W934" s="1">
        <v>28608</v>
      </c>
      <c r="X934"/>
    </row>
    <row r="935" spans="1:24" x14ac:dyDescent="0.3">
      <c r="A935" t="s">
        <v>4189</v>
      </c>
      <c r="B935">
        <v>1</v>
      </c>
      <c r="C935" s="1" t="s">
        <v>4188</v>
      </c>
      <c r="D935" t="s">
        <v>310</v>
      </c>
      <c r="F935" t="s">
        <v>294</v>
      </c>
      <c r="G935">
        <v>25</v>
      </c>
      <c r="H935" t="s">
        <v>447</v>
      </c>
      <c r="I935" t="s">
        <v>4188</v>
      </c>
      <c r="J935">
        <v>18790</v>
      </c>
      <c r="K935">
        <v>3</v>
      </c>
      <c r="L935" t="s">
        <v>1230</v>
      </c>
      <c r="M935" t="s">
        <v>1960</v>
      </c>
      <c r="N935">
        <v>27</v>
      </c>
      <c r="O935" t="s">
        <v>11945</v>
      </c>
      <c r="P935" s="1" t="s">
        <v>310</v>
      </c>
      <c r="R935">
        <v>2515957</v>
      </c>
      <c r="T935" t="s">
        <v>307</v>
      </c>
      <c r="V935" t="s">
        <v>4190</v>
      </c>
      <c r="W935" s="1">
        <v>30082</v>
      </c>
      <c r="X935"/>
    </row>
    <row r="936" spans="1:24" x14ac:dyDescent="0.3">
      <c r="A936" t="s">
        <v>4195</v>
      </c>
      <c r="B936">
        <v>1</v>
      </c>
      <c r="C936" s="1" t="s">
        <v>4193</v>
      </c>
      <c r="D936" t="s">
        <v>448</v>
      </c>
      <c r="F936" t="s">
        <v>294</v>
      </c>
      <c r="G936">
        <v>41</v>
      </c>
      <c r="H936" t="s">
        <v>964</v>
      </c>
      <c r="I936" t="s">
        <v>4193</v>
      </c>
      <c r="J936">
        <v>20090</v>
      </c>
      <c r="K936">
        <v>1</v>
      </c>
      <c r="L936" t="s">
        <v>4194</v>
      </c>
      <c r="M936" t="s">
        <v>1645</v>
      </c>
      <c r="N936">
        <v>22</v>
      </c>
      <c r="O936" t="s">
        <v>11946</v>
      </c>
      <c r="P936" s="1" t="s">
        <v>448</v>
      </c>
      <c r="R936">
        <v>3128800</v>
      </c>
      <c r="T936" t="s">
        <v>489</v>
      </c>
      <c r="V936" t="s">
        <v>4196</v>
      </c>
      <c r="W936" s="1">
        <v>31337</v>
      </c>
      <c r="X936"/>
    </row>
    <row r="937" spans="1:24" x14ac:dyDescent="0.3">
      <c r="A937" t="s">
        <v>14500</v>
      </c>
      <c r="B937">
        <v>1</v>
      </c>
      <c r="C937" s="1" t="s">
        <v>14501</v>
      </c>
      <c r="D937" t="s">
        <v>347</v>
      </c>
      <c r="F937" t="s">
        <v>298</v>
      </c>
      <c r="G937">
        <v>10</v>
      </c>
      <c r="H937" t="s">
        <v>340</v>
      </c>
      <c r="I937" t="s">
        <v>14501</v>
      </c>
      <c r="J937">
        <v>21692</v>
      </c>
      <c r="K937">
        <v>1</v>
      </c>
      <c r="L937" t="s">
        <v>2065</v>
      </c>
      <c r="M937" t="s">
        <v>14503</v>
      </c>
      <c r="N937">
        <v>22</v>
      </c>
      <c r="O937" t="s">
        <v>14504</v>
      </c>
      <c r="P937" s="1" t="s">
        <v>347</v>
      </c>
      <c r="R937">
        <v>4241463</v>
      </c>
      <c r="S937">
        <v>1</v>
      </c>
      <c r="T937" t="s">
        <v>328</v>
      </c>
      <c r="U937" t="s">
        <v>1368</v>
      </c>
      <c r="V937" t="s">
        <v>14502</v>
      </c>
      <c r="W937" s="1">
        <v>32685</v>
      </c>
      <c r="X937"/>
    </row>
    <row r="938" spans="1:24" x14ac:dyDescent="0.3">
      <c r="A938" t="s">
        <v>4200</v>
      </c>
      <c r="B938">
        <v>1</v>
      </c>
      <c r="C938" s="1" t="s">
        <v>4198</v>
      </c>
      <c r="D938" t="s">
        <v>347</v>
      </c>
      <c r="E938" t="s">
        <v>4199</v>
      </c>
      <c r="F938" t="s">
        <v>294</v>
      </c>
      <c r="H938" t="s">
        <v>355</v>
      </c>
      <c r="I938" t="s">
        <v>4198</v>
      </c>
      <c r="J938">
        <v>20599</v>
      </c>
      <c r="K938">
        <v>2</v>
      </c>
      <c r="L938" t="s">
        <v>1072</v>
      </c>
      <c r="M938" t="s">
        <v>2083</v>
      </c>
      <c r="N938">
        <v>24</v>
      </c>
      <c r="O938" t="s">
        <v>11947</v>
      </c>
      <c r="P938" s="1" t="s">
        <v>347</v>
      </c>
      <c r="R938">
        <v>3124079</v>
      </c>
      <c r="T938" t="s">
        <v>307</v>
      </c>
      <c r="V938" t="s">
        <v>4201</v>
      </c>
      <c r="W938" s="1">
        <v>31598</v>
      </c>
      <c r="X938"/>
    </row>
    <row r="939" spans="1:24" x14ac:dyDescent="0.3">
      <c r="A939" t="s">
        <v>4205</v>
      </c>
      <c r="B939">
        <v>1</v>
      </c>
      <c r="C939" s="1" t="s">
        <v>4202</v>
      </c>
      <c r="D939" t="s">
        <v>347</v>
      </c>
      <c r="E939" t="s">
        <v>4204</v>
      </c>
      <c r="F939" t="s">
        <v>294</v>
      </c>
      <c r="G939">
        <v>88</v>
      </c>
      <c r="H939" t="s">
        <v>316</v>
      </c>
      <c r="I939" t="s">
        <v>4202</v>
      </c>
      <c r="J939">
        <v>17004</v>
      </c>
      <c r="K939">
        <v>5</v>
      </c>
      <c r="L939" t="s">
        <v>633</v>
      </c>
      <c r="M939" t="s">
        <v>4203</v>
      </c>
      <c r="N939">
        <v>27</v>
      </c>
      <c r="O939" t="s">
        <v>11948</v>
      </c>
      <c r="P939" s="1" t="s">
        <v>347</v>
      </c>
      <c r="R939">
        <v>2566041</v>
      </c>
      <c r="T939" t="s">
        <v>307</v>
      </c>
      <c r="V939" t="s">
        <v>3180</v>
      </c>
      <c r="W939" s="1">
        <v>28633</v>
      </c>
      <c r="X939"/>
    </row>
    <row r="940" spans="1:24" x14ac:dyDescent="0.3">
      <c r="A940" t="s">
        <v>4207</v>
      </c>
      <c r="B940">
        <v>1</v>
      </c>
      <c r="C940" s="1" t="s">
        <v>4206</v>
      </c>
      <c r="D940" t="s">
        <v>310</v>
      </c>
      <c r="F940" t="s">
        <v>294</v>
      </c>
      <c r="G940">
        <v>6</v>
      </c>
      <c r="H940" t="s">
        <v>964</v>
      </c>
      <c r="I940" t="s">
        <v>4206</v>
      </c>
      <c r="J940">
        <v>16261</v>
      </c>
      <c r="K940">
        <v>6</v>
      </c>
      <c r="L940" t="s">
        <v>899</v>
      </c>
      <c r="M940" t="s">
        <v>3984</v>
      </c>
      <c r="N940">
        <v>28</v>
      </c>
      <c r="O940" t="s">
        <v>11949</v>
      </c>
      <c r="P940" s="1" t="s">
        <v>310</v>
      </c>
      <c r="R940">
        <v>17220</v>
      </c>
      <c r="T940" t="s">
        <v>344</v>
      </c>
      <c r="V940" t="s">
        <v>1300</v>
      </c>
      <c r="W940" s="1">
        <v>27878</v>
      </c>
      <c r="X940"/>
    </row>
    <row r="941" spans="1:24" x14ac:dyDescent="0.3">
      <c r="A941" t="s">
        <v>4213</v>
      </c>
      <c r="B941">
        <v>1</v>
      </c>
      <c r="C941" s="1" t="s">
        <v>4209</v>
      </c>
      <c r="D941" t="s">
        <v>448</v>
      </c>
      <c r="E941" t="s">
        <v>4212</v>
      </c>
      <c r="F941" t="s">
        <v>294</v>
      </c>
      <c r="G941">
        <v>38</v>
      </c>
      <c r="H941" t="s">
        <v>1221</v>
      </c>
      <c r="I941" t="s">
        <v>4209</v>
      </c>
      <c r="J941">
        <v>20706</v>
      </c>
      <c r="K941">
        <v>2</v>
      </c>
      <c r="L941" t="s">
        <v>4210</v>
      </c>
      <c r="M941" t="s">
        <v>4211</v>
      </c>
      <c r="O941" t="s">
        <v>11950</v>
      </c>
      <c r="P941" s="1" t="s">
        <v>448</v>
      </c>
      <c r="R941">
        <v>4328969</v>
      </c>
      <c r="T941" t="s">
        <v>454</v>
      </c>
      <c r="V941"/>
      <c r="W941" s="1">
        <v>31805</v>
      </c>
      <c r="X941"/>
    </row>
    <row r="942" spans="1:24" x14ac:dyDescent="0.3">
      <c r="A942" t="s">
        <v>4218</v>
      </c>
      <c r="B942">
        <v>1</v>
      </c>
      <c r="C942" s="1" t="s">
        <v>4215</v>
      </c>
      <c r="D942" t="s">
        <v>310</v>
      </c>
      <c r="E942" t="s">
        <v>4217</v>
      </c>
      <c r="F942" t="s">
        <v>298</v>
      </c>
      <c r="G942">
        <v>17</v>
      </c>
      <c r="H942" t="s">
        <v>374</v>
      </c>
      <c r="I942" t="s">
        <v>4215</v>
      </c>
      <c r="J942">
        <v>19913</v>
      </c>
      <c r="K942">
        <v>3</v>
      </c>
      <c r="L942" t="s">
        <v>683</v>
      </c>
      <c r="M942" t="s">
        <v>4216</v>
      </c>
      <c r="N942">
        <v>25</v>
      </c>
      <c r="O942" t="s">
        <v>11951</v>
      </c>
      <c r="P942" s="1" t="s">
        <v>310</v>
      </c>
      <c r="R942">
        <v>3049872</v>
      </c>
      <c r="S942">
        <v>3</v>
      </c>
      <c r="T942" t="s">
        <v>344</v>
      </c>
      <c r="U942" t="s">
        <v>665</v>
      </c>
      <c r="V942" t="s">
        <v>15445</v>
      </c>
      <c r="W942" s="1">
        <v>31078</v>
      </c>
      <c r="X942"/>
    </row>
    <row r="943" spans="1:24" x14ac:dyDescent="0.3">
      <c r="A943" t="s">
        <v>4220</v>
      </c>
      <c r="B943">
        <v>1</v>
      </c>
      <c r="C943" s="1" t="s">
        <v>4219</v>
      </c>
      <c r="D943" t="s">
        <v>347</v>
      </c>
      <c r="E943" t="s">
        <v>13990</v>
      </c>
      <c r="F943" t="s">
        <v>298</v>
      </c>
      <c r="G943">
        <v>7</v>
      </c>
      <c r="H943" t="s">
        <v>825</v>
      </c>
      <c r="I943" t="s">
        <v>4219</v>
      </c>
      <c r="J943">
        <v>21355</v>
      </c>
      <c r="K943">
        <v>1</v>
      </c>
      <c r="L943" t="s">
        <v>411</v>
      </c>
      <c r="M943" t="s">
        <v>1693</v>
      </c>
      <c r="N943">
        <v>23</v>
      </c>
      <c r="O943" t="s">
        <v>11952</v>
      </c>
      <c r="P943" s="1" t="s">
        <v>347</v>
      </c>
      <c r="R943">
        <v>3917200</v>
      </c>
      <c r="T943" t="s">
        <v>307</v>
      </c>
      <c r="U943" t="s">
        <v>370</v>
      </c>
      <c r="V943" t="s">
        <v>13829</v>
      </c>
      <c r="W943" s="1">
        <v>32323</v>
      </c>
      <c r="X943"/>
    </row>
    <row r="944" spans="1:24" x14ac:dyDescent="0.3">
      <c r="A944" t="s">
        <v>4223</v>
      </c>
      <c r="B944">
        <v>1</v>
      </c>
      <c r="C944" s="1" t="s">
        <v>21</v>
      </c>
      <c r="D944" t="s">
        <v>347</v>
      </c>
      <c r="E944" t="s">
        <v>4222</v>
      </c>
      <c r="F944" t="s">
        <v>298</v>
      </c>
      <c r="G944">
        <v>18</v>
      </c>
      <c r="H944" t="s">
        <v>810</v>
      </c>
      <c r="I944" t="s">
        <v>21</v>
      </c>
      <c r="J944">
        <v>17939</v>
      </c>
      <c r="K944">
        <v>5</v>
      </c>
      <c r="L944" t="s">
        <v>444</v>
      </c>
      <c r="M944" t="s">
        <v>4221</v>
      </c>
      <c r="N944">
        <v>28</v>
      </c>
      <c r="O944" t="s">
        <v>11953</v>
      </c>
      <c r="P944" s="1" t="s">
        <v>347</v>
      </c>
      <c r="R944">
        <v>2576019</v>
      </c>
      <c r="S944">
        <v>2</v>
      </c>
      <c r="T944" t="s">
        <v>344</v>
      </c>
      <c r="U944" t="s">
        <v>351</v>
      </c>
      <c r="V944" t="s">
        <v>4224</v>
      </c>
      <c r="W944" s="1">
        <v>29256</v>
      </c>
      <c r="X944"/>
    </row>
    <row r="945" spans="1:24" x14ac:dyDescent="0.3">
      <c r="A945" t="s">
        <v>4228</v>
      </c>
      <c r="B945">
        <v>1</v>
      </c>
      <c r="C945" s="1" t="s">
        <v>4225</v>
      </c>
      <c r="D945" t="s">
        <v>347</v>
      </c>
      <c r="E945" t="s">
        <v>13991</v>
      </c>
      <c r="F945" t="s">
        <v>298</v>
      </c>
      <c r="G945">
        <v>16</v>
      </c>
      <c r="H945" t="s">
        <v>355</v>
      </c>
      <c r="I945" t="s">
        <v>4225</v>
      </c>
      <c r="J945">
        <v>20876</v>
      </c>
      <c r="K945">
        <v>2</v>
      </c>
      <c r="L945" t="s">
        <v>4226</v>
      </c>
      <c r="M945" t="s">
        <v>4227</v>
      </c>
      <c r="N945">
        <v>24</v>
      </c>
      <c r="O945" t="s">
        <v>11954</v>
      </c>
      <c r="P945" s="1" t="s">
        <v>347</v>
      </c>
      <c r="R945">
        <v>3916433</v>
      </c>
      <c r="S945">
        <v>1</v>
      </c>
      <c r="T945" t="s">
        <v>344</v>
      </c>
      <c r="U945" t="s">
        <v>486</v>
      </c>
      <c r="V945" t="s">
        <v>4229</v>
      </c>
      <c r="W945" s="1">
        <v>32231</v>
      </c>
      <c r="X945"/>
    </row>
    <row r="946" spans="1:24" x14ac:dyDescent="0.3">
      <c r="A946" t="s">
        <v>4233</v>
      </c>
      <c r="B946">
        <v>1</v>
      </c>
      <c r="C946" s="1" t="s">
        <v>4231</v>
      </c>
      <c r="F946" t="s">
        <v>294</v>
      </c>
      <c r="G946">
        <v>0</v>
      </c>
      <c r="H946" t="s">
        <v>295</v>
      </c>
      <c r="I946" t="s">
        <v>4231</v>
      </c>
      <c r="J946">
        <v>19789</v>
      </c>
      <c r="K946">
        <v>0</v>
      </c>
      <c r="L946" t="s">
        <v>1178</v>
      </c>
      <c r="M946" t="s">
        <v>4232</v>
      </c>
      <c r="O946" t="s">
        <v>11955</v>
      </c>
      <c r="P946" s="1" t="s">
        <v>295</v>
      </c>
      <c r="T946" t="s">
        <v>295</v>
      </c>
      <c r="V946"/>
      <c r="W946" s="1"/>
      <c r="X946"/>
    </row>
    <row r="947" spans="1:24" x14ac:dyDescent="0.3">
      <c r="A947" t="s">
        <v>17116</v>
      </c>
      <c r="B947">
        <v>1</v>
      </c>
      <c r="C947" s="1" t="s">
        <v>16317</v>
      </c>
      <c r="D947" t="s">
        <v>310</v>
      </c>
      <c r="F947" t="s">
        <v>298</v>
      </c>
      <c r="G947">
        <v>15</v>
      </c>
      <c r="H947" t="s">
        <v>945</v>
      </c>
      <c r="I947" t="s">
        <v>16317</v>
      </c>
      <c r="K947">
        <v>0</v>
      </c>
      <c r="L947" t="s">
        <v>17117</v>
      </c>
      <c r="M947" t="s">
        <v>1621</v>
      </c>
      <c r="N947">
        <v>23</v>
      </c>
      <c r="O947" t="s">
        <v>16318</v>
      </c>
      <c r="P947" s="1" t="s">
        <v>310</v>
      </c>
      <c r="T947" t="s">
        <v>671</v>
      </c>
      <c r="U947" t="s">
        <v>476</v>
      </c>
      <c r="V947" t="s">
        <v>3371</v>
      </c>
      <c r="W947" s="1"/>
      <c r="X947"/>
    </row>
    <row r="948" spans="1:24" x14ac:dyDescent="0.3">
      <c r="A948" t="s">
        <v>4236</v>
      </c>
      <c r="B948">
        <v>1</v>
      </c>
      <c r="C948" s="1" t="s">
        <v>4234</v>
      </c>
      <c r="D948" t="s">
        <v>448</v>
      </c>
      <c r="F948" t="s">
        <v>294</v>
      </c>
      <c r="G948">
        <v>22</v>
      </c>
      <c r="H948" t="s">
        <v>388</v>
      </c>
      <c r="I948" t="s">
        <v>4234</v>
      </c>
      <c r="J948">
        <v>14421</v>
      </c>
      <c r="K948">
        <v>8</v>
      </c>
      <c r="L948" t="s">
        <v>840</v>
      </c>
      <c r="M948" t="s">
        <v>4235</v>
      </c>
      <c r="N948">
        <v>30</v>
      </c>
      <c r="O948" t="s">
        <v>11956</v>
      </c>
      <c r="P948" s="1" t="s">
        <v>448</v>
      </c>
      <c r="R948">
        <v>14888</v>
      </c>
      <c r="T948" t="s">
        <v>399</v>
      </c>
      <c r="V948" t="s">
        <v>4237</v>
      </c>
      <c r="W948" s="1">
        <v>25760</v>
      </c>
      <c r="X948"/>
    </row>
    <row r="949" spans="1:24" x14ac:dyDescent="0.3">
      <c r="A949" t="s">
        <v>4242</v>
      </c>
      <c r="B949">
        <v>1</v>
      </c>
      <c r="C949" s="1" t="s">
        <v>4239</v>
      </c>
      <c r="D949" t="s">
        <v>448</v>
      </c>
      <c r="F949" t="s">
        <v>294</v>
      </c>
      <c r="G949">
        <v>30</v>
      </c>
      <c r="H949" t="s">
        <v>692</v>
      </c>
      <c r="I949" t="s">
        <v>4239</v>
      </c>
      <c r="J949">
        <v>14687</v>
      </c>
      <c r="K949">
        <v>8</v>
      </c>
      <c r="L949" t="s">
        <v>4240</v>
      </c>
      <c r="M949" t="s">
        <v>4241</v>
      </c>
      <c r="N949">
        <v>29</v>
      </c>
      <c r="O949" t="s">
        <v>11957</v>
      </c>
      <c r="P949" s="1" t="s">
        <v>448</v>
      </c>
      <c r="R949">
        <v>14891</v>
      </c>
      <c r="T949" t="s">
        <v>307</v>
      </c>
      <c r="V949" t="s">
        <v>16319</v>
      </c>
      <c r="W949" s="1">
        <v>25794</v>
      </c>
      <c r="X949"/>
    </row>
    <row r="950" spans="1:24" x14ac:dyDescent="0.3">
      <c r="A950" t="s">
        <v>4246</v>
      </c>
      <c r="B950">
        <v>1</v>
      </c>
      <c r="C950" s="1" t="s">
        <v>4243</v>
      </c>
      <c r="D950" t="s">
        <v>320</v>
      </c>
      <c r="E950" t="s">
        <v>4245</v>
      </c>
      <c r="F950" t="s">
        <v>294</v>
      </c>
      <c r="G950">
        <v>86</v>
      </c>
      <c r="H950" t="s">
        <v>521</v>
      </c>
      <c r="I950" t="s">
        <v>4243</v>
      </c>
      <c r="J950">
        <v>20519</v>
      </c>
      <c r="K950">
        <v>2</v>
      </c>
      <c r="L950" t="s">
        <v>1072</v>
      </c>
      <c r="M950" t="s">
        <v>4244</v>
      </c>
      <c r="N950">
        <v>26</v>
      </c>
      <c r="O950" t="s">
        <v>11958</v>
      </c>
      <c r="P950" s="1" t="s">
        <v>320</v>
      </c>
      <c r="R950">
        <v>3039793</v>
      </c>
      <c r="T950" t="s">
        <v>344</v>
      </c>
      <c r="V950" t="s">
        <v>2954</v>
      </c>
      <c r="W950" s="1">
        <v>31770</v>
      </c>
      <c r="X950"/>
    </row>
    <row r="951" spans="1:24" x14ac:dyDescent="0.3">
      <c r="A951" t="s">
        <v>4250</v>
      </c>
      <c r="B951">
        <v>1</v>
      </c>
      <c r="C951" s="1" t="s">
        <v>4247</v>
      </c>
      <c r="D951" t="s">
        <v>310</v>
      </c>
      <c r="F951" t="s">
        <v>294</v>
      </c>
      <c r="G951">
        <v>8</v>
      </c>
      <c r="H951" t="s">
        <v>945</v>
      </c>
      <c r="I951" t="s">
        <v>4247</v>
      </c>
      <c r="J951">
        <v>19639</v>
      </c>
      <c r="K951">
        <v>2</v>
      </c>
      <c r="L951" t="s">
        <v>4248</v>
      </c>
      <c r="M951" t="s">
        <v>4249</v>
      </c>
      <c r="N951">
        <v>26</v>
      </c>
      <c r="O951" t="s">
        <v>11959</v>
      </c>
      <c r="P951" s="1" t="s">
        <v>310</v>
      </c>
      <c r="R951">
        <v>2977804</v>
      </c>
      <c r="T951" t="s">
        <v>317</v>
      </c>
      <c r="V951" t="s">
        <v>4251</v>
      </c>
      <c r="W951" s="1">
        <v>30872</v>
      </c>
      <c r="X951"/>
    </row>
    <row r="952" spans="1:24" x14ac:dyDescent="0.3">
      <c r="A952" t="s">
        <v>4254</v>
      </c>
      <c r="B952">
        <v>1</v>
      </c>
      <c r="C952" s="1" t="s">
        <v>4252</v>
      </c>
      <c r="F952" t="s">
        <v>294</v>
      </c>
      <c r="G952">
        <v>0</v>
      </c>
      <c r="H952" t="s">
        <v>295</v>
      </c>
      <c r="I952" t="s">
        <v>4252</v>
      </c>
      <c r="J952">
        <v>18867</v>
      </c>
      <c r="K952">
        <v>0</v>
      </c>
      <c r="L952" t="s">
        <v>1293</v>
      </c>
      <c r="M952" t="s">
        <v>4253</v>
      </c>
      <c r="O952" t="s">
        <v>11960</v>
      </c>
      <c r="P952" s="1" t="s">
        <v>295</v>
      </c>
      <c r="T952" t="s">
        <v>295</v>
      </c>
      <c r="V952"/>
      <c r="W952" s="1"/>
      <c r="X952"/>
    </row>
    <row r="953" spans="1:24" x14ac:dyDescent="0.3">
      <c r="A953" t="s">
        <v>4258</v>
      </c>
      <c r="B953">
        <v>1</v>
      </c>
      <c r="C953" s="1" t="s">
        <v>4256</v>
      </c>
      <c r="D953" t="s">
        <v>448</v>
      </c>
      <c r="E953" t="s">
        <v>4257</v>
      </c>
      <c r="F953" t="s">
        <v>298</v>
      </c>
      <c r="G953">
        <v>32</v>
      </c>
      <c r="H953" t="s">
        <v>564</v>
      </c>
      <c r="I953" t="s">
        <v>4256</v>
      </c>
      <c r="J953">
        <v>18041</v>
      </c>
      <c r="K953">
        <v>5</v>
      </c>
      <c r="L953" t="s">
        <v>1071</v>
      </c>
      <c r="M953" t="s">
        <v>4050</v>
      </c>
      <c r="N953">
        <v>27</v>
      </c>
      <c r="O953" t="s">
        <v>11961</v>
      </c>
      <c r="P953" s="1" t="s">
        <v>448</v>
      </c>
      <c r="Q953" t="s">
        <v>407</v>
      </c>
      <c r="R953">
        <v>2573974</v>
      </c>
      <c r="T953" t="s">
        <v>399</v>
      </c>
      <c r="U953" t="s">
        <v>364</v>
      </c>
      <c r="V953" t="s">
        <v>4259</v>
      </c>
      <c r="W953" s="1">
        <v>29353</v>
      </c>
      <c r="X953"/>
    </row>
    <row r="954" spans="1:24" x14ac:dyDescent="0.3">
      <c r="A954" t="s">
        <v>4780</v>
      </c>
      <c r="B954">
        <v>2</v>
      </c>
      <c r="C954" s="1" t="s">
        <v>4260</v>
      </c>
      <c r="D954" t="s">
        <v>347</v>
      </c>
      <c r="F954" t="s">
        <v>298</v>
      </c>
      <c r="G954">
        <v>0</v>
      </c>
      <c r="H954" t="s">
        <v>1090</v>
      </c>
      <c r="I954" t="s">
        <v>4260</v>
      </c>
      <c r="J954">
        <v>19141</v>
      </c>
      <c r="K954">
        <v>4</v>
      </c>
      <c r="L954" t="s">
        <v>1038</v>
      </c>
      <c r="M954" t="s">
        <v>490</v>
      </c>
      <c r="N954">
        <v>25</v>
      </c>
      <c r="O954" t="s">
        <v>12081</v>
      </c>
      <c r="P954" s="1" t="s">
        <v>347</v>
      </c>
      <c r="R954">
        <v>2979174</v>
      </c>
      <c r="T954" t="s">
        <v>307</v>
      </c>
      <c r="U954" t="s">
        <v>741</v>
      </c>
      <c r="V954" t="s">
        <v>4781</v>
      </c>
      <c r="W954" s="1">
        <v>30451</v>
      </c>
      <c r="X954"/>
    </row>
    <row r="955" spans="1:24" x14ac:dyDescent="0.3">
      <c r="A955" t="s">
        <v>4780</v>
      </c>
      <c r="B955">
        <v>2</v>
      </c>
      <c r="C955" s="1" t="s">
        <v>4778</v>
      </c>
      <c r="D955" t="s">
        <v>347</v>
      </c>
      <c r="E955" t="s">
        <v>4779</v>
      </c>
      <c r="F955" t="s">
        <v>16320</v>
      </c>
      <c r="G955">
        <v>18</v>
      </c>
      <c r="H955" t="s">
        <v>564</v>
      </c>
      <c r="I955" t="s">
        <v>4778</v>
      </c>
      <c r="J955">
        <v>19582</v>
      </c>
      <c r="K955">
        <v>3</v>
      </c>
      <c r="L955" t="s">
        <v>1038</v>
      </c>
      <c r="M955" t="s">
        <v>490</v>
      </c>
      <c r="N955">
        <v>24</v>
      </c>
      <c r="O955" t="s">
        <v>12081</v>
      </c>
      <c r="P955" s="1" t="s">
        <v>347</v>
      </c>
      <c r="R955">
        <v>3043134</v>
      </c>
      <c r="S955">
        <v>3</v>
      </c>
      <c r="T955" t="s">
        <v>359</v>
      </c>
      <c r="U955" t="s">
        <v>890</v>
      </c>
      <c r="V955" t="s">
        <v>4781</v>
      </c>
      <c r="W955" s="1">
        <v>30827</v>
      </c>
      <c r="X955"/>
    </row>
    <row r="956" spans="1:24" x14ac:dyDescent="0.3">
      <c r="A956" t="s">
        <v>15765</v>
      </c>
      <c r="B956">
        <v>1</v>
      </c>
      <c r="C956" s="1" t="s">
        <v>13888</v>
      </c>
      <c r="D956" t="s">
        <v>15649</v>
      </c>
      <c r="F956" t="s">
        <v>294</v>
      </c>
      <c r="G956">
        <v>5</v>
      </c>
      <c r="H956" t="s">
        <v>433</v>
      </c>
      <c r="I956" t="s">
        <v>13888</v>
      </c>
      <c r="J956">
        <v>383</v>
      </c>
      <c r="K956">
        <v>17</v>
      </c>
      <c r="L956" t="s">
        <v>330</v>
      </c>
      <c r="M956" t="s">
        <v>15767</v>
      </c>
      <c r="N956">
        <v>39</v>
      </c>
      <c r="O956" t="s">
        <v>15768</v>
      </c>
      <c r="P956" s="1" t="s">
        <v>15649</v>
      </c>
      <c r="R956">
        <v>4607</v>
      </c>
      <c r="T956" t="s">
        <v>344</v>
      </c>
      <c r="V956" t="s">
        <v>15766</v>
      </c>
      <c r="W956" s="1">
        <v>6485</v>
      </c>
      <c r="X956"/>
    </row>
    <row r="957" spans="1:24" x14ac:dyDescent="0.3">
      <c r="A957" t="s">
        <v>4265</v>
      </c>
      <c r="B957">
        <v>1</v>
      </c>
      <c r="C957" s="1" t="s">
        <v>4262</v>
      </c>
      <c r="D957" t="s">
        <v>448</v>
      </c>
      <c r="F957" t="s">
        <v>294</v>
      </c>
      <c r="G957">
        <v>26</v>
      </c>
      <c r="H957" t="s">
        <v>661</v>
      </c>
      <c r="I957" t="s">
        <v>4262</v>
      </c>
      <c r="J957">
        <v>13991</v>
      </c>
      <c r="K957">
        <v>8</v>
      </c>
      <c r="L957" t="s">
        <v>4263</v>
      </c>
      <c r="M957" t="s">
        <v>4264</v>
      </c>
      <c r="N957">
        <v>30</v>
      </c>
      <c r="O957" t="s">
        <v>11962</v>
      </c>
      <c r="P957" s="1" t="s">
        <v>448</v>
      </c>
      <c r="R957">
        <v>14898</v>
      </c>
      <c r="T957" t="s">
        <v>399</v>
      </c>
      <c r="V957" t="s">
        <v>3779</v>
      </c>
      <c r="W957" s="1">
        <v>25880</v>
      </c>
      <c r="X957"/>
    </row>
    <row r="958" spans="1:24" x14ac:dyDescent="0.3">
      <c r="A958" t="s">
        <v>4267</v>
      </c>
      <c r="B958">
        <v>1</v>
      </c>
      <c r="C958" s="1" t="s">
        <v>4266</v>
      </c>
      <c r="D958" t="s">
        <v>347</v>
      </c>
      <c r="F958" t="s">
        <v>506</v>
      </c>
      <c r="G958">
        <v>81</v>
      </c>
      <c r="H958" t="s">
        <v>427</v>
      </c>
      <c r="I958" t="s">
        <v>4266</v>
      </c>
      <c r="J958">
        <v>13595</v>
      </c>
      <c r="K958">
        <v>10</v>
      </c>
      <c r="L958" t="s">
        <v>1013</v>
      </c>
      <c r="M958" t="s">
        <v>3765</v>
      </c>
      <c r="N958">
        <v>32</v>
      </c>
      <c r="O958" t="s">
        <v>11963</v>
      </c>
      <c r="P958" s="1" t="s">
        <v>347</v>
      </c>
      <c r="R958">
        <v>13662</v>
      </c>
      <c r="T958" t="s">
        <v>307</v>
      </c>
      <c r="V958" t="s">
        <v>4268</v>
      </c>
      <c r="W958" s="1">
        <v>24436</v>
      </c>
      <c r="X958"/>
    </row>
    <row r="959" spans="1:24" x14ac:dyDescent="0.3">
      <c r="A959" t="s">
        <v>4273</v>
      </c>
      <c r="B959">
        <v>1</v>
      </c>
      <c r="C959" s="1" t="s">
        <v>4271</v>
      </c>
      <c r="D959" t="s">
        <v>320</v>
      </c>
      <c r="F959" t="s">
        <v>294</v>
      </c>
      <c r="G959">
        <v>85</v>
      </c>
      <c r="H959" t="s">
        <v>511</v>
      </c>
      <c r="I959" t="s">
        <v>4271</v>
      </c>
      <c r="J959">
        <v>19641</v>
      </c>
      <c r="K959">
        <v>2</v>
      </c>
      <c r="L959" t="s">
        <v>677</v>
      </c>
      <c r="M959" t="s">
        <v>4272</v>
      </c>
      <c r="N959">
        <v>25</v>
      </c>
      <c r="O959" t="s">
        <v>11964</v>
      </c>
      <c r="P959" s="1" t="s">
        <v>320</v>
      </c>
      <c r="R959">
        <v>2974307</v>
      </c>
      <c r="T959" t="s">
        <v>421</v>
      </c>
      <c r="V959" t="s">
        <v>2144</v>
      </c>
      <c r="W959" s="1">
        <v>30876</v>
      </c>
      <c r="X959"/>
    </row>
    <row r="960" spans="1:24" x14ac:dyDescent="0.3">
      <c r="A960" t="s">
        <v>4277</v>
      </c>
      <c r="B960">
        <v>1</v>
      </c>
      <c r="C960" s="1" t="s">
        <v>4274</v>
      </c>
      <c r="D960" t="s">
        <v>347</v>
      </c>
      <c r="E960" t="s">
        <v>13992</v>
      </c>
      <c r="F960" t="s">
        <v>298</v>
      </c>
      <c r="G960">
        <v>19</v>
      </c>
      <c r="H960" t="s">
        <v>1222</v>
      </c>
      <c r="I960" t="s">
        <v>4274</v>
      </c>
      <c r="J960">
        <v>20932</v>
      </c>
      <c r="K960">
        <v>2</v>
      </c>
      <c r="L960" t="s">
        <v>4275</v>
      </c>
      <c r="M960" t="s">
        <v>4276</v>
      </c>
      <c r="N960">
        <v>25</v>
      </c>
      <c r="O960" t="s">
        <v>11965</v>
      </c>
      <c r="P960" s="1" t="s">
        <v>347</v>
      </c>
      <c r="R960">
        <v>3126486</v>
      </c>
      <c r="S960">
        <v>1</v>
      </c>
      <c r="T960" t="s">
        <v>359</v>
      </c>
      <c r="U960" t="s">
        <v>532</v>
      </c>
      <c r="V960" t="s">
        <v>4278</v>
      </c>
      <c r="W960" s="1">
        <v>31868</v>
      </c>
      <c r="X960"/>
    </row>
    <row r="961" spans="1:24" x14ac:dyDescent="0.3">
      <c r="A961" t="s">
        <v>4282</v>
      </c>
      <c r="B961">
        <v>1</v>
      </c>
      <c r="C961" s="1" t="s">
        <v>100</v>
      </c>
      <c r="D961" t="s">
        <v>347</v>
      </c>
      <c r="E961" t="s">
        <v>4281</v>
      </c>
      <c r="F961" t="s">
        <v>298</v>
      </c>
      <c r="G961">
        <v>14</v>
      </c>
      <c r="H961" t="s">
        <v>346</v>
      </c>
      <c r="I961" t="s">
        <v>100</v>
      </c>
      <c r="J961">
        <v>18880</v>
      </c>
      <c r="K961">
        <v>4</v>
      </c>
      <c r="L961" t="s">
        <v>321</v>
      </c>
      <c r="M961" t="s">
        <v>2220</v>
      </c>
      <c r="N961">
        <v>25</v>
      </c>
      <c r="O961" t="s">
        <v>11966</v>
      </c>
      <c r="P961" s="1" t="s">
        <v>347</v>
      </c>
      <c r="R961">
        <v>3116165</v>
      </c>
      <c r="S961">
        <v>1</v>
      </c>
      <c r="T961" t="s">
        <v>328</v>
      </c>
      <c r="U961" t="s">
        <v>1190</v>
      </c>
      <c r="V961" t="s">
        <v>4283</v>
      </c>
      <c r="W961" s="1">
        <v>30197</v>
      </c>
      <c r="X961"/>
    </row>
    <row r="962" spans="1:24" x14ac:dyDescent="0.3">
      <c r="A962" t="s">
        <v>4285</v>
      </c>
      <c r="B962">
        <v>1</v>
      </c>
      <c r="C962" s="1" t="s">
        <v>4284</v>
      </c>
      <c r="D962" t="s">
        <v>347</v>
      </c>
      <c r="F962" t="s">
        <v>294</v>
      </c>
      <c r="G962">
        <v>14</v>
      </c>
      <c r="H962" t="s">
        <v>1301</v>
      </c>
      <c r="I962" t="s">
        <v>4284</v>
      </c>
      <c r="J962">
        <v>19725</v>
      </c>
      <c r="K962">
        <v>2</v>
      </c>
      <c r="L962" t="s">
        <v>552</v>
      </c>
      <c r="M962" t="s">
        <v>483</v>
      </c>
      <c r="N962">
        <v>24</v>
      </c>
      <c r="O962" t="s">
        <v>11967</v>
      </c>
      <c r="P962" s="1" t="s">
        <v>347</v>
      </c>
      <c r="R962">
        <v>3061572</v>
      </c>
      <c r="T962" t="s">
        <v>344</v>
      </c>
      <c r="V962" t="s">
        <v>3215</v>
      </c>
      <c r="W962" s="1">
        <v>30932</v>
      </c>
      <c r="X962"/>
    </row>
    <row r="963" spans="1:24" x14ac:dyDescent="0.3">
      <c r="A963" t="s">
        <v>4288</v>
      </c>
      <c r="B963">
        <v>1</v>
      </c>
      <c r="C963" s="1" t="s">
        <v>4286</v>
      </c>
      <c r="D963" t="s">
        <v>448</v>
      </c>
      <c r="E963" t="s">
        <v>14505</v>
      </c>
      <c r="F963" t="s">
        <v>294</v>
      </c>
      <c r="G963">
        <v>1</v>
      </c>
      <c r="H963" t="s">
        <v>346</v>
      </c>
      <c r="I963" t="s">
        <v>4286</v>
      </c>
      <c r="J963">
        <v>21571</v>
      </c>
      <c r="K963">
        <v>1</v>
      </c>
      <c r="L963" t="s">
        <v>2321</v>
      </c>
      <c r="M963" t="s">
        <v>4287</v>
      </c>
      <c r="N963">
        <v>25</v>
      </c>
      <c r="O963" t="s">
        <v>11968</v>
      </c>
      <c r="P963" s="1" t="s">
        <v>448</v>
      </c>
      <c r="R963">
        <v>3126072</v>
      </c>
      <c r="S963">
        <v>8</v>
      </c>
      <c r="T963" t="s">
        <v>399</v>
      </c>
      <c r="V963" t="s">
        <v>1806</v>
      </c>
      <c r="W963" s="1">
        <v>32597</v>
      </c>
      <c r="X963"/>
    </row>
    <row r="964" spans="1:24" x14ac:dyDescent="0.3">
      <c r="A964" t="s">
        <v>4291</v>
      </c>
      <c r="B964">
        <v>1</v>
      </c>
      <c r="C964" s="1" t="s">
        <v>4289</v>
      </c>
      <c r="D964" t="s">
        <v>347</v>
      </c>
      <c r="F964" t="s">
        <v>506</v>
      </c>
      <c r="G964">
        <v>2</v>
      </c>
      <c r="H964" t="s">
        <v>427</v>
      </c>
      <c r="I964" t="s">
        <v>4289</v>
      </c>
      <c r="J964">
        <v>17272</v>
      </c>
      <c r="K964">
        <v>5</v>
      </c>
      <c r="L964" t="s">
        <v>435</v>
      </c>
      <c r="M964" t="s">
        <v>4290</v>
      </c>
      <c r="N964">
        <v>28</v>
      </c>
      <c r="O964" t="s">
        <v>11969</v>
      </c>
      <c r="P964" s="1" t="s">
        <v>347</v>
      </c>
      <c r="R964">
        <v>2513916</v>
      </c>
      <c r="T964" t="s">
        <v>421</v>
      </c>
      <c r="V964" t="s">
        <v>3019</v>
      </c>
      <c r="W964" s="1">
        <v>29066</v>
      </c>
      <c r="X964"/>
    </row>
    <row r="965" spans="1:24" x14ac:dyDescent="0.3">
      <c r="A965" t="s">
        <v>4295</v>
      </c>
      <c r="B965">
        <v>1</v>
      </c>
      <c r="C965" s="1" t="s">
        <v>4292</v>
      </c>
      <c r="D965" t="s">
        <v>320</v>
      </c>
      <c r="E965" t="s">
        <v>4294</v>
      </c>
      <c r="F965" t="s">
        <v>298</v>
      </c>
      <c r="G965">
        <v>81</v>
      </c>
      <c r="H965" t="s">
        <v>511</v>
      </c>
      <c r="I965" t="s">
        <v>4292</v>
      </c>
      <c r="J965">
        <v>16846</v>
      </c>
      <c r="K965">
        <v>6</v>
      </c>
      <c r="L965" t="s">
        <v>1071</v>
      </c>
      <c r="M965" t="s">
        <v>4293</v>
      </c>
      <c r="N965">
        <v>28</v>
      </c>
      <c r="O965" t="s">
        <v>11970</v>
      </c>
      <c r="P965" s="1" t="s">
        <v>320</v>
      </c>
      <c r="R965">
        <v>2582410</v>
      </c>
      <c r="S965">
        <v>4</v>
      </c>
      <c r="T965" t="s">
        <v>303</v>
      </c>
      <c r="U965" t="s">
        <v>351</v>
      </c>
      <c r="V965" t="s">
        <v>4296</v>
      </c>
      <c r="W965" s="1">
        <v>28473</v>
      </c>
      <c r="X965"/>
    </row>
    <row r="966" spans="1:24" x14ac:dyDescent="0.3">
      <c r="A966" t="s">
        <v>14506</v>
      </c>
      <c r="B966">
        <v>1</v>
      </c>
      <c r="C966" s="1" t="s">
        <v>14507</v>
      </c>
      <c r="D966" t="s">
        <v>347</v>
      </c>
      <c r="F966" t="s">
        <v>298</v>
      </c>
      <c r="G966">
        <v>19</v>
      </c>
      <c r="H966" t="s">
        <v>427</v>
      </c>
      <c r="I966" t="s">
        <v>14507</v>
      </c>
      <c r="J966">
        <v>21749</v>
      </c>
      <c r="K966">
        <v>1</v>
      </c>
      <c r="L966" t="s">
        <v>840</v>
      </c>
      <c r="M966" t="s">
        <v>14509</v>
      </c>
      <c r="N966">
        <v>24</v>
      </c>
      <c r="O966" t="s">
        <v>14510</v>
      </c>
      <c r="P966" s="1" t="s">
        <v>347</v>
      </c>
      <c r="R966">
        <v>3916129</v>
      </c>
      <c r="S966">
        <v>3</v>
      </c>
      <c r="T966" t="s">
        <v>307</v>
      </c>
      <c r="U966" t="s">
        <v>486</v>
      </c>
      <c r="V966" t="s">
        <v>14508</v>
      </c>
      <c r="W966" s="1">
        <v>33020</v>
      </c>
      <c r="X966"/>
    </row>
    <row r="967" spans="1:24" x14ac:dyDescent="0.3">
      <c r="A967" t="s">
        <v>4300</v>
      </c>
      <c r="B967">
        <v>1</v>
      </c>
      <c r="C967" s="1" t="s">
        <v>4297</v>
      </c>
      <c r="D967" t="s">
        <v>448</v>
      </c>
      <c r="E967" t="s">
        <v>4299</v>
      </c>
      <c r="F967" t="s">
        <v>298</v>
      </c>
      <c r="G967">
        <v>31</v>
      </c>
      <c r="H967" t="s">
        <v>833</v>
      </c>
      <c r="I967" t="s">
        <v>4297</v>
      </c>
      <c r="J967">
        <v>16815</v>
      </c>
      <c r="K967">
        <v>6</v>
      </c>
      <c r="L967" t="s">
        <v>4298</v>
      </c>
      <c r="M967" t="s">
        <v>389</v>
      </c>
      <c r="N967">
        <v>28</v>
      </c>
      <c r="O967" t="s">
        <v>11971</v>
      </c>
      <c r="P967" s="1" t="s">
        <v>448</v>
      </c>
      <c r="R967">
        <v>2576336</v>
      </c>
      <c r="S967">
        <v>3</v>
      </c>
      <c r="T967" t="s">
        <v>489</v>
      </c>
      <c r="U967" t="s">
        <v>640</v>
      </c>
      <c r="V967" t="s">
        <v>4301</v>
      </c>
      <c r="W967" s="1">
        <v>28442</v>
      </c>
      <c r="X967"/>
    </row>
    <row r="968" spans="1:24" x14ac:dyDescent="0.3">
      <c r="A968" t="s">
        <v>4304</v>
      </c>
      <c r="B968">
        <v>1</v>
      </c>
      <c r="C968" s="1" t="s">
        <v>4302</v>
      </c>
      <c r="D968" t="s">
        <v>347</v>
      </c>
      <c r="E968" t="s">
        <v>4303</v>
      </c>
      <c r="F968" t="s">
        <v>298</v>
      </c>
      <c r="G968">
        <v>11</v>
      </c>
      <c r="H968" t="s">
        <v>833</v>
      </c>
      <c r="I968" t="s">
        <v>4302</v>
      </c>
      <c r="J968">
        <v>14978</v>
      </c>
      <c r="K968">
        <v>7</v>
      </c>
      <c r="L968" t="s">
        <v>461</v>
      </c>
      <c r="M968" t="s">
        <v>1692</v>
      </c>
      <c r="N968">
        <v>29</v>
      </c>
      <c r="O968" t="s">
        <v>11972</v>
      </c>
      <c r="P968" s="1" t="s">
        <v>347</v>
      </c>
      <c r="R968">
        <v>15845</v>
      </c>
      <c r="T968" t="s">
        <v>421</v>
      </c>
      <c r="V968" t="s">
        <v>4305</v>
      </c>
      <c r="W968" s="1">
        <v>26657</v>
      </c>
      <c r="X968"/>
    </row>
    <row r="969" spans="1:24" x14ac:dyDescent="0.3">
      <c r="A969" t="s">
        <v>4310</v>
      </c>
      <c r="B969">
        <v>1</v>
      </c>
      <c r="C969" s="1" t="s">
        <v>4307</v>
      </c>
      <c r="D969" t="s">
        <v>448</v>
      </c>
      <c r="E969" t="s">
        <v>4309</v>
      </c>
      <c r="F969" t="s">
        <v>294</v>
      </c>
      <c r="G969">
        <v>22</v>
      </c>
      <c r="H969" t="s">
        <v>964</v>
      </c>
      <c r="I969" t="s">
        <v>4307</v>
      </c>
      <c r="J969">
        <v>2699</v>
      </c>
      <c r="K969">
        <v>12</v>
      </c>
      <c r="L969" t="s">
        <v>596</v>
      </c>
      <c r="M969" t="s">
        <v>4308</v>
      </c>
      <c r="N969">
        <v>34</v>
      </c>
      <c r="O969" t="s">
        <v>11973</v>
      </c>
      <c r="P969" s="1" t="s">
        <v>448</v>
      </c>
      <c r="R969">
        <v>11278</v>
      </c>
      <c r="T969" t="s">
        <v>344</v>
      </c>
      <c r="V969" t="s">
        <v>4311</v>
      </c>
      <c r="W969" s="1">
        <v>8821</v>
      </c>
      <c r="X969"/>
    </row>
    <row r="970" spans="1:24" x14ac:dyDescent="0.3">
      <c r="A970" t="s">
        <v>15769</v>
      </c>
      <c r="B970">
        <v>1</v>
      </c>
      <c r="C970" s="1" t="s">
        <v>15770</v>
      </c>
      <c r="D970" t="s">
        <v>15649</v>
      </c>
      <c r="E970" t="s">
        <v>15771</v>
      </c>
      <c r="F970" t="s">
        <v>294</v>
      </c>
      <c r="H970" t="s">
        <v>316</v>
      </c>
      <c r="I970" t="s">
        <v>15770</v>
      </c>
      <c r="J970">
        <v>18908</v>
      </c>
      <c r="K970">
        <v>3</v>
      </c>
      <c r="L970" t="s">
        <v>677</v>
      </c>
      <c r="M970" t="s">
        <v>15772</v>
      </c>
      <c r="N970">
        <v>29</v>
      </c>
      <c r="O970" t="s">
        <v>15773</v>
      </c>
      <c r="P970" s="1" t="s">
        <v>15649</v>
      </c>
      <c r="R970">
        <v>3046441</v>
      </c>
      <c r="T970" t="s">
        <v>317</v>
      </c>
      <c r="V970" t="s">
        <v>1070</v>
      </c>
      <c r="W970" s="1">
        <v>30113</v>
      </c>
      <c r="X970"/>
    </row>
    <row r="971" spans="1:24" x14ac:dyDescent="0.3">
      <c r="A971" t="s">
        <v>4315</v>
      </c>
      <c r="B971">
        <v>1</v>
      </c>
      <c r="C971" s="1" t="s">
        <v>4313</v>
      </c>
      <c r="D971" t="s">
        <v>347</v>
      </c>
      <c r="F971" t="s">
        <v>294</v>
      </c>
      <c r="G971">
        <v>3</v>
      </c>
      <c r="H971" t="s">
        <v>528</v>
      </c>
      <c r="I971" t="s">
        <v>4313</v>
      </c>
      <c r="J971">
        <v>19472</v>
      </c>
      <c r="K971">
        <v>2</v>
      </c>
      <c r="L971" t="s">
        <v>1113</v>
      </c>
      <c r="M971" t="s">
        <v>4314</v>
      </c>
      <c r="N971">
        <v>25</v>
      </c>
      <c r="O971" t="s">
        <v>11974</v>
      </c>
      <c r="P971" s="1" t="s">
        <v>347</v>
      </c>
      <c r="R971">
        <v>2969894</v>
      </c>
      <c r="T971" t="s">
        <v>317</v>
      </c>
      <c r="V971" t="s">
        <v>4316</v>
      </c>
      <c r="W971" s="1">
        <v>30819</v>
      </c>
      <c r="X971"/>
    </row>
    <row r="972" spans="1:24" x14ac:dyDescent="0.3">
      <c r="A972" t="s">
        <v>14511</v>
      </c>
      <c r="B972">
        <v>1</v>
      </c>
      <c r="C972" s="1" t="s">
        <v>14512</v>
      </c>
      <c r="D972" t="s">
        <v>310</v>
      </c>
      <c r="F972" t="s">
        <v>298</v>
      </c>
      <c r="G972">
        <v>6</v>
      </c>
      <c r="H972" t="s">
        <v>692</v>
      </c>
      <c r="I972" t="s">
        <v>14512</v>
      </c>
      <c r="J972">
        <v>21809</v>
      </c>
      <c r="K972">
        <v>1</v>
      </c>
      <c r="L972" t="s">
        <v>1736</v>
      </c>
      <c r="M972" t="s">
        <v>14513</v>
      </c>
      <c r="N972">
        <v>24</v>
      </c>
      <c r="O972" t="s">
        <v>14514</v>
      </c>
      <c r="P972" s="1" t="s">
        <v>310</v>
      </c>
      <c r="R972">
        <v>3915436</v>
      </c>
      <c r="S972">
        <v>4</v>
      </c>
      <c r="T972" t="s">
        <v>293</v>
      </c>
      <c r="U972" t="s">
        <v>441</v>
      </c>
      <c r="V972" t="s">
        <v>3690</v>
      </c>
      <c r="W972" s="1">
        <v>33207</v>
      </c>
      <c r="X972"/>
    </row>
    <row r="973" spans="1:24" x14ac:dyDescent="0.3">
      <c r="A973" t="s">
        <v>4323</v>
      </c>
      <c r="B973">
        <v>1</v>
      </c>
      <c r="C973" s="1" t="s">
        <v>4320</v>
      </c>
      <c r="D973" t="s">
        <v>347</v>
      </c>
      <c r="F973" t="s">
        <v>294</v>
      </c>
      <c r="G973">
        <v>8</v>
      </c>
      <c r="H973" t="s">
        <v>964</v>
      </c>
      <c r="I973" t="s">
        <v>4320</v>
      </c>
      <c r="J973">
        <v>18328</v>
      </c>
      <c r="K973">
        <v>3</v>
      </c>
      <c r="L973" t="s">
        <v>4321</v>
      </c>
      <c r="M973" t="s">
        <v>4322</v>
      </c>
      <c r="N973">
        <v>26</v>
      </c>
      <c r="O973" t="s">
        <v>11975</v>
      </c>
      <c r="P973" s="1" t="s">
        <v>347</v>
      </c>
      <c r="R973">
        <v>2979681</v>
      </c>
      <c r="T973" t="s">
        <v>344</v>
      </c>
      <c r="V973" t="s">
        <v>4324</v>
      </c>
      <c r="W973" s="1">
        <v>29496</v>
      </c>
      <c r="X973"/>
    </row>
    <row r="974" spans="1:24" x14ac:dyDescent="0.3">
      <c r="A974" t="s">
        <v>4328</v>
      </c>
      <c r="B974">
        <v>1</v>
      </c>
      <c r="C974" s="1" t="s">
        <v>4327</v>
      </c>
      <c r="F974" t="s">
        <v>294</v>
      </c>
      <c r="G974">
        <v>0</v>
      </c>
      <c r="H974" t="s">
        <v>295</v>
      </c>
      <c r="I974" t="s">
        <v>4327</v>
      </c>
      <c r="J974">
        <v>17790</v>
      </c>
      <c r="K974">
        <v>0</v>
      </c>
      <c r="L974" t="s">
        <v>1785</v>
      </c>
      <c r="M974" t="s">
        <v>1928</v>
      </c>
      <c r="O974" t="s">
        <v>11976</v>
      </c>
      <c r="P974" s="1" t="s">
        <v>295</v>
      </c>
      <c r="T974" t="s">
        <v>295</v>
      </c>
      <c r="V974"/>
      <c r="W974" s="1"/>
      <c r="X974"/>
    </row>
    <row r="975" spans="1:24" x14ac:dyDescent="0.3">
      <c r="A975" t="s">
        <v>4331</v>
      </c>
      <c r="B975">
        <v>1</v>
      </c>
      <c r="C975" s="1" t="s">
        <v>4329</v>
      </c>
      <c r="F975" t="s">
        <v>294</v>
      </c>
      <c r="G975">
        <v>0</v>
      </c>
      <c r="H975" t="s">
        <v>295</v>
      </c>
      <c r="I975" t="s">
        <v>4329</v>
      </c>
      <c r="J975">
        <v>18822</v>
      </c>
      <c r="K975">
        <v>0</v>
      </c>
      <c r="L975" t="s">
        <v>1946</v>
      </c>
      <c r="M975" t="s">
        <v>4330</v>
      </c>
      <c r="O975" t="s">
        <v>11977</v>
      </c>
      <c r="P975" s="1" t="s">
        <v>295</v>
      </c>
      <c r="T975" t="s">
        <v>295</v>
      </c>
      <c r="V975"/>
      <c r="W975" s="1"/>
      <c r="X975"/>
    </row>
    <row r="976" spans="1:24" x14ac:dyDescent="0.3">
      <c r="A976" t="s">
        <v>4335</v>
      </c>
      <c r="B976">
        <v>1</v>
      </c>
      <c r="C976" s="1" t="s">
        <v>4332</v>
      </c>
      <c r="D976" t="s">
        <v>448</v>
      </c>
      <c r="E976" t="s">
        <v>4334</v>
      </c>
      <c r="F976" t="s">
        <v>294</v>
      </c>
      <c r="G976">
        <v>35</v>
      </c>
      <c r="H976" t="s">
        <v>787</v>
      </c>
      <c r="I976" t="s">
        <v>4332</v>
      </c>
      <c r="J976">
        <v>20327</v>
      </c>
      <c r="K976">
        <v>2</v>
      </c>
      <c r="L976" t="s">
        <v>4333</v>
      </c>
      <c r="M976" t="s">
        <v>368</v>
      </c>
      <c r="N976">
        <v>25</v>
      </c>
      <c r="O976" t="s">
        <v>11978</v>
      </c>
      <c r="P976" s="1" t="s">
        <v>448</v>
      </c>
      <c r="R976">
        <v>3121583</v>
      </c>
      <c r="S976">
        <v>8</v>
      </c>
      <c r="T976" t="s">
        <v>399</v>
      </c>
      <c r="V976" t="s">
        <v>2110</v>
      </c>
      <c r="W976" s="1">
        <v>31241</v>
      </c>
      <c r="X976"/>
    </row>
    <row r="977" spans="1:24" x14ac:dyDescent="0.3">
      <c r="A977" t="s">
        <v>16321</v>
      </c>
      <c r="B977">
        <v>1</v>
      </c>
      <c r="C977" s="1" t="s">
        <v>16322</v>
      </c>
      <c r="D977" t="s">
        <v>320</v>
      </c>
      <c r="F977" t="s">
        <v>298</v>
      </c>
      <c r="G977">
        <v>88</v>
      </c>
      <c r="H977" t="s">
        <v>507</v>
      </c>
      <c r="I977" t="s">
        <v>16322</v>
      </c>
      <c r="K977">
        <v>0</v>
      </c>
      <c r="L977" t="s">
        <v>1772</v>
      </c>
      <c r="M977" t="s">
        <v>16323</v>
      </c>
      <c r="N977">
        <v>22</v>
      </c>
      <c r="O977" t="s">
        <v>16324</v>
      </c>
      <c r="P977" s="1" t="s">
        <v>320</v>
      </c>
      <c r="T977" t="s">
        <v>293</v>
      </c>
      <c r="U977" t="s">
        <v>909</v>
      </c>
      <c r="V977" t="s">
        <v>17118</v>
      </c>
      <c r="W977" s="1"/>
      <c r="X977"/>
    </row>
    <row r="978" spans="1:24" x14ac:dyDescent="0.3">
      <c r="A978" t="s">
        <v>10575</v>
      </c>
      <c r="B978">
        <v>1</v>
      </c>
      <c r="C978" s="1" t="s">
        <v>161</v>
      </c>
      <c r="D978" t="s">
        <v>448</v>
      </c>
      <c r="E978" t="s">
        <v>4336</v>
      </c>
      <c r="F978" t="s">
        <v>298</v>
      </c>
      <c r="G978">
        <v>26</v>
      </c>
      <c r="H978" t="s">
        <v>661</v>
      </c>
      <c r="I978" t="s">
        <v>161</v>
      </c>
      <c r="J978">
        <v>15020</v>
      </c>
      <c r="K978">
        <v>7</v>
      </c>
      <c r="L978" t="s">
        <v>4818</v>
      </c>
      <c r="M978" t="s">
        <v>696</v>
      </c>
      <c r="N978">
        <v>29</v>
      </c>
      <c r="O978" t="s">
        <v>11979</v>
      </c>
      <c r="P978" s="1" t="s">
        <v>448</v>
      </c>
      <c r="R978">
        <v>16040</v>
      </c>
      <c r="T978" t="s">
        <v>395</v>
      </c>
      <c r="V978" t="s">
        <v>4338</v>
      </c>
      <c r="W978" s="1">
        <v>26878</v>
      </c>
      <c r="X978"/>
    </row>
    <row r="979" spans="1:24" x14ac:dyDescent="0.3">
      <c r="A979" t="s">
        <v>4341</v>
      </c>
      <c r="B979">
        <v>1</v>
      </c>
      <c r="C979" s="1" t="s">
        <v>4339</v>
      </c>
      <c r="F979" t="s">
        <v>294</v>
      </c>
      <c r="G979">
        <v>0</v>
      </c>
      <c r="H979" t="s">
        <v>295</v>
      </c>
      <c r="I979" t="s">
        <v>4339</v>
      </c>
      <c r="J979">
        <v>17864</v>
      </c>
      <c r="K979">
        <v>0</v>
      </c>
      <c r="L979" t="s">
        <v>368</v>
      </c>
      <c r="M979" t="s">
        <v>4340</v>
      </c>
      <c r="O979" t="s">
        <v>11980</v>
      </c>
      <c r="P979" s="1" t="s">
        <v>295</v>
      </c>
      <c r="T979" t="s">
        <v>295</v>
      </c>
      <c r="V979"/>
      <c r="W979" s="1"/>
      <c r="X979"/>
    </row>
    <row r="980" spans="1:24" x14ac:dyDescent="0.3">
      <c r="A980" t="s">
        <v>4344</v>
      </c>
      <c r="B980">
        <v>1</v>
      </c>
      <c r="C980" s="1" t="s">
        <v>4342</v>
      </c>
      <c r="D980" t="s">
        <v>320</v>
      </c>
      <c r="F980" t="s">
        <v>294</v>
      </c>
      <c r="G980">
        <v>49</v>
      </c>
      <c r="H980" t="s">
        <v>1972</v>
      </c>
      <c r="I980" t="s">
        <v>4342</v>
      </c>
      <c r="J980">
        <v>11400</v>
      </c>
      <c r="K980">
        <v>10</v>
      </c>
      <c r="L980" t="s">
        <v>435</v>
      </c>
      <c r="M980" t="s">
        <v>4343</v>
      </c>
      <c r="N980">
        <v>31</v>
      </c>
      <c r="O980" t="s">
        <v>11981</v>
      </c>
      <c r="P980" s="1" t="s">
        <v>320</v>
      </c>
      <c r="R980">
        <v>13440</v>
      </c>
      <c r="T980" t="s">
        <v>421</v>
      </c>
      <c r="V980" t="s">
        <v>4345</v>
      </c>
      <c r="W980" s="1">
        <v>24130</v>
      </c>
      <c r="X980"/>
    </row>
    <row r="981" spans="1:24" x14ac:dyDescent="0.3">
      <c r="A981" t="s">
        <v>4348</v>
      </c>
      <c r="B981">
        <v>1</v>
      </c>
      <c r="C981" s="1" t="s">
        <v>4346</v>
      </c>
      <c r="F981" t="s">
        <v>298</v>
      </c>
      <c r="G981">
        <v>0</v>
      </c>
      <c r="H981" t="s">
        <v>295</v>
      </c>
      <c r="I981" t="s">
        <v>4346</v>
      </c>
      <c r="J981">
        <v>20565</v>
      </c>
      <c r="K981">
        <v>1</v>
      </c>
      <c r="L981" t="s">
        <v>1495</v>
      </c>
      <c r="M981" t="s">
        <v>4347</v>
      </c>
      <c r="O981" t="s">
        <v>11982</v>
      </c>
      <c r="P981" s="1" t="s">
        <v>295</v>
      </c>
      <c r="T981" t="s">
        <v>295</v>
      </c>
      <c r="U981" t="s">
        <v>1190</v>
      </c>
      <c r="V981"/>
      <c r="W981" s="1">
        <v>31274</v>
      </c>
      <c r="X981"/>
    </row>
    <row r="982" spans="1:24" x14ac:dyDescent="0.3">
      <c r="A982" t="s">
        <v>14515</v>
      </c>
      <c r="B982">
        <v>1</v>
      </c>
      <c r="C982" s="1" t="s">
        <v>14516</v>
      </c>
      <c r="D982" t="s">
        <v>448</v>
      </c>
      <c r="F982" t="s">
        <v>298</v>
      </c>
      <c r="G982">
        <v>0</v>
      </c>
      <c r="H982" t="s">
        <v>427</v>
      </c>
      <c r="I982" t="s">
        <v>14516</v>
      </c>
      <c r="J982">
        <v>22121</v>
      </c>
      <c r="K982">
        <v>1</v>
      </c>
      <c r="L982" t="s">
        <v>6721</v>
      </c>
      <c r="M982" t="s">
        <v>14517</v>
      </c>
      <c r="N982">
        <v>22</v>
      </c>
      <c r="O982" t="s">
        <v>14518</v>
      </c>
      <c r="P982" s="1" t="s">
        <v>448</v>
      </c>
      <c r="R982">
        <v>4262315</v>
      </c>
      <c r="T982" t="s">
        <v>399</v>
      </c>
      <c r="U982" t="s">
        <v>351</v>
      </c>
      <c r="V982" t="s">
        <v>16325</v>
      </c>
      <c r="W982" s="1">
        <v>33366</v>
      </c>
      <c r="X982"/>
    </row>
    <row r="983" spans="1:24" x14ac:dyDescent="0.3">
      <c r="A983" t="s">
        <v>4351</v>
      </c>
      <c r="B983">
        <v>1</v>
      </c>
      <c r="C983" s="1" t="s">
        <v>4350</v>
      </c>
      <c r="D983" t="s">
        <v>434</v>
      </c>
      <c r="F983" t="s">
        <v>294</v>
      </c>
      <c r="G983">
        <v>52</v>
      </c>
      <c r="H983" t="s">
        <v>729</v>
      </c>
      <c r="I983" t="s">
        <v>4350</v>
      </c>
      <c r="J983">
        <v>13245</v>
      </c>
      <c r="K983">
        <v>3</v>
      </c>
      <c r="L983" t="s">
        <v>1844</v>
      </c>
      <c r="M983" t="s">
        <v>820</v>
      </c>
      <c r="N983">
        <v>28</v>
      </c>
      <c r="O983" t="s">
        <v>11983</v>
      </c>
      <c r="P983" s="1" t="s">
        <v>434</v>
      </c>
      <c r="R983">
        <v>14170</v>
      </c>
      <c r="T983" t="s">
        <v>359</v>
      </c>
      <c r="V983" t="s">
        <v>4352</v>
      </c>
      <c r="W983" s="1"/>
      <c r="X983"/>
    </row>
    <row r="984" spans="1:24" x14ac:dyDescent="0.3">
      <c r="A984" t="s">
        <v>4355</v>
      </c>
      <c r="B984">
        <v>1</v>
      </c>
      <c r="C984" s="1" t="s">
        <v>4353</v>
      </c>
      <c r="D984" t="s">
        <v>310</v>
      </c>
      <c r="E984" t="s">
        <v>4354</v>
      </c>
      <c r="F984" t="s">
        <v>298</v>
      </c>
      <c r="G984">
        <v>19</v>
      </c>
      <c r="H984" t="s">
        <v>692</v>
      </c>
      <c r="I984" t="s">
        <v>4353</v>
      </c>
      <c r="J984">
        <v>11422</v>
      </c>
      <c r="K984">
        <v>11</v>
      </c>
      <c r="L984" t="s">
        <v>1531</v>
      </c>
      <c r="M984" t="s">
        <v>2846</v>
      </c>
      <c r="N984">
        <v>34</v>
      </c>
      <c r="O984" t="s">
        <v>16326</v>
      </c>
      <c r="P984" s="1" t="s">
        <v>310</v>
      </c>
      <c r="R984">
        <v>13484</v>
      </c>
      <c r="T984" t="s">
        <v>421</v>
      </c>
      <c r="U984" t="s">
        <v>313</v>
      </c>
      <c r="V984" t="s">
        <v>4356</v>
      </c>
      <c r="W984" s="1">
        <v>24175</v>
      </c>
      <c r="X984"/>
    </row>
    <row r="985" spans="1:24" x14ac:dyDescent="0.3">
      <c r="A985" t="s">
        <v>4359</v>
      </c>
      <c r="B985">
        <v>1</v>
      </c>
      <c r="C985" s="1" t="s">
        <v>4357</v>
      </c>
      <c r="D985" t="s">
        <v>310</v>
      </c>
      <c r="F985" t="s">
        <v>294</v>
      </c>
      <c r="G985">
        <v>17</v>
      </c>
      <c r="H985" t="s">
        <v>355</v>
      </c>
      <c r="I985" t="s">
        <v>4357</v>
      </c>
      <c r="J985">
        <v>14219</v>
      </c>
      <c r="K985">
        <v>8</v>
      </c>
      <c r="L985" t="s">
        <v>4358</v>
      </c>
      <c r="M985" t="s">
        <v>2688</v>
      </c>
      <c r="N985">
        <v>32</v>
      </c>
      <c r="O985" t="s">
        <v>11984</v>
      </c>
      <c r="P985" s="1" t="s">
        <v>310</v>
      </c>
      <c r="R985">
        <v>14882</v>
      </c>
      <c r="T985" t="s">
        <v>307</v>
      </c>
      <c r="V985" t="s">
        <v>16327</v>
      </c>
      <c r="W985" s="1">
        <v>26399</v>
      </c>
      <c r="X985"/>
    </row>
    <row r="986" spans="1:24" x14ac:dyDescent="0.3">
      <c r="A986" t="s">
        <v>4363</v>
      </c>
      <c r="B986">
        <v>1</v>
      </c>
      <c r="C986" s="1" t="s">
        <v>239</v>
      </c>
      <c r="D986" t="s">
        <v>448</v>
      </c>
      <c r="E986" t="s">
        <v>4362</v>
      </c>
      <c r="F986" t="s">
        <v>298</v>
      </c>
      <c r="G986">
        <v>31</v>
      </c>
      <c r="H986" t="s">
        <v>810</v>
      </c>
      <c r="I986" t="s">
        <v>239</v>
      </c>
      <c r="J986">
        <v>16524</v>
      </c>
      <c r="K986">
        <v>6</v>
      </c>
      <c r="L986" t="s">
        <v>4360</v>
      </c>
      <c r="M986" t="s">
        <v>4361</v>
      </c>
      <c r="N986">
        <v>28</v>
      </c>
      <c r="O986" t="s">
        <v>11985</v>
      </c>
      <c r="P986" s="1" t="s">
        <v>448</v>
      </c>
      <c r="R986">
        <v>16944</v>
      </c>
      <c r="T986" t="s">
        <v>395</v>
      </c>
      <c r="U986" t="s">
        <v>703</v>
      </c>
      <c r="V986" t="s">
        <v>4364</v>
      </c>
      <c r="W986" s="1">
        <v>27631</v>
      </c>
      <c r="X986"/>
    </row>
    <row r="987" spans="1:24" x14ac:dyDescent="0.3">
      <c r="A987" t="s">
        <v>4368</v>
      </c>
      <c r="B987">
        <v>1</v>
      </c>
      <c r="C987" s="1" t="s">
        <v>4365</v>
      </c>
      <c r="D987" t="s">
        <v>434</v>
      </c>
      <c r="E987" t="s">
        <v>14519</v>
      </c>
      <c r="F987" t="s">
        <v>298</v>
      </c>
      <c r="G987">
        <v>1</v>
      </c>
      <c r="H987" t="s">
        <v>1090</v>
      </c>
      <c r="I987" t="s">
        <v>4365</v>
      </c>
      <c r="J987">
        <v>21105</v>
      </c>
      <c r="K987">
        <v>2</v>
      </c>
      <c r="L987" t="s">
        <v>4366</v>
      </c>
      <c r="M987" t="s">
        <v>4367</v>
      </c>
      <c r="N987">
        <v>26</v>
      </c>
      <c r="O987" t="s">
        <v>11986</v>
      </c>
      <c r="P987" s="1" t="s">
        <v>434</v>
      </c>
      <c r="R987">
        <v>3048898</v>
      </c>
      <c r="S987">
        <v>3</v>
      </c>
      <c r="T987" t="s">
        <v>307</v>
      </c>
      <c r="U987" t="s">
        <v>476</v>
      </c>
      <c r="V987" t="s">
        <v>4369</v>
      </c>
      <c r="W987" s="1">
        <v>31831</v>
      </c>
      <c r="X987"/>
    </row>
    <row r="988" spans="1:24" x14ac:dyDescent="0.3">
      <c r="A988" t="s">
        <v>4372</v>
      </c>
      <c r="B988">
        <v>1</v>
      </c>
      <c r="C988" s="1" t="s">
        <v>4370</v>
      </c>
      <c r="F988" t="s">
        <v>294</v>
      </c>
      <c r="G988">
        <v>0</v>
      </c>
      <c r="H988" t="s">
        <v>295</v>
      </c>
      <c r="I988" t="s">
        <v>4370</v>
      </c>
      <c r="J988">
        <v>18829</v>
      </c>
      <c r="K988">
        <v>0</v>
      </c>
      <c r="L988" t="s">
        <v>4371</v>
      </c>
      <c r="M988" t="s">
        <v>1840</v>
      </c>
      <c r="O988" t="s">
        <v>11987</v>
      </c>
      <c r="P988" s="1" t="s">
        <v>295</v>
      </c>
      <c r="T988" t="s">
        <v>295</v>
      </c>
      <c r="V988"/>
      <c r="W988" s="1"/>
      <c r="X988"/>
    </row>
    <row r="989" spans="1:24" x14ac:dyDescent="0.3">
      <c r="A989" t="s">
        <v>4374</v>
      </c>
      <c r="B989">
        <v>1</v>
      </c>
      <c r="C989" s="1" t="s">
        <v>4373</v>
      </c>
      <c r="D989" t="s">
        <v>320</v>
      </c>
      <c r="E989" t="s">
        <v>13993</v>
      </c>
      <c r="F989" t="s">
        <v>298</v>
      </c>
      <c r="G989">
        <v>86</v>
      </c>
      <c r="H989" t="s">
        <v>655</v>
      </c>
      <c r="I989" t="s">
        <v>4373</v>
      </c>
      <c r="J989">
        <v>21493</v>
      </c>
      <c r="K989">
        <v>1</v>
      </c>
      <c r="L989" t="s">
        <v>461</v>
      </c>
      <c r="M989" t="s">
        <v>1112</v>
      </c>
      <c r="N989">
        <v>23</v>
      </c>
      <c r="O989" t="s">
        <v>11988</v>
      </c>
      <c r="P989" s="1" t="s">
        <v>320</v>
      </c>
      <c r="R989">
        <v>3917292</v>
      </c>
      <c r="T989" t="s">
        <v>317</v>
      </c>
      <c r="U989" t="s">
        <v>339</v>
      </c>
      <c r="V989" t="s">
        <v>4375</v>
      </c>
      <c r="W989" s="1">
        <v>32339</v>
      </c>
      <c r="X989"/>
    </row>
    <row r="990" spans="1:24" x14ac:dyDescent="0.3">
      <c r="A990" t="s">
        <v>4378</v>
      </c>
      <c r="B990">
        <v>1</v>
      </c>
      <c r="C990" s="1" t="s">
        <v>213</v>
      </c>
      <c r="D990" t="s">
        <v>320</v>
      </c>
      <c r="E990" t="s">
        <v>4377</v>
      </c>
      <c r="F990" t="s">
        <v>298</v>
      </c>
      <c r="G990">
        <v>81</v>
      </c>
      <c r="H990" t="s">
        <v>578</v>
      </c>
      <c r="I990" t="s">
        <v>213</v>
      </c>
      <c r="J990">
        <v>15100</v>
      </c>
      <c r="K990">
        <v>8</v>
      </c>
      <c r="L990" t="s">
        <v>597</v>
      </c>
      <c r="M990" t="s">
        <v>885</v>
      </c>
      <c r="N990">
        <v>30</v>
      </c>
      <c r="O990" t="s">
        <v>11989</v>
      </c>
      <c r="P990" s="1" t="s">
        <v>320</v>
      </c>
      <c r="R990">
        <v>15860</v>
      </c>
      <c r="T990" t="s">
        <v>344</v>
      </c>
      <c r="U990" t="s">
        <v>532</v>
      </c>
      <c r="V990" t="s">
        <v>4379</v>
      </c>
      <c r="W990" s="1">
        <v>26708</v>
      </c>
      <c r="X990"/>
    </row>
    <row r="991" spans="1:24" x14ac:dyDescent="0.3">
      <c r="A991" t="s">
        <v>4383</v>
      </c>
      <c r="B991">
        <v>1</v>
      </c>
      <c r="C991" s="1" t="s">
        <v>4380</v>
      </c>
      <c r="D991" t="s">
        <v>434</v>
      </c>
      <c r="E991" t="s">
        <v>4382</v>
      </c>
      <c r="F991" t="s">
        <v>298</v>
      </c>
      <c r="G991">
        <v>4</v>
      </c>
      <c r="H991" t="s">
        <v>433</v>
      </c>
      <c r="I991" t="s">
        <v>4380</v>
      </c>
      <c r="J991">
        <v>17139</v>
      </c>
      <c r="K991">
        <v>6</v>
      </c>
      <c r="L991" t="s">
        <v>444</v>
      </c>
      <c r="M991" t="s">
        <v>4381</v>
      </c>
      <c r="N991">
        <v>30</v>
      </c>
      <c r="O991" t="s">
        <v>11990</v>
      </c>
      <c r="P991" s="1" t="s">
        <v>434</v>
      </c>
      <c r="R991">
        <v>2998120</v>
      </c>
      <c r="S991">
        <v>1</v>
      </c>
      <c r="T991" t="s">
        <v>307</v>
      </c>
      <c r="U991" t="s">
        <v>904</v>
      </c>
      <c r="V991" t="s">
        <v>2218</v>
      </c>
      <c r="W991" s="1">
        <v>28685</v>
      </c>
      <c r="X991"/>
    </row>
    <row r="992" spans="1:24" x14ac:dyDescent="0.3">
      <c r="A992" t="s">
        <v>4387</v>
      </c>
      <c r="B992">
        <v>1</v>
      </c>
      <c r="C992" s="1" t="s">
        <v>4384</v>
      </c>
      <c r="D992" t="s">
        <v>320</v>
      </c>
      <c r="E992" t="s">
        <v>4386</v>
      </c>
      <c r="F992" t="s">
        <v>298</v>
      </c>
      <c r="G992">
        <v>87</v>
      </c>
      <c r="H992" t="s">
        <v>511</v>
      </c>
      <c r="I992" t="s">
        <v>4384</v>
      </c>
      <c r="J992">
        <v>20134</v>
      </c>
      <c r="K992">
        <v>3</v>
      </c>
      <c r="L992" t="s">
        <v>669</v>
      </c>
      <c r="M992" t="s">
        <v>4385</v>
      </c>
      <c r="N992">
        <v>26</v>
      </c>
      <c r="O992" t="s">
        <v>11991</v>
      </c>
      <c r="P992" s="1" t="s">
        <v>320</v>
      </c>
      <c r="R992">
        <v>3049290</v>
      </c>
      <c r="S992">
        <v>4</v>
      </c>
      <c r="T992" t="s">
        <v>421</v>
      </c>
      <c r="U992" t="s">
        <v>909</v>
      </c>
      <c r="V992" t="s">
        <v>1044</v>
      </c>
      <c r="W992" s="1">
        <v>31441</v>
      </c>
      <c r="X992"/>
    </row>
    <row r="993" spans="1:24" x14ac:dyDescent="0.3">
      <c r="A993" t="s">
        <v>4390</v>
      </c>
      <c r="B993">
        <v>1</v>
      </c>
      <c r="C993" s="1" t="s">
        <v>4388</v>
      </c>
      <c r="D993" t="s">
        <v>310</v>
      </c>
      <c r="F993" t="s">
        <v>294</v>
      </c>
      <c r="G993">
        <v>13</v>
      </c>
      <c r="H993" t="s">
        <v>1222</v>
      </c>
      <c r="I993" t="s">
        <v>4388</v>
      </c>
      <c r="J993">
        <v>297</v>
      </c>
      <c r="K993">
        <v>0</v>
      </c>
      <c r="L993" t="s">
        <v>4094</v>
      </c>
      <c r="M993" t="s">
        <v>4389</v>
      </c>
      <c r="N993">
        <v>47</v>
      </c>
      <c r="O993" t="s">
        <v>11992</v>
      </c>
      <c r="P993" s="1" t="s">
        <v>310</v>
      </c>
      <c r="T993" t="s">
        <v>344</v>
      </c>
      <c r="V993" t="s">
        <v>4391</v>
      </c>
      <c r="W993" s="1"/>
      <c r="X993"/>
    </row>
    <row r="994" spans="1:24" x14ac:dyDescent="0.3">
      <c r="A994" t="s">
        <v>14520</v>
      </c>
      <c r="B994">
        <v>1</v>
      </c>
      <c r="C994" s="1" t="s">
        <v>14521</v>
      </c>
      <c r="D994" t="s">
        <v>320</v>
      </c>
      <c r="F994" t="s">
        <v>298</v>
      </c>
      <c r="G994">
        <v>80</v>
      </c>
      <c r="H994" t="s">
        <v>1042</v>
      </c>
      <c r="I994" t="s">
        <v>14521</v>
      </c>
      <c r="J994">
        <v>22163</v>
      </c>
      <c r="K994">
        <v>1</v>
      </c>
      <c r="L994" t="s">
        <v>468</v>
      </c>
      <c r="M994" t="s">
        <v>6147</v>
      </c>
      <c r="N994">
        <v>23</v>
      </c>
      <c r="O994" t="s">
        <v>14523</v>
      </c>
      <c r="P994" s="1" t="s">
        <v>320</v>
      </c>
      <c r="R994">
        <v>4039553</v>
      </c>
      <c r="T994" t="s">
        <v>293</v>
      </c>
      <c r="U994" t="s">
        <v>476</v>
      </c>
      <c r="V994" t="s">
        <v>14522</v>
      </c>
      <c r="W994" s="1">
        <v>33071</v>
      </c>
      <c r="X994"/>
    </row>
    <row r="995" spans="1:24" x14ac:dyDescent="0.3">
      <c r="A995" t="s">
        <v>4393</v>
      </c>
      <c r="B995">
        <v>2</v>
      </c>
      <c r="C995" s="1" t="s">
        <v>4392</v>
      </c>
      <c r="D995" t="s">
        <v>347</v>
      </c>
      <c r="F995" t="s">
        <v>294</v>
      </c>
      <c r="G995">
        <v>86</v>
      </c>
      <c r="H995" t="s">
        <v>758</v>
      </c>
      <c r="I995" t="s">
        <v>4392</v>
      </c>
      <c r="J995">
        <v>15350</v>
      </c>
      <c r="K995">
        <v>7</v>
      </c>
      <c r="L995" t="s">
        <v>1975</v>
      </c>
      <c r="M995" t="s">
        <v>820</v>
      </c>
      <c r="N995">
        <v>30</v>
      </c>
      <c r="O995" t="s">
        <v>11993</v>
      </c>
      <c r="P995" s="1" t="s">
        <v>347</v>
      </c>
      <c r="R995">
        <v>16373</v>
      </c>
      <c r="T995" t="s">
        <v>303</v>
      </c>
      <c r="V995" t="s">
        <v>4394</v>
      </c>
      <c r="W995" s="1">
        <v>27143</v>
      </c>
      <c r="X995"/>
    </row>
    <row r="996" spans="1:24" x14ac:dyDescent="0.3">
      <c r="A996" t="s">
        <v>4393</v>
      </c>
      <c r="B996">
        <v>2</v>
      </c>
      <c r="C996" s="1" t="s">
        <v>14524</v>
      </c>
      <c r="D996" t="s">
        <v>448</v>
      </c>
      <c r="F996" t="s">
        <v>298</v>
      </c>
      <c r="G996">
        <v>20</v>
      </c>
      <c r="H996" t="s">
        <v>316</v>
      </c>
      <c r="I996" t="s">
        <v>14524</v>
      </c>
      <c r="J996">
        <v>21775</v>
      </c>
      <c r="K996">
        <v>1</v>
      </c>
      <c r="L996" t="s">
        <v>1975</v>
      </c>
      <c r="M996" t="s">
        <v>820</v>
      </c>
      <c r="N996">
        <v>25</v>
      </c>
      <c r="O996" t="s">
        <v>11993</v>
      </c>
      <c r="P996" s="1" t="s">
        <v>448</v>
      </c>
      <c r="S996">
        <v>3</v>
      </c>
      <c r="T996" t="s">
        <v>359</v>
      </c>
      <c r="U996" t="s">
        <v>870</v>
      </c>
      <c r="V996" t="s">
        <v>14525</v>
      </c>
      <c r="W996" s="1">
        <v>33153</v>
      </c>
      <c r="X996"/>
    </row>
    <row r="997" spans="1:24" x14ac:dyDescent="0.3">
      <c r="A997" t="s">
        <v>4398</v>
      </c>
      <c r="B997">
        <v>1</v>
      </c>
      <c r="C997" s="1" t="s">
        <v>4395</v>
      </c>
      <c r="F997" t="s">
        <v>294</v>
      </c>
      <c r="G997">
        <v>0</v>
      </c>
      <c r="H997" t="s">
        <v>295</v>
      </c>
      <c r="I997" t="s">
        <v>4395</v>
      </c>
      <c r="J997">
        <v>17900</v>
      </c>
      <c r="K997">
        <v>0</v>
      </c>
      <c r="L997" t="s">
        <v>4396</v>
      </c>
      <c r="M997" t="s">
        <v>4397</v>
      </c>
      <c r="O997" t="s">
        <v>11994</v>
      </c>
      <c r="P997" s="1" t="s">
        <v>295</v>
      </c>
      <c r="T997" t="s">
        <v>295</v>
      </c>
      <c r="V997"/>
      <c r="W997" s="1"/>
      <c r="X997"/>
    </row>
    <row r="998" spans="1:24" x14ac:dyDescent="0.3">
      <c r="A998" t="s">
        <v>4400</v>
      </c>
      <c r="B998">
        <v>1</v>
      </c>
      <c r="C998" s="1" t="s">
        <v>4399</v>
      </c>
      <c r="D998" t="s">
        <v>434</v>
      </c>
      <c r="E998" t="s">
        <v>13994</v>
      </c>
      <c r="F998" t="s">
        <v>298</v>
      </c>
      <c r="G998">
        <v>3</v>
      </c>
      <c r="H998" t="s">
        <v>819</v>
      </c>
      <c r="I998" t="s">
        <v>4399</v>
      </c>
      <c r="J998">
        <v>21542</v>
      </c>
      <c r="K998">
        <v>2</v>
      </c>
      <c r="L998" t="s">
        <v>811</v>
      </c>
      <c r="M998" t="s">
        <v>2370</v>
      </c>
      <c r="N998">
        <v>25</v>
      </c>
      <c r="O998" t="s">
        <v>11995</v>
      </c>
      <c r="P998" s="1" t="s">
        <v>434</v>
      </c>
      <c r="R998">
        <v>3150744</v>
      </c>
      <c r="S998">
        <v>2</v>
      </c>
      <c r="T998" t="s">
        <v>359</v>
      </c>
      <c r="U998" t="s">
        <v>665</v>
      </c>
      <c r="V998" t="s">
        <v>4401</v>
      </c>
      <c r="W998" s="1">
        <v>32417</v>
      </c>
      <c r="X998"/>
    </row>
    <row r="999" spans="1:24" x14ac:dyDescent="0.3">
      <c r="A999" t="s">
        <v>4405</v>
      </c>
      <c r="B999">
        <v>1</v>
      </c>
      <c r="C999" s="1" t="s">
        <v>4402</v>
      </c>
      <c r="D999" t="s">
        <v>434</v>
      </c>
      <c r="E999" t="s">
        <v>4404</v>
      </c>
      <c r="F999" t="s">
        <v>298</v>
      </c>
      <c r="G999">
        <v>6</v>
      </c>
      <c r="H999" t="s">
        <v>340</v>
      </c>
      <c r="I999" t="s">
        <v>4402</v>
      </c>
      <c r="J999">
        <v>14877</v>
      </c>
      <c r="K999">
        <v>7</v>
      </c>
      <c r="L999" t="s">
        <v>1809</v>
      </c>
      <c r="M999" t="s">
        <v>4403</v>
      </c>
      <c r="N999">
        <v>31</v>
      </c>
      <c r="O999" t="s">
        <v>11996</v>
      </c>
      <c r="P999" s="1" t="s">
        <v>434</v>
      </c>
      <c r="R999">
        <v>15918</v>
      </c>
      <c r="T999" t="s">
        <v>489</v>
      </c>
      <c r="V999" t="s">
        <v>4406</v>
      </c>
      <c r="W999" s="1">
        <v>26789</v>
      </c>
      <c r="X999"/>
    </row>
    <row r="1000" spans="1:24" x14ac:dyDescent="0.3">
      <c r="A1000" t="s">
        <v>4409</v>
      </c>
      <c r="B1000">
        <v>1</v>
      </c>
      <c r="C1000" s="1" t="s">
        <v>4407</v>
      </c>
      <c r="D1000" t="s">
        <v>347</v>
      </c>
      <c r="E1000" t="s">
        <v>4408</v>
      </c>
      <c r="F1000" t="s">
        <v>506</v>
      </c>
      <c r="G1000">
        <v>1</v>
      </c>
      <c r="H1000" t="s">
        <v>65</v>
      </c>
      <c r="I1000" t="s">
        <v>4407</v>
      </c>
      <c r="J1000">
        <v>15268</v>
      </c>
      <c r="K1000">
        <v>7</v>
      </c>
      <c r="L1000" t="s">
        <v>710</v>
      </c>
      <c r="M1000" t="s">
        <v>509</v>
      </c>
      <c r="N1000">
        <v>29</v>
      </c>
      <c r="O1000" t="s">
        <v>11997</v>
      </c>
      <c r="P1000" s="1" t="s">
        <v>347</v>
      </c>
      <c r="R1000">
        <v>16345</v>
      </c>
      <c r="T1000" t="s">
        <v>399</v>
      </c>
      <c r="V1000" t="s">
        <v>4410</v>
      </c>
      <c r="W1000" s="1">
        <v>27201</v>
      </c>
      <c r="X1000"/>
    </row>
    <row r="1001" spans="1:24" x14ac:dyDescent="0.3">
      <c r="A1001" t="s">
        <v>4414</v>
      </c>
      <c r="B1001">
        <v>1</v>
      </c>
      <c r="C1001" s="1" t="s">
        <v>4411</v>
      </c>
      <c r="D1001" t="s">
        <v>347</v>
      </c>
      <c r="F1001" t="s">
        <v>294</v>
      </c>
      <c r="G1001">
        <v>0</v>
      </c>
      <c r="H1001" t="s">
        <v>295</v>
      </c>
      <c r="I1001" t="s">
        <v>4411</v>
      </c>
      <c r="J1001">
        <v>17104</v>
      </c>
      <c r="K1001">
        <v>0</v>
      </c>
      <c r="L1001" t="s">
        <v>4412</v>
      </c>
      <c r="M1001" t="s">
        <v>4413</v>
      </c>
      <c r="N1001">
        <v>25</v>
      </c>
      <c r="O1001" t="s">
        <v>11998</v>
      </c>
      <c r="P1001" s="1" t="s">
        <v>347</v>
      </c>
      <c r="R1001">
        <v>2512506</v>
      </c>
      <c r="T1001" t="s">
        <v>295</v>
      </c>
      <c r="V1001" t="s">
        <v>4191</v>
      </c>
      <c r="W1001" s="1"/>
      <c r="X1001"/>
    </row>
    <row r="1002" spans="1:24" x14ac:dyDescent="0.3">
      <c r="A1002" t="s">
        <v>14526</v>
      </c>
      <c r="B1002">
        <v>1</v>
      </c>
      <c r="C1002" s="1" t="s">
        <v>14527</v>
      </c>
      <c r="D1002" t="s">
        <v>448</v>
      </c>
      <c r="F1002" t="s">
        <v>294</v>
      </c>
      <c r="H1002" t="s">
        <v>692</v>
      </c>
      <c r="I1002" t="s">
        <v>14527</v>
      </c>
      <c r="J1002">
        <v>22192</v>
      </c>
      <c r="K1002">
        <v>0</v>
      </c>
      <c r="L1002" t="s">
        <v>8646</v>
      </c>
      <c r="M1002" t="s">
        <v>14529</v>
      </c>
      <c r="N1002">
        <v>22</v>
      </c>
      <c r="O1002" t="s">
        <v>14530</v>
      </c>
      <c r="P1002" s="1" t="s">
        <v>448</v>
      </c>
      <c r="T1002" t="s">
        <v>307</v>
      </c>
      <c r="V1002" t="s">
        <v>14528</v>
      </c>
      <c r="W1002" s="1">
        <v>33003</v>
      </c>
      <c r="X1002"/>
    </row>
    <row r="1003" spans="1:24" x14ac:dyDescent="0.3">
      <c r="A1003" t="s">
        <v>4418</v>
      </c>
      <c r="B1003">
        <v>1</v>
      </c>
      <c r="C1003" s="1" t="s">
        <v>4415</v>
      </c>
      <c r="D1003" t="s">
        <v>347</v>
      </c>
      <c r="F1003" t="s">
        <v>294</v>
      </c>
      <c r="G1003">
        <v>37</v>
      </c>
      <c r="H1003" t="s">
        <v>833</v>
      </c>
      <c r="I1003" t="s">
        <v>4415</v>
      </c>
      <c r="J1003">
        <v>17140</v>
      </c>
      <c r="K1003">
        <v>0</v>
      </c>
      <c r="L1003" t="s">
        <v>4416</v>
      </c>
      <c r="M1003" t="s">
        <v>4417</v>
      </c>
      <c r="N1003">
        <v>25</v>
      </c>
      <c r="O1003" t="s">
        <v>11999</v>
      </c>
      <c r="P1003" s="1" t="s">
        <v>347</v>
      </c>
      <c r="R1003">
        <v>2507242</v>
      </c>
      <c r="T1003" t="s">
        <v>399</v>
      </c>
      <c r="V1003" t="s">
        <v>1504</v>
      </c>
      <c r="W1003" s="1">
        <v>29010</v>
      </c>
      <c r="X1003"/>
    </row>
    <row r="1004" spans="1:24" x14ac:dyDescent="0.3">
      <c r="A1004" t="s">
        <v>4422</v>
      </c>
      <c r="B1004">
        <v>1</v>
      </c>
      <c r="C1004" s="1" t="s">
        <v>235</v>
      </c>
      <c r="D1004" t="s">
        <v>448</v>
      </c>
      <c r="E1004" t="s">
        <v>4421</v>
      </c>
      <c r="F1004" t="s">
        <v>298</v>
      </c>
      <c r="G1004">
        <v>28</v>
      </c>
      <c r="H1004" t="s">
        <v>433</v>
      </c>
      <c r="I1004" t="s">
        <v>235</v>
      </c>
      <c r="J1004">
        <v>14917</v>
      </c>
      <c r="K1004">
        <v>8</v>
      </c>
      <c r="L1004" t="s">
        <v>3507</v>
      </c>
      <c r="M1004" t="s">
        <v>4420</v>
      </c>
      <c r="N1004">
        <v>31</v>
      </c>
      <c r="O1004" t="s">
        <v>12000</v>
      </c>
      <c r="P1004" s="1" t="s">
        <v>448</v>
      </c>
      <c r="Q1004" t="s">
        <v>407</v>
      </c>
      <c r="R1004">
        <v>15971</v>
      </c>
      <c r="S1004">
        <v>4</v>
      </c>
      <c r="T1004" t="s">
        <v>399</v>
      </c>
      <c r="U1004" t="s">
        <v>690</v>
      </c>
      <c r="V1004" t="s">
        <v>4423</v>
      </c>
      <c r="W1004" s="1">
        <v>26813</v>
      </c>
      <c r="X1004"/>
    </row>
    <row r="1005" spans="1:24" x14ac:dyDescent="0.3">
      <c r="A1005" t="s">
        <v>4425</v>
      </c>
      <c r="B1005">
        <v>1</v>
      </c>
      <c r="C1005" s="1" t="s">
        <v>4424</v>
      </c>
      <c r="D1005" t="s">
        <v>347</v>
      </c>
      <c r="E1005" t="s">
        <v>13995</v>
      </c>
      <c r="F1005" t="s">
        <v>298</v>
      </c>
      <c r="G1005">
        <v>86</v>
      </c>
      <c r="H1005" t="s">
        <v>588</v>
      </c>
      <c r="I1005" t="s">
        <v>4424</v>
      </c>
      <c r="J1005">
        <v>21169</v>
      </c>
      <c r="K1005">
        <v>2</v>
      </c>
      <c r="L1005" t="s">
        <v>411</v>
      </c>
      <c r="M1005" t="s">
        <v>539</v>
      </c>
      <c r="N1005">
        <v>25</v>
      </c>
      <c r="O1005" t="s">
        <v>12001</v>
      </c>
      <c r="P1005" s="1" t="s">
        <v>347</v>
      </c>
      <c r="R1005">
        <v>4408988</v>
      </c>
      <c r="S1005">
        <v>3</v>
      </c>
      <c r="T1005" t="s">
        <v>344</v>
      </c>
      <c r="U1005" t="s">
        <v>364</v>
      </c>
      <c r="V1005" t="s">
        <v>6325</v>
      </c>
      <c r="W1005" s="1">
        <v>32488</v>
      </c>
      <c r="X1005"/>
    </row>
    <row r="1006" spans="1:24" x14ac:dyDescent="0.3">
      <c r="A1006" t="s">
        <v>4428</v>
      </c>
      <c r="B1006">
        <v>1</v>
      </c>
      <c r="C1006" s="1" t="s">
        <v>4426</v>
      </c>
      <c r="D1006" t="s">
        <v>347</v>
      </c>
      <c r="E1006" t="s">
        <v>4427</v>
      </c>
      <c r="F1006" t="s">
        <v>294</v>
      </c>
      <c r="G1006">
        <v>19</v>
      </c>
      <c r="H1006" t="s">
        <v>433</v>
      </c>
      <c r="I1006" t="s">
        <v>4426</v>
      </c>
      <c r="J1006">
        <v>17799</v>
      </c>
      <c r="K1006">
        <v>5</v>
      </c>
      <c r="L1006" t="s">
        <v>597</v>
      </c>
      <c r="M1006" t="s">
        <v>2630</v>
      </c>
      <c r="N1006">
        <v>28</v>
      </c>
      <c r="O1006" t="s">
        <v>12002</v>
      </c>
      <c r="P1006" s="1" t="s">
        <v>347</v>
      </c>
      <c r="R1006">
        <v>2511952</v>
      </c>
      <c r="T1006" t="s">
        <v>317</v>
      </c>
      <c r="V1006" t="s">
        <v>4429</v>
      </c>
      <c r="W1006" s="1">
        <v>28840</v>
      </c>
      <c r="X1006"/>
    </row>
    <row r="1007" spans="1:24" x14ac:dyDescent="0.3">
      <c r="A1007" t="s">
        <v>4433</v>
      </c>
      <c r="B1007">
        <v>1</v>
      </c>
      <c r="C1007" s="1" t="s">
        <v>4430</v>
      </c>
      <c r="D1007" t="s">
        <v>347</v>
      </c>
      <c r="F1007" t="s">
        <v>294</v>
      </c>
      <c r="G1007">
        <v>10</v>
      </c>
      <c r="H1007" t="s">
        <v>427</v>
      </c>
      <c r="I1007" t="s">
        <v>4430</v>
      </c>
      <c r="J1007">
        <v>17410</v>
      </c>
      <c r="K1007">
        <v>0</v>
      </c>
      <c r="L1007" t="s">
        <v>4431</v>
      </c>
      <c r="M1007" t="s">
        <v>4432</v>
      </c>
      <c r="N1007">
        <v>24</v>
      </c>
      <c r="O1007" t="s">
        <v>12003</v>
      </c>
      <c r="P1007" s="1" t="s">
        <v>347</v>
      </c>
      <c r="T1007" t="s">
        <v>359</v>
      </c>
      <c r="V1007" t="s">
        <v>4434</v>
      </c>
      <c r="W1007" s="1">
        <v>28919</v>
      </c>
      <c r="X1007"/>
    </row>
    <row r="1008" spans="1:24" x14ac:dyDescent="0.3">
      <c r="A1008" t="s">
        <v>14531</v>
      </c>
      <c r="B1008">
        <v>1</v>
      </c>
      <c r="C1008" s="1" t="s">
        <v>14532</v>
      </c>
      <c r="D1008" t="s">
        <v>347</v>
      </c>
      <c r="F1008" t="s">
        <v>298</v>
      </c>
      <c r="G1008">
        <v>84</v>
      </c>
      <c r="H1008" t="s">
        <v>355</v>
      </c>
      <c r="I1008" t="s">
        <v>14532</v>
      </c>
      <c r="J1008">
        <v>21708</v>
      </c>
      <c r="K1008">
        <v>1</v>
      </c>
      <c r="L1008" t="s">
        <v>1038</v>
      </c>
      <c r="M1008" t="s">
        <v>14534</v>
      </c>
      <c r="N1008">
        <v>27</v>
      </c>
      <c r="O1008" t="s">
        <v>14535</v>
      </c>
      <c r="P1008" s="1" t="s">
        <v>347</v>
      </c>
      <c r="R1008">
        <v>2974503</v>
      </c>
      <c r="S1008">
        <v>3</v>
      </c>
      <c r="T1008" t="s">
        <v>344</v>
      </c>
      <c r="U1008" t="s">
        <v>364</v>
      </c>
      <c r="V1008" t="s">
        <v>14533</v>
      </c>
      <c r="W1008" s="1">
        <v>32664</v>
      </c>
      <c r="X1008"/>
    </row>
    <row r="1009" spans="1:24" x14ac:dyDescent="0.3">
      <c r="A1009" t="s">
        <v>4439</v>
      </c>
      <c r="B1009">
        <v>1</v>
      </c>
      <c r="C1009" s="1" t="s">
        <v>93</v>
      </c>
      <c r="D1009" t="s">
        <v>347</v>
      </c>
      <c r="E1009" t="s">
        <v>4438</v>
      </c>
      <c r="F1009" t="s">
        <v>298</v>
      </c>
      <c r="G1009">
        <v>15</v>
      </c>
      <c r="H1009" t="s">
        <v>346</v>
      </c>
      <c r="I1009" t="s">
        <v>93</v>
      </c>
      <c r="J1009">
        <v>17289</v>
      </c>
      <c r="K1009">
        <v>6</v>
      </c>
      <c r="L1009" t="s">
        <v>623</v>
      </c>
      <c r="M1009" t="s">
        <v>4437</v>
      </c>
      <c r="N1009">
        <v>29</v>
      </c>
      <c r="O1009" t="s">
        <v>12004</v>
      </c>
      <c r="P1009" s="1" t="s">
        <v>347</v>
      </c>
      <c r="R1009">
        <v>3085107</v>
      </c>
      <c r="S1009">
        <v>4</v>
      </c>
      <c r="T1009" t="s">
        <v>421</v>
      </c>
      <c r="U1009" t="s">
        <v>703</v>
      </c>
      <c r="V1009" t="s">
        <v>4440</v>
      </c>
      <c r="W1009" s="1">
        <v>28974</v>
      </c>
      <c r="X1009"/>
    </row>
    <row r="1010" spans="1:24" x14ac:dyDescent="0.3">
      <c r="A1010" t="s">
        <v>17119</v>
      </c>
      <c r="B1010">
        <v>1</v>
      </c>
      <c r="C1010" s="1" t="s">
        <v>17120</v>
      </c>
      <c r="D1010" t="s">
        <v>434</v>
      </c>
      <c r="F1010" t="s">
        <v>298</v>
      </c>
      <c r="G1010">
        <v>1</v>
      </c>
      <c r="H1010" t="s">
        <v>533</v>
      </c>
      <c r="I1010" t="s">
        <v>17120</v>
      </c>
      <c r="K1010">
        <v>0</v>
      </c>
      <c r="L1010" t="s">
        <v>321</v>
      </c>
      <c r="M1010" t="s">
        <v>17121</v>
      </c>
      <c r="N1010">
        <v>23</v>
      </c>
      <c r="O1010" t="s">
        <v>17122</v>
      </c>
      <c r="P1010" s="1" t="s">
        <v>434</v>
      </c>
      <c r="T1010" t="s">
        <v>328</v>
      </c>
      <c r="U1010" t="s">
        <v>351</v>
      </c>
      <c r="V1010" t="s">
        <v>16474</v>
      </c>
      <c r="W1010" s="1"/>
      <c r="X1010"/>
    </row>
    <row r="1011" spans="1:24" x14ac:dyDescent="0.3">
      <c r="A1011" t="s">
        <v>14536</v>
      </c>
      <c r="B1011">
        <v>1</v>
      </c>
      <c r="C1011" s="1" t="s">
        <v>14537</v>
      </c>
      <c r="D1011" t="s">
        <v>347</v>
      </c>
      <c r="F1011" t="s">
        <v>298</v>
      </c>
      <c r="G1011">
        <v>80</v>
      </c>
      <c r="H1011" t="s">
        <v>388</v>
      </c>
      <c r="I1011" t="s">
        <v>14537</v>
      </c>
      <c r="J1011">
        <v>22311</v>
      </c>
      <c r="K1011">
        <v>0</v>
      </c>
      <c r="L1011" t="s">
        <v>772</v>
      </c>
      <c r="M1011" t="s">
        <v>4272</v>
      </c>
      <c r="N1011">
        <v>23</v>
      </c>
      <c r="O1011" t="s">
        <v>14539</v>
      </c>
      <c r="P1011" s="1" t="s">
        <v>347</v>
      </c>
      <c r="R1011">
        <v>4282647</v>
      </c>
      <c r="T1011" t="s">
        <v>344</v>
      </c>
      <c r="U1011" t="s">
        <v>297</v>
      </c>
      <c r="V1011" t="s">
        <v>14538</v>
      </c>
      <c r="W1011" s="1">
        <v>32978</v>
      </c>
      <c r="X1011"/>
    </row>
    <row r="1012" spans="1:24" x14ac:dyDescent="0.3">
      <c r="A1012" t="s">
        <v>4445</v>
      </c>
      <c r="B1012">
        <v>1</v>
      </c>
      <c r="C1012" s="1" t="s">
        <v>4442</v>
      </c>
      <c r="D1012" t="s">
        <v>448</v>
      </c>
      <c r="E1012" t="s">
        <v>4444</v>
      </c>
      <c r="F1012" t="s">
        <v>298</v>
      </c>
      <c r="G1012">
        <v>33</v>
      </c>
      <c r="H1012" t="s">
        <v>214</v>
      </c>
      <c r="I1012" t="s">
        <v>4442</v>
      </c>
      <c r="J1012">
        <v>12239</v>
      </c>
      <c r="K1012">
        <v>10</v>
      </c>
      <c r="L1012" t="s">
        <v>321</v>
      </c>
      <c r="M1012" t="s">
        <v>4443</v>
      </c>
      <c r="N1012">
        <v>32</v>
      </c>
      <c r="O1012" t="s">
        <v>12005</v>
      </c>
      <c r="P1012" s="1" t="s">
        <v>448</v>
      </c>
      <c r="R1012">
        <v>13587</v>
      </c>
      <c r="T1012" t="s">
        <v>307</v>
      </c>
      <c r="V1012" t="s">
        <v>4446</v>
      </c>
      <c r="W1012" s="1">
        <v>24400</v>
      </c>
      <c r="X1012"/>
    </row>
    <row r="1013" spans="1:24" x14ac:dyDescent="0.3">
      <c r="A1013" t="s">
        <v>4450</v>
      </c>
      <c r="B1013">
        <v>1</v>
      </c>
      <c r="C1013" s="1" t="s">
        <v>4447</v>
      </c>
      <c r="D1013" t="s">
        <v>347</v>
      </c>
      <c r="E1013" t="s">
        <v>4449</v>
      </c>
      <c r="F1013" t="s">
        <v>294</v>
      </c>
      <c r="G1013">
        <v>15</v>
      </c>
      <c r="H1013" t="s">
        <v>447</v>
      </c>
      <c r="I1013" t="s">
        <v>4447</v>
      </c>
      <c r="J1013">
        <v>14795</v>
      </c>
      <c r="K1013">
        <v>8</v>
      </c>
      <c r="L1013" t="s">
        <v>444</v>
      </c>
      <c r="M1013" t="s">
        <v>4448</v>
      </c>
      <c r="N1013">
        <v>31</v>
      </c>
      <c r="O1013" t="s">
        <v>12006</v>
      </c>
      <c r="P1013" s="1" t="s">
        <v>347</v>
      </c>
      <c r="R1013">
        <v>15555</v>
      </c>
      <c r="T1013" t="s">
        <v>307</v>
      </c>
      <c r="V1013" t="s">
        <v>4451</v>
      </c>
      <c r="W1013" s="1">
        <v>26108</v>
      </c>
      <c r="X1013"/>
    </row>
    <row r="1014" spans="1:24" x14ac:dyDescent="0.3">
      <c r="A1014" t="s">
        <v>14540</v>
      </c>
      <c r="B1014">
        <v>1</v>
      </c>
      <c r="C1014" s="1" t="s">
        <v>14541</v>
      </c>
      <c r="D1014" t="s">
        <v>347</v>
      </c>
      <c r="F1014" t="s">
        <v>298</v>
      </c>
      <c r="G1014">
        <v>15</v>
      </c>
      <c r="H1014" t="s">
        <v>1222</v>
      </c>
      <c r="I1014" t="s">
        <v>14541</v>
      </c>
      <c r="J1014">
        <v>21717</v>
      </c>
      <c r="K1014">
        <v>1</v>
      </c>
      <c r="L1014" t="s">
        <v>14544</v>
      </c>
      <c r="M1014" t="s">
        <v>1444</v>
      </c>
      <c r="N1014">
        <v>24</v>
      </c>
      <c r="O1014" t="s">
        <v>14543</v>
      </c>
      <c r="P1014" s="1" t="s">
        <v>347</v>
      </c>
      <c r="R1014">
        <v>3886598</v>
      </c>
      <c r="S1014">
        <v>4</v>
      </c>
      <c r="T1014" t="s">
        <v>317</v>
      </c>
      <c r="U1014" t="s">
        <v>532</v>
      </c>
      <c r="V1014" t="s">
        <v>14542</v>
      </c>
      <c r="W1014" s="1">
        <v>32887</v>
      </c>
      <c r="X1014"/>
    </row>
    <row r="1015" spans="1:24" x14ac:dyDescent="0.3">
      <c r="A1015" t="s">
        <v>4455</v>
      </c>
      <c r="B1015">
        <v>1</v>
      </c>
      <c r="C1015" s="1" t="s">
        <v>47</v>
      </c>
      <c r="D1015" t="s">
        <v>448</v>
      </c>
      <c r="E1015" t="s">
        <v>4454</v>
      </c>
      <c r="F1015" t="s">
        <v>298</v>
      </c>
      <c r="G1015">
        <v>29</v>
      </c>
      <c r="H1015" t="s">
        <v>702</v>
      </c>
      <c r="I1015" t="s">
        <v>47</v>
      </c>
      <c r="J1015">
        <v>19003</v>
      </c>
      <c r="K1015">
        <v>4</v>
      </c>
      <c r="L1015" t="s">
        <v>4452</v>
      </c>
      <c r="M1015" t="s">
        <v>4453</v>
      </c>
      <c r="N1015">
        <v>25</v>
      </c>
      <c r="O1015" t="s">
        <v>12007</v>
      </c>
      <c r="P1015" s="1" t="s">
        <v>448</v>
      </c>
      <c r="Q1015" t="s">
        <v>407</v>
      </c>
      <c r="R1015">
        <v>3066158</v>
      </c>
      <c r="S1015">
        <v>2</v>
      </c>
      <c r="T1015" t="s">
        <v>454</v>
      </c>
      <c r="U1015" t="s">
        <v>890</v>
      </c>
      <c r="V1015" t="s">
        <v>4456</v>
      </c>
      <c r="W1015" s="1">
        <v>30232</v>
      </c>
      <c r="X1015"/>
    </row>
    <row r="1016" spans="1:24" x14ac:dyDescent="0.3">
      <c r="A1016" t="s">
        <v>4461</v>
      </c>
      <c r="B1016">
        <v>1</v>
      </c>
      <c r="C1016" s="1" t="s">
        <v>4458</v>
      </c>
      <c r="D1016" t="s">
        <v>347</v>
      </c>
      <c r="E1016" t="s">
        <v>14545</v>
      </c>
      <c r="F1016" t="s">
        <v>294</v>
      </c>
      <c r="H1016" t="s">
        <v>427</v>
      </c>
      <c r="I1016" t="s">
        <v>4458</v>
      </c>
      <c r="J1016">
        <v>18407</v>
      </c>
      <c r="K1016">
        <v>4</v>
      </c>
      <c r="L1016" t="s">
        <v>4459</v>
      </c>
      <c r="M1016" t="s">
        <v>4460</v>
      </c>
      <c r="N1016">
        <v>26</v>
      </c>
      <c r="O1016" t="s">
        <v>12008</v>
      </c>
      <c r="P1016" s="1" t="s">
        <v>347</v>
      </c>
      <c r="R1016">
        <v>2971271</v>
      </c>
      <c r="T1016" t="s">
        <v>399</v>
      </c>
      <c r="V1016" t="s">
        <v>4462</v>
      </c>
      <c r="W1016" s="1">
        <v>29616</v>
      </c>
      <c r="X1016"/>
    </row>
    <row r="1017" spans="1:24" x14ac:dyDescent="0.3">
      <c r="A1017" t="s">
        <v>4466</v>
      </c>
      <c r="B1017">
        <v>1</v>
      </c>
      <c r="C1017" s="1" t="s">
        <v>4463</v>
      </c>
      <c r="D1017" t="s">
        <v>347</v>
      </c>
      <c r="E1017" t="s">
        <v>4465</v>
      </c>
      <c r="F1017" t="s">
        <v>298</v>
      </c>
      <c r="G1017">
        <v>80</v>
      </c>
      <c r="H1017" t="s">
        <v>564</v>
      </c>
      <c r="I1017" t="s">
        <v>4463</v>
      </c>
      <c r="J1017">
        <v>9906</v>
      </c>
      <c r="K1017">
        <v>13</v>
      </c>
      <c r="L1017" t="s">
        <v>705</v>
      </c>
      <c r="M1017" t="s">
        <v>4464</v>
      </c>
      <c r="N1017">
        <v>35</v>
      </c>
      <c r="O1017" t="s">
        <v>12009</v>
      </c>
      <c r="P1017" s="1" t="s">
        <v>347</v>
      </c>
      <c r="R1017">
        <v>11674</v>
      </c>
      <c r="T1017" t="s">
        <v>359</v>
      </c>
      <c r="U1017" t="s">
        <v>717</v>
      </c>
      <c r="V1017" t="s">
        <v>4467</v>
      </c>
      <c r="W1017" s="1">
        <v>9037</v>
      </c>
      <c r="X1017"/>
    </row>
    <row r="1018" spans="1:24" x14ac:dyDescent="0.3">
      <c r="A1018" t="s">
        <v>4471</v>
      </c>
      <c r="B1018">
        <v>1</v>
      </c>
      <c r="C1018" s="1" t="s">
        <v>4469</v>
      </c>
      <c r="D1018" t="s">
        <v>310</v>
      </c>
      <c r="F1018" t="s">
        <v>294</v>
      </c>
      <c r="G1018">
        <v>7</v>
      </c>
      <c r="H1018" t="s">
        <v>571</v>
      </c>
      <c r="I1018" t="s">
        <v>4469</v>
      </c>
      <c r="J1018">
        <v>4097</v>
      </c>
      <c r="K1018">
        <v>14</v>
      </c>
      <c r="L1018" t="s">
        <v>4470</v>
      </c>
      <c r="M1018" t="s">
        <v>1545</v>
      </c>
      <c r="N1018">
        <v>37</v>
      </c>
      <c r="O1018" t="s">
        <v>12010</v>
      </c>
      <c r="P1018" s="1" t="s">
        <v>310</v>
      </c>
      <c r="R1018">
        <v>9650</v>
      </c>
      <c r="T1018" t="s">
        <v>344</v>
      </c>
      <c r="V1018" t="s">
        <v>4472</v>
      </c>
      <c r="W1018" s="1">
        <v>7813</v>
      </c>
      <c r="X1018"/>
    </row>
    <row r="1019" spans="1:24" x14ac:dyDescent="0.3">
      <c r="A1019" t="s">
        <v>16328</v>
      </c>
      <c r="B1019">
        <v>1</v>
      </c>
      <c r="C1019" s="1" t="s">
        <v>16329</v>
      </c>
      <c r="D1019" t="s">
        <v>347</v>
      </c>
      <c r="F1019" t="s">
        <v>298</v>
      </c>
      <c r="G1019">
        <v>16</v>
      </c>
      <c r="H1019" t="s">
        <v>355</v>
      </c>
      <c r="I1019" t="s">
        <v>16329</v>
      </c>
      <c r="K1019">
        <v>0</v>
      </c>
      <c r="L1019" t="s">
        <v>321</v>
      </c>
      <c r="M1019" t="s">
        <v>1232</v>
      </c>
      <c r="N1019">
        <v>23</v>
      </c>
      <c r="O1019" t="s">
        <v>16330</v>
      </c>
      <c r="P1019" s="1" t="s">
        <v>347</v>
      </c>
      <c r="T1019" t="s">
        <v>317</v>
      </c>
      <c r="U1019" t="s">
        <v>364</v>
      </c>
      <c r="V1019" t="s">
        <v>14909</v>
      </c>
      <c r="W1019" s="1"/>
      <c r="X1019"/>
    </row>
    <row r="1020" spans="1:24" x14ac:dyDescent="0.3">
      <c r="A1020" t="s">
        <v>4474</v>
      </c>
      <c r="B1020">
        <v>1</v>
      </c>
      <c r="C1020" s="1" t="s">
        <v>4473</v>
      </c>
      <c r="D1020" t="s">
        <v>347</v>
      </c>
      <c r="E1020" t="s">
        <v>13996</v>
      </c>
      <c r="F1020" t="s">
        <v>294</v>
      </c>
      <c r="H1020" t="s">
        <v>361</v>
      </c>
      <c r="I1020" t="s">
        <v>4473</v>
      </c>
      <c r="J1020">
        <v>20881</v>
      </c>
      <c r="K1020">
        <v>1</v>
      </c>
      <c r="L1020" t="s">
        <v>764</v>
      </c>
      <c r="M1020" t="s">
        <v>3012</v>
      </c>
      <c r="N1020">
        <v>23</v>
      </c>
      <c r="O1020" t="s">
        <v>12011</v>
      </c>
      <c r="P1020" s="1" t="s">
        <v>347</v>
      </c>
      <c r="R1020">
        <v>4038938</v>
      </c>
      <c r="T1020" t="s">
        <v>328</v>
      </c>
      <c r="V1020" t="s">
        <v>4475</v>
      </c>
      <c r="W1020" s="1">
        <v>32071</v>
      </c>
      <c r="X1020"/>
    </row>
    <row r="1021" spans="1:24" x14ac:dyDescent="0.3">
      <c r="A1021" t="s">
        <v>4479</v>
      </c>
      <c r="B1021">
        <v>1</v>
      </c>
      <c r="C1021" s="1" t="s">
        <v>4477</v>
      </c>
      <c r="D1021" t="s">
        <v>347</v>
      </c>
      <c r="F1021" t="s">
        <v>294</v>
      </c>
      <c r="G1021">
        <v>7</v>
      </c>
      <c r="H1021" t="s">
        <v>825</v>
      </c>
      <c r="I1021" t="s">
        <v>4477</v>
      </c>
      <c r="J1021">
        <v>19149</v>
      </c>
      <c r="K1021">
        <v>2</v>
      </c>
      <c r="L1021" t="s">
        <v>444</v>
      </c>
      <c r="M1021" t="s">
        <v>4478</v>
      </c>
      <c r="N1021">
        <v>27</v>
      </c>
      <c r="O1021" t="s">
        <v>12012</v>
      </c>
      <c r="P1021" s="1" t="s">
        <v>347</v>
      </c>
      <c r="R1021">
        <v>2979852</v>
      </c>
      <c r="T1021" t="s">
        <v>359</v>
      </c>
      <c r="V1021" t="s">
        <v>1410</v>
      </c>
      <c r="W1021" s="1">
        <v>30459</v>
      </c>
      <c r="X1021"/>
    </row>
    <row r="1022" spans="1:24" x14ac:dyDescent="0.3">
      <c r="A1022" t="s">
        <v>4482</v>
      </c>
      <c r="B1022">
        <v>1</v>
      </c>
      <c r="C1022" s="1" t="s">
        <v>4480</v>
      </c>
      <c r="F1022" t="s">
        <v>294</v>
      </c>
      <c r="G1022">
        <v>0</v>
      </c>
      <c r="H1022" t="s">
        <v>295</v>
      </c>
      <c r="I1022" t="s">
        <v>4480</v>
      </c>
      <c r="J1022">
        <v>17844</v>
      </c>
      <c r="K1022">
        <v>0</v>
      </c>
      <c r="L1022" t="s">
        <v>735</v>
      </c>
      <c r="M1022" t="s">
        <v>4481</v>
      </c>
      <c r="O1022" t="s">
        <v>12013</v>
      </c>
      <c r="P1022" s="1" t="s">
        <v>295</v>
      </c>
      <c r="T1022" t="s">
        <v>295</v>
      </c>
      <c r="V1022"/>
      <c r="W1022" s="1"/>
      <c r="X1022"/>
    </row>
    <row r="1023" spans="1:24" x14ac:dyDescent="0.3">
      <c r="A1023" t="s">
        <v>4486</v>
      </c>
      <c r="B1023">
        <v>1</v>
      </c>
      <c r="C1023" s="1" t="s">
        <v>4483</v>
      </c>
      <c r="D1023" t="s">
        <v>434</v>
      </c>
      <c r="E1023" t="s">
        <v>4485</v>
      </c>
      <c r="F1023" t="s">
        <v>298</v>
      </c>
      <c r="G1023">
        <v>4</v>
      </c>
      <c r="H1023" t="s">
        <v>482</v>
      </c>
      <c r="I1023" t="s">
        <v>4483</v>
      </c>
      <c r="J1023">
        <v>20144</v>
      </c>
      <c r="K1023">
        <v>3</v>
      </c>
      <c r="L1023" t="s">
        <v>367</v>
      </c>
      <c r="M1023" t="s">
        <v>4484</v>
      </c>
      <c r="N1023">
        <v>25</v>
      </c>
      <c r="O1023" t="s">
        <v>12014</v>
      </c>
      <c r="P1023" s="1" t="s">
        <v>434</v>
      </c>
      <c r="R1023">
        <v>3123052</v>
      </c>
      <c r="S1023">
        <v>1</v>
      </c>
      <c r="T1023" t="s">
        <v>399</v>
      </c>
      <c r="U1023" t="s">
        <v>297</v>
      </c>
      <c r="V1023" t="s">
        <v>4487</v>
      </c>
      <c r="W1023" s="1">
        <v>31366</v>
      </c>
      <c r="X1023"/>
    </row>
    <row r="1024" spans="1:24" x14ac:dyDescent="0.3">
      <c r="A1024" t="s">
        <v>4490</v>
      </c>
      <c r="B1024">
        <v>1</v>
      </c>
      <c r="C1024" s="1" t="s">
        <v>4488</v>
      </c>
      <c r="D1024" t="s">
        <v>347</v>
      </c>
      <c r="F1024" t="s">
        <v>298</v>
      </c>
      <c r="G1024">
        <v>89</v>
      </c>
      <c r="H1024" t="s">
        <v>316</v>
      </c>
      <c r="I1024" t="s">
        <v>4488</v>
      </c>
      <c r="J1024">
        <v>18895</v>
      </c>
      <c r="K1024">
        <v>1</v>
      </c>
      <c r="L1024" t="s">
        <v>968</v>
      </c>
      <c r="M1024" t="s">
        <v>4489</v>
      </c>
      <c r="O1024" t="s">
        <v>12015</v>
      </c>
      <c r="P1024" s="1" t="s">
        <v>347</v>
      </c>
      <c r="T1024" t="s">
        <v>317</v>
      </c>
      <c r="U1024" t="s">
        <v>476</v>
      </c>
      <c r="V1024"/>
      <c r="W1024" s="1">
        <v>30110</v>
      </c>
      <c r="X1024"/>
    </row>
    <row r="1025" spans="1:24" x14ac:dyDescent="0.3">
      <c r="A1025" t="s">
        <v>16331</v>
      </c>
      <c r="B1025">
        <v>1</v>
      </c>
      <c r="C1025" s="1" t="s">
        <v>16332</v>
      </c>
      <c r="D1025" t="s">
        <v>448</v>
      </c>
      <c r="F1025" t="s">
        <v>298</v>
      </c>
      <c r="G1025">
        <v>49</v>
      </c>
      <c r="H1025" t="s">
        <v>599</v>
      </c>
      <c r="I1025" t="s">
        <v>16332</v>
      </c>
      <c r="K1025">
        <v>0</v>
      </c>
      <c r="L1025" t="s">
        <v>2332</v>
      </c>
      <c r="M1025" t="s">
        <v>3012</v>
      </c>
      <c r="O1025" t="s">
        <v>16333</v>
      </c>
      <c r="P1025" s="1" t="s">
        <v>448</v>
      </c>
      <c r="T1025" t="s">
        <v>359</v>
      </c>
      <c r="U1025" t="s">
        <v>532</v>
      </c>
      <c r="V1025"/>
      <c r="W1025" s="1"/>
      <c r="X1025"/>
    </row>
    <row r="1026" spans="1:24" x14ac:dyDescent="0.3">
      <c r="A1026" t="s">
        <v>4491</v>
      </c>
      <c r="B1026">
        <v>1</v>
      </c>
      <c r="C1026" s="1" t="s">
        <v>456</v>
      </c>
      <c r="D1026" t="s">
        <v>310</v>
      </c>
      <c r="E1026" t="s">
        <v>13997</v>
      </c>
      <c r="F1026" t="s">
        <v>298</v>
      </c>
      <c r="G1026">
        <v>8</v>
      </c>
      <c r="H1026" t="s">
        <v>758</v>
      </c>
      <c r="I1026" t="s">
        <v>456</v>
      </c>
      <c r="J1026">
        <v>5834</v>
      </c>
      <c r="K1026">
        <v>14</v>
      </c>
      <c r="L1026" t="s">
        <v>596</v>
      </c>
      <c r="M1026" t="s">
        <v>2688</v>
      </c>
      <c r="N1026">
        <v>36</v>
      </c>
      <c r="O1026" t="s">
        <v>12016</v>
      </c>
      <c r="P1026" s="1" t="s">
        <v>310</v>
      </c>
      <c r="R1026">
        <v>11128</v>
      </c>
      <c r="T1026" t="s">
        <v>317</v>
      </c>
      <c r="U1026" t="s">
        <v>305</v>
      </c>
      <c r="V1026" t="s">
        <v>4492</v>
      </c>
      <c r="W1026" s="1">
        <v>8544</v>
      </c>
      <c r="X1026"/>
    </row>
    <row r="1027" spans="1:24" x14ac:dyDescent="0.3">
      <c r="A1027" t="s">
        <v>4494</v>
      </c>
      <c r="B1027">
        <v>1</v>
      </c>
      <c r="C1027" s="1" t="s">
        <v>2364</v>
      </c>
      <c r="D1027" t="s">
        <v>347</v>
      </c>
      <c r="E1027" t="s">
        <v>4493</v>
      </c>
      <c r="F1027" t="s">
        <v>298</v>
      </c>
      <c r="G1027">
        <v>87</v>
      </c>
      <c r="H1027" t="s">
        <v>533</v>
      </c>
      <c r="I1027" t="s">
        <v>2364</v>
      </c>
      <c r="J1027">
        <v>8373</v>
      </c>
      <c r="K1027">
        <v>11</v>
      </c>
      <c r="L1027" t="s">
        <v>497</v>
      </c>
      <c r="M1027" t="s">
        <v>2614</v>
      </c>
      <c r="N1027">
        <v>32</v>
      </c>
      <c r="O1027" t="s">
        <v>12017</v>
      </c>
      <c r="P1027" s="1" t="s">
        <v>347</v>
      </c>
      <c r="R1027">
        <v>12597</v>
      </c>
      <c r="T1027" t="s">
        <v>328</v>
      </c>
      <c r="V1027" t="s">
        <v>4495</v>
      </c>
      <c r="W1027" s="1">
        <v>9347</v>
      </c>
      <c r="X1027"/>
    </row>
    <row r="1028" spans="1:24" x14ac:dyDescent="0.3">
      <c r="A1028" t="s">
        <v>4498</v>
      </c>
      <c r="B1028">
        <v>1</v>
      </c>
      <c r="C1028" s="1" t="s">
        <v>4496</v>
      </c>
      <c r="D1028" t="s">
        <v>310</v>
      </c>
      <c r="F1028" t="s">
        <v>294</v>
      </c>
      <c r="G1028">
        <v>5</v>
      </c>
      <c r="H1028" t="s">
        <v>738</v>
      </c>
      <c r="I1028" t="s">
        <v>4496</v>
      </c>
      <c r="J1028">
        <v>1482</v>
      </c>
      <c r="K1028">
        <v>5</v>
      </c>
      <c r="L1028" t="s">
        <v>597</v>
      </c>
      <c r="M1028" t="s">
        <v>4497</v>
      </c>
      <c r="N1028">
        <v>33</v>
      </c>
      <c r="O1028" t="s">
        <v>12018</v>
      </c>
      <c r="P1028" s="1" t="s">
        <v>310</v>
      </c>
      <c r="T1028" t="s">
        <v>303</v>
      </c>
      <c r="V1028" t="s">
        <v>4499</v>
      </c>
      <c r="W1028" s="1"/>
      <c r="X1028"/>
    </row>
    <row r="1029" spans="1:24" x14ac:dyDescent="0.3">
      <c r="A1029" t="s">
        <v>4503</v>
      </c>
      <c r="B1029">
        <v>1</v>
      </c>
      <c r="C1029" s="1" t="s">
        <v>4500</v>
      </c>
      <c r="D1029" t="s">
        <v>434</v>
      </c>
      <c r="E1029" t="s">
        <v>4502</v>
      </c>
      <c r="F1029" t="s">
        <v>294</v>
      </c>
      <c r="G1029">
        <v>9</v>
      </c>
      <c r="H1029" t="s">
        <v>355</v>
      </c>
      <c r="I1029" t="s">
        <v>4500</v>
      </c>
      <c r="J1029">
        <v>18255</v>
      </c>
      <c r="K1029">
        <v>4</v>
      </c>
      <c r="L1029" t="s">
        <v>2387</v>
      </c>
      <c r="M1029" t="s">
        <v>4501</v>
      </c>
      <c r="N1029">
        <v>28</v>
      </c>
      <c r="O1029" t="s">
        <v>12019</v>
      </c>
      <c r="P1029" s="1" t="s">
        <v>434</v>
      </c>
      <c r="R1029">
        <v>2582419</v>
      </c>
      <c r="T1029" t="s">
        <v>307</v>
      </c>
      <c r="V1029" t="s">
        <v>2401</v>
      </c>
      <c r="W1029" s="1">
        <v>29834</v>
      </c>
      <c r="X1029"/>
    </row>
    <row r="1030" spans="1:24" x14ac:dyDescent="0.3">
      <c r="A1030" t="s">
        <v>4506</v>
      </c>
      <c r="B1030">
        <v>1</v>
      </c>
      <c r="C1030" s="1" t="s">
        <v>4504</v>
      </c>
      <c r="D1030" t="s">
        <v>347</v>
      </c>
      <c r="F1030" t="s">
        <v>294</v>
      </c>
      <c r="G1030">
        <v>86</v>
      </c>
      <c r="H1030" t="s">
        <v>391</v>
      </c>
      <c r="I1030" t="s">
        <v>4504</v>
      </c>
      <c r="J1030">
        <v>17407</v>
      </c>
      <c r="K1030">
        <v>0</v>
      </c>
      <c r="L1030" t="s">
        <v>4505</v>
      </c>
      <c r="M1030" t="s">
        <v>1331</v>
      </c>
      <c r="N1030">
        <v>24</v>
      </c>
      <c r="O1030" t="s">
        <v>12020</v>
      </c>
      <c r="P1030" s="1" t="s">
        <v>347</v>
      </c>
      <c r="T1030" t="s">
        <v>359</v>
      </c>
      <c r="V1030" t="s">
        <v>4507</v>
      </c>
      <c r="W1030" s="1"/>
      <c r="X1030"/>
    </row>
    <row r="1031" spans="1:24" x14ac:dyDescent="0.3">
      <c r="A1031" t="s">
        <v>4511</v>
      </c>
      <c r="B1031">
        <v>1</v>
      </c>
      <c r="C1031" s="1" t="s">
        <v>4508</v>
      </c>
      <c r="D1031" t="s">
        <v>320</v>
      </c>
      <c r="E1031" t="s">
        <v>4510</v>
      </c>
      <c r="F1031" t="s">
        <v>506</v>
      </c>
      <c r="G1031">
        <v>88</v>
      </c>
      <c r="H1031" t="s">
        <v>511</v>
      </c>
      <c r="I1031" t="s">
        <v>4508</v>
      </c>
      <c r="J1031">
        <v>16679</v>
      </c>
      <c r="K1031">
        <v>6</v>
      </c>
      <c r="L1031" t="s">
        <v>4509</v>
      </c>
      <c r="M1031" t="s">
        <v>429</v>
      </c>
      <c r="N1031">
        <v>30</v>
      </c>
      <c r="O1031" t="s">
        <v>12021</v>
      </c>
      <c r="P1031" s="1" t="s">
        <v>320</v>
      </c>
      <c r="R1031">
        <v>17423</v>
      </c>
      <c r="T1031" t="s">
        <v>421</v>
      </c>
      <c r="V1031" t="s">
        <v>4512</v>
      </c>
      <c r="W1031" s="1">
        <v>28253</v>
      </c>
      <c r="X1031"/>
    </row>
    <row r="1032" spans="1:24" x14ac:dyDescent="0.3">
      <c r="A1032" t="s">
        <v>4515</v>
      </c>
      <c r="B1032">
        <v>1</v>
      </c>
      <c r="C1032" s="1" t="s">
        <v>4513</v>
      </c>
      <c r="D1032" t="s">
        <v>347</v>
      </c>
      <c r="F1032" t="s">
        <v>294</v>
      </c>
      <c r="G1032">
        <v>83</v>
      </c>
      <c r="H1032" t="s">
        <v>720</v>
      </c>
      <c r="I1032" t="s">
        <v>4513</v>
      </c>
      <c r="J1032">
        <v>13471</v>
      </c>
      <c r="K1032">
        <v>9</v>
      </c>
      <c r="L1032" t="s">
        <v>2667</v>
      </c>
      <c r="M1032" t="s">
        <v>4514</v>
      </c>
      <c r="N1032">
        <v>34</v>
      </c>
      <c r="O1032" t="s">
        <v>12022</v>
      </c>
      <c r="P1032" s="1" t="s">
        <v>347</v>
      </c>
      <c r="R1032">
        <v>14280</v>
      </c>
      <c r="T1032" t="s">
        <v>344</v>
      </c>
      <c r="V1032" t="s">
        <v>4516</v>
      </c>
      <c r="W1032" s="1">
        <v>25106</v>
      </c>
      <c r="X1032"/>
    </row>
    <row r="1033" spans="1:24" x14ac:dyDescent="0.3">
      <c r="A1033" t="s">
        <v>4518</v>
      </c>
      <c r="B1033">
        <v>1</v>
      </c>
      <c r="C1033" s="1" t="s">
        <v>4517</v>
      </c>
      <c r="D1033" t="s">
        <v>347</v>
      </c>
      <c r="E1033" t="s">
        <v>13998</v>
      </c>
      <c r="F1033" t="s">
        <v>298</v>
      </c>
      <c r="G1033">
        <v>16</v>
      </c>
      <c r="H1033" t="s">
        <v>533</v>
      </c>
      <c r="I1033" t="s">
        <v>4517</v>
      </c>
      <c r="J1033">
        <v>21078</v>
      </c>
      <c r="K1033">
        <v>2</v>
      </c>
      <c r="L1033" t="s">
        <v>772</v>
      </c>
      <c r="M1033" t="s">
        <v>820</v>
      </c>
      <c r="N1033">
        <v>24</v>
      </c>
      <c r="O1033" t="s">
        <v>12023</v>
      </c>
      <c r="P1033" s="1" t="s">
        <v>347</v>
      </c>
      <c r="R1033">
        <v>3929118</v>
      </c>
      <c r="S1033">
        <v>3</v>
      </c>
      <c r="T1033" t="s">
        <v>328</v>
      </c>
      <c r="U1033" t="s">
        <v>351</v>
      </c>
      <c r="V1033" t="s">
        <v>13830</v>
      </c>
      <c r="W1033" s="1">
        <v>32533</v>
      </c>
      <c r="X1033"/>
    </row>
    <row r="1034" spans="1:24" x14ac:dyDescent="0.3">
      <c r="A1034" t="s">
        <v>4522</v>
      </c>
      <c r="B1034">
        <v>1</v>
      </c>
      <c r="C1034" s="1" t="s">
        <v>4519</v>
      </c>
      <c r="D1034" t="s">
        <v>347</v>
      </c>
      <c r="E1034" t="s">
        <v>4521</v>
      </c>
      <c r="F1034" t="s">
        <v>294</v>
      </c>
      <c r="G1034">
        <v>15</v>
      </c>
      <c r="H1034" t="s">
        <v>607</v>
      </c>
      <c r="I1034" t="s">
        <v>4519</v>
      </c>
      <c r="J1034">
        <v>16893</v>
      </c>
      <c r="K1034">
        <v>5</v>
      </c>
      <c r="L1034" t="s">
        <v>2502</v>
      </c>
      <c r="M1034" t="s">
        <v>4520</v>
      </c>
      <c r="N1034">
        <v>28</v>
      </c>
      <c r="O1034" t="s">
        <v>12024</v>
      </c>
      <c r="P1034" s="1" t="s">
        <v>347</v>
      </c>
      <c r="R1034">
        <v>3055912</v>
      </c>
      <c r="T1034" t="s">
        <v>344</v>
      </c>
      <c r="V1034" t="s">
        <v>4523</v>
      </c>
      <c r="W1034" s="1">
        <v>28520</v>
      </c>
      <c r="X1034"/>
    </row>
    <row r="1035" spans="1:24" x14ac:dyDescent="0.3">
      <c r="A1035" t="s">
        <v>4528</v>
      </c>
      <c r="B1035">
        <v>1</v>
      </c>
      <c r="C1035" s="1" t="s">
        <v>4526</v>
      </c>
      <c r="D1035" t="s">
        <v>320</v>
      </c>
      <c r="E1035" t="s">
        <v>13999</v>
      </c>
      <c r="F1035" t="s">
        <v>298</v>
      </c>
      <c r="G1035">
        <v>87</v>
      </c>
      <c r="H1035" t="s">
        <v>989</v>
      </c>
      <c r="I1035" t="s">
        <v>4526</v>
      </c>
      <c r="J1035">
        <v>20753</v>
      </c>
      <c r="K1035">
        <v>2</v>
      </c>
      <c r="L1035" t="s">
        <v>2549</v>
      </c>
      <c r="M1035" t="s">
        <v>4527</v>
      </c>
      <c r="N1035">
        <v>23</v>
      </c>
      <c r="O1035" t="s">
        <v>12025</v>
      </c>
      <c r="P1035" s="1" t="s">
        <v>320</v>
      </c>
      <c r="R1035">
        <v>4036131</v>
      </c>
      <c r="S1035">
        <v>1</v>
      </c>
      <c r="T1035" t="s">
        <v>421</v>
      </c>
      <c r="U1035" t="s">
        <v>1368</v>
      </c>
      <c r="V1035" t="s">
        <v>4529</v>
      </c>
      <c r="W1035" s="1">
        <v>31852</v>
      </c>
      <c r="X1035"/>
    </row>
    <row r="1036" spans="1:24" x14ac:dyDescent="0.3">
      <c r="A1036" t="s">
        <v>16334</v>
      </c>
      <c r="B1036">
        <v>1</v>
      </c>
      <c r="C1036" s="1" t="s">
        <v>4530</v>
      </c>
      <c r="D1036" t="s">
        <v>347</v>
      </c>
      <c r="F1036" t="s">
        <v>294</v>
      </c>
      <c r="G1036">
        <v>16</v>
      </c>
      <c r="H1036" t="s">
        <v>65</v>
      </c>
      <c r="I1036" t="s">
        <v>4530</v>
      </c>
      <c r="J1036">
        <v>13341</v>
      </c>
      <c r="K1036">
        <v>9</v>
      </c>
      <c r="L1036" t="s">
        <v>1531</v>
      </c>
      <c r="M1036" t="s">
        <v>1607</v>
      </c>
      <c r="N1036">
        <v>32</v>
      </c>
      <c r="O1036" t="s">
        <v>16335</v>
      </c>
      <c r="P1036" s="1" t="s">
        <v>347</v>
      </c>
      <c r="R1036">
        <v>14424</v>
      </c>
      <c r="T1036" t="s">
        <v>328</v>
      </c>
      <c r="V1036" t="s">
        <v>4531</v>
      </c>
      <c r="W1036" s="1">
        <v>25290</v>
      </c>
      <c r="X1036"/>
    </row>
    <row r="1037" spans="1:24" x14ac:dyDescent="0.3">
      <c r="A1037" t="s">
        <v>4536</v>
      </c>
      <c r="B1037">
        <v>1</v>
      </c>
      <c r="C1037" s="1" t="s">
        <v>4532</v>
      </c>
      <c r="D1037" t="s">
        <v>310</v>
      </c>
      <c r="E1037" t="s">
        <v>4535</v>
      </c>
      <c r="F1037" t="s">
        <v>298</v>
      </c>
      <c r="G1037">
        <v>5</v>
      </c>
      <c r="H1037" t="s">
        <v>433</v>
      </c>
      <c r="I1037" t="s">
        <v>4532</v>
      </c>
      <c r="J1037">
        <v>15694</v>
      </c>
      <c r="K1037">
        <v>9</v>
      </c>
      <c r="L1037" t="s">
        <v>4533</v>
      </c>
      <c r="M1037" t="s">
        <v>4534</v>
      </c>
      <c r="N1037">
        <v>33</v>
      </c>
      <c r="O1037" t="s">
        <v>12026</v>
      </c>
      <c r="P1037" s="1" t="s">
        <v>310</v>
      </c>
      <c r="R1037">
        <v>15168</v>
      </c>
      <c r="S1037">
        <v>2</v>
      </c>
      <c r="T1037" t="s">
        <v>328</v>
      </c>
      <c r="U1037" t="s">
        <v>665</v>
      </c>
      <c r="V1037" t="s">
        <v>4537</v>
      </c>
      <c r="W1037" s="1">
        <v>26483</v>
      </c>
      <c r="X1037"/>
    </row>
    <row r="1038" spans="1:24" x14ac:dyDescent="0.3">
      <c r="A1038" t="s">
        <v>4543</v>
      </c>
      <c r="B1038">
        <v>1</v>
      </c>
      <c r="C1038" s="1" t="s">
        <v>4540</v>
      </c>
      <c r="D1038" t="s">
        <v>320</v>
      </c>
      <c r="E1038" t="s">
        <v>4542</v>
      </c>
      <c r="F1038" t="s">
        <v>298</v>
      </c>
      <c r="G1038">
        <v>84</v>
      </c>
      <c r="H1038" t="s">
        <v>1972</v>
      </c>
      <c r="I1038" t="s">
        <v>4540</v>
      </c>
      <c r="J1038">
        <v>16954</v>
      </c>
      <c r="K1038">
        <v>6</v>
      </c>
      <c r="L1038" t="s">
        <v>710</v>
      </c>
      <c r="M1038" t="s">
        <v>4541</v>
      </c>
      <c r="N1038">
        <v>28</v>
      </c>
      <c r="O1038" t="s">
        <v>12027</v>
      </c>
      <c r="P1038" s="1" t="s">
        <v>320</v>
      </c>
      <c r="Q1038" t="s">
        <v>407</v>
      </c>
      <c r="R1038">
        <v>2576804</v>
      </c>
      <c r="T1038" t="s">
        <v>317</v>
      </c>
      <c r="U1038" t="s">
        <v>14224</v>
      </c>
      <c r="V1038" t="s">
        <v>4544</v>
      </c>
      <c r="W1038" s="1">
        <v>28582</v>
      </c>
      <c r="X1038"/>
    </row>
    <row r="1039" spans="1:24" x14ac:dyDescent="0.3">
      <c r="A1039" t="s">
        <v>4547</v>
      </c>
      <c r="B1039">
        <v>1</v>
      </c>
      <c r="C1039" s="1" t="s">
        <v>4545</v>
      </c>
      <c r="F1039" t="s">
        <v>294</v>
      </c>
      <c r="G1039">
        <v>0</v>
      </c>
      <c r="H1039" t="s">
        <v>295</v>
      </c>
      <c r="I1039" t="s">
        <v>4545</v>
      </c>
      <c r="J1039">
        <v>19768</v>
      </c>
      <c r="K1039">
        <v>0</v>
      </c>
      <c r="L1039" t="s">
        <v>721</v>
      </c>
      <c r="M1039" t="s">
        <v>4546</v>
      </c>
      <c r="O1039" t="s">
        <v>12028</v>
      </c>
      <c r="P1039" s="1" t="s">
        <v>295</v>
      </c>
      <c r="T1039" t="s">
        <v>295</v>
      </c>
      <c r="V1039"/>
      <c r="W1039" s="1"/>
      <c r="X1039"/>
    </row>
    <row r="1040" spans="1:24" x14ac:dyDescent="0.3">
      <c r="A1040" t="s">
        <v>4553</v>
      </c>
      <c r="B1040">
        <v>1</v>
      </c>
      <c r="C1040" s="1" t="s">
        <v>4550</v>
      </c>
      <c r="D1040" t="s">
        <v>347</v>
      </c>
      <c r="F1040" t="s">
        <v>298</v>
      </c>
      <c r="G1040">
        <v>11</v>
      </c>
      <c r="H1040" t="s">
        <v>1574</v>
      </c>
      <c r="I1040" t="s">
        <v>4550</v>
      </c>
      <c r="J1040">
        <v>20525</v>
      </c>
      <c r="K1040">
        <v>1</v>
      </c>
      <c r="L1040" t="s">
        <v>4551</v>
      </c>
      <c r="M1040" t="s">
        <v>4552</v>
      </c>
      <c r="O1040" t="s">
        <v>12029</v>
      </c>
      <c r="P1040" s="1" t="s">
        <v>347</v>
      </c>
      <c r="R1040">
        <v>3051813</v>
      </c>
      <c r="T1040" t="s">
        <v>399</v>
      </c>
      <c r="U1040" t="s">
        <v>566</v>
      </c>
      <c r="V1040"/>
      <c r="W1040" s="1">
        <v>31389</v>
      </c>
      <c r="X1040"/>
    </row>
    <row r="1041" spans="1:24" x14ac:dyDescent="0.3">
      <c r="A1041" t="s">
        <v>14546</v>
      </c>
      <c r="B1041">
        <v>1</v>
      </c>
      <c r="C1041" s="1" t="s">
        <v>14547</v>
      </c>
      <c r="D1041" t="s">
        <v>347</v>
      </c>
      <c r="F1041" t="s">
        <v>298</v>
      </c>
      <c r="G1041">
        <v>17</v>
      </c>
      <c r="H1041" t="s">
        <v>433</v>
      </c>
      <c r="I1041" t="s">
        <v>14547</v>
      </c>
      <c r="J1041">
        <v>22386</v>
      </c>
      <c r="K1041">
        <v>1</v>
      </c>
      <c r="L1041" t="s">
        <v>14550</v>
      </c>
      <c r="M1041" t="s">
        <v>2614</v>
      </c>
      <c r="N1041">
        <v>22</v>
      </c>
      <c r="O1041" t="s">
        <v>14549</v>
      </c>
      <c r="P1041" s="1" t="s">
        <v>347</v>
      </c>
      <c r="T1041" t="s">
        <v>344</v>
      </c>
      <c r="U1041" t="s">
        <v>386</v>
      </c>
      <c r="V1041" t="s">
        <v>14548</v>
      </c>
      <c r="W1041" s="1">
        <v>32971</v>
      </c>
      <c r="X1041"/>
    </row>
    <row r="1042" spans="1:24" x14ac:dyDescent="0.3">
      <c r="A1042" t="s">
        <v>4559</v>
      </c>
      <c r="B1042">
        <v>1</v>
      </c>
      <c r="C1042" s="1" t="s">
        <v>4557</v>
      </c>
      <c r="D1042" t="s">
        <v>310</v>
      </c>
      <c r="E1042" t="s">
        <v>4558</v>
      </c>
      <c r="F1042" t="s">
        <v>298</v>
      </c>
      <c r="G1042">
        <v>7</v>
      </c>
      <c r="H1042" t="s">
        <v>496</v>
      </c>
      <c r="I1042" t="s">
        <v>4557</v>
      </c>
      <c r="J1042">
        <v>18104</v>
      </c>
      <c r="K1042">
        <v>5</v>
      </c>
      <c r="L1042" t="s">
        <v>1719</v>
      </c>
      <c r="M1042" t="s">
        <v>1158</v>
      </c>
      <c r="N1042">
        <v>27</v>
      </c>
      <c r="O1042" t="s">
        <v>12030</v>
      </c>
      <c r="P1042" s="1" t="s">
        <v>310</v>
      </c>
      <c r="R1042">
        <v>2979501</v>
      </c>
      <c r="S1042">
        <v>4</v>
      </c>
      <c r="T1042" t="s">
        <v>303</v>
      </c>
      <c r="U1042" t="s">
        <v>532</v>
      </c>
      <c r="V1042" t="s">
        <v>4259</v>
      </c>
      <c r="W1042" s="1">
        <v>29421</v>
      </c>
      <c r="X1042"/>
    </row>
    <row r="1043" spans="1:24" x14ac:dyDescent="0.3">
      <c r="A1043" t="s">
        <v>4565</v>
      </c>
      <c r="B1043">
        <v>1</v>
      </c>
      <c r="C1043" s="1" t="s">
        <v>4562</v>
      </c>
      <c r="D1043" t="s">
        <v>558</v>
      </c>
      <c r="E1043" t="s">
        <v>4564</v>
      </c>
      <c r="F1043" t="s">
        <v>298</v>
      </c>
      <c r="G1043">
        <v>42</v>
      </c>
      <c r="H1043" t="s">
        <v>14551</v>
      </c>
      <c r="I1043" t="s">
        <v>4562</v>
      </c>
      <c r="J1043">
        <v>19209</v>
      </c>
      <c r="K1043">
        <v>4</v>
      </c>
      <c r="L1043" t="s">
        <v>879</v>
      </c>
      <c r="M1043" t="s">
        <v>4563</v>
      </c>
      <c r="N1043">
        <v>27</v>
      </c>
      <c r="O1043" t="s">
        <v>12031</v>
      </c>
      <c r="P1043" s="1" t="s">
        <v>1500</v>
      </c>
      <c r="Q1043" t="s">
        <v>407</v>
      </c>
      <c r="R1043">
        <v>2975417</v>
      </c>
      <c r="S1043">
        <v>4</v>
      </c>
      <c r="T1043" t="s">
        <v>317</v>
      </c>
      <c r="U1043" t="s">
        <v>334</v>
      </c>
      <c r="V1043" t="s">
        <v>1333</v>
      </c>
      <c r="W1043" s="1">
        <v>30592</v>
      </c>
      <c r="X1043"/>
    </row>
    <row r="1044" spans="1:24" x14ac:dyDescent="0.3">
      <c r="A1044" t="s">
        <v>4567</v>
      </c>
      <c r="B1044">
        <v>1</v>
      </c>
      <c r="C1044" s="1" t="s">
        <v>4566</v>
      </c>
      <c r="D1044" t="s">
        <v>347</v>
      </c>
      <c r="F1044" t="s">
        <v>294</v>
      </c>
      <c r="G1044">
        <v>13</v>
      </c>
      <c r="H1044" t="s">
        <v>447</v>
      </c>
      <c r="I1044" t="s">
        <v>4566</v>
      </c>
      <c r="J1044">
        <v>16657</v>
      </c>
      <c r="K1044">
        <v>5</v>
      </c>
      <c r="L1044" t="s">
        <v>337</v>
      </c>
      <c r="M1044" t="s">
        <v>442</v>
      </c>
      <c r="N1044">
        <v>27</v>
      </c>
      <c r="O1044" t="s">
        <v>12032</v>
      </c>
      <c r="P1044" s="1" t="s">
        <v>347</v>
      </c>
      <c r="R1044">
        <v>17279</v>
      </c>
      <c r="T1044" t="s">
        <v>421</v>
      </c>
      <c r="V1044" t="s">
        <v>4568</v>
      </c>
      <c r="W1044" s="1">
        <v>28121</v>
      </c>
      <c r="X1044"/>
    </row>
    <row r="1045" spans="1:24" x14ac:dyDescent="0.3">
      <c r="A1045" t="s">
        <v>4572</v>
      </c>
      <c r="B1045">
        <v>1</v>
      </c>
      <c r="C1045" s="1" t="s">
        <v>4569</v>
      </c>
      <c r="D1045" t="s">
        <v>320</v>
      </c>
      <c r="E1045" t="s">
        <v>4571</v>
      </c>
      <c r="F1045" t="s">
        <v>294</v>
      </c>
      <c r="G1045">
        <v>87</v>
      </c>
      <c r="H1045" t="s">
        <v>1254</v>
      </c>
      <c r="I1045" t="s">
        <v>4569</v>
      </c>
      <c r="J1045">
        <v>18700</v>
      </c>
      <c r="K1045">
        <v>4</v>
      </c>
      <c r="L1045" t="s">
        <v>573</v>
      </c>
      <c r="M1045" t="s">
        <v>4570</v>
      </c>
      <c r="N1045">
        <v>27</v>
      </c>
      <c r="O1045" t="s">
        <v>12033</v>
      </c>
      <c r="P1045" s="1" t="s">
        <v>320</v>
      </c>
      <c r="R1045">
        <v>2576449</v>
      </c>
      <c r="T1045" t="s">
        <v>317</v>
      </c>
      <c r="V1045" t="s">
        <v>4573</v>
      </c>
      <c r="W1045" s="1">
        <v>30008</v>
      </c>
      <c r="X1045"/>
    </row>
    <row r="1046" spans="1:24" x14ac:dyDescent="0.3">
      <c r="A1046" t="s">
        <v>4576</v>
      </c>
      <c r="B1046">
        <v>1</v>
      </c>
      <c r="C1046" s="1" t="s">
        <v>4574</v>
      </c>
      <c r="D1046" t="s">
        <v>347</v>
      </c>
      <c r="F1046" t="s">
        <v>294</v>
      </c>
      <c r="G1046">
        <v>17</v>
      </c>
      <c r="H1046" t="s">
        <v>427</v>
      </c>
      <c r="I1046" t="s">
        <v>4574</v>
      </c>
      <c r="J1046">
        <v>13069</v>
      </c>
      <c r="K1046">
        <v>9</v>
      </c>
      <c r="L1046" t="s">
        <v>4575</v>
      </c>
      <c r="M1046" t="s">
        <v>2688</v>
      </c>
      <c r="N1046">
        <v>31</v>
      </c>
      <c r="O1046" t="s">
        <v>12034</v>
      </c>
      <c r="P1046" s="1" t="s">
        <v>347</v>
      </c>
      <c r="R1046">
        <v>14153</v>
      </c>
      <c r="T1046" t="s">
        <v>307</v>
      </c>
      <c r="V1046" t="s">
        <v>736</v>
      </c>
      <c r="W1046" s="1">
        <v>24935</v>
      </c>
      <c r="X1046"/>
    </row>
    <row r="1047" spans="1:24" x14ac:dyDescent="0.3">
      <c r="A1047" t="s">
        <v>4580</v>
      </c>
      <c r="B1047">
        <v>1</v>
      </c>
      <c r="C1047" s="1" t="s">
        <v>572</v>
      </c>
      <c r="D1047" t="s">
        <v>310</v>
      </c>
      <c r="E1047" t="s">
        <v>4579</v>
      </c>
      <c r="F1047" t="s">
        <v>298</v>
      </c>
      <c r="G1047">
        <v>5</v>
      </c>
      <c r="H1047" t="s">
        <v>433</v>
      </c>
      <c r="I1047" t="s">
        <v>572</v>
      </c>
      <c r="J1047">
        <v>8358</v>
      </c>
      <c r="K1047">
        <v>12</v>
      </c>
      <c r="L1047" t="s">
        <v>552</v>
      </c>
      <c r="M1047" t="s">
        <v>4578</v>
      </c>
      <c r="N1047">
        <v>35</v>
      </c>
      <c r="O1047" t="s">
        <v>12035</v>
      </c>
      <c r="P1047" s="1" t="s">
        <v>310</v>
      </c>
      <c r="R1047">
        <v>12477</v>
      </c>
      <c r="S1047">
        <v>4</v>
      </c>
      <c r="T1047" t="s">
        <v>344</v>
      </c>
      <c r="U1047" t="s">
        <v>486</v>
      </c>
      <c r="V1047" t="s">
        <v>4581</v>
      </c>
      <c r="W1047" s="1">
        <v>9547</v>
      </c>
      <c r="X1047"/>
    </row>
    <row r="1048" spans="1:24" x14ac:dyDescent="0.3">
      <c r="A1048" t="s">
        <v>17123</v>
      </c>
      <c r="B1048">
        <v>1</v>
      </c>
      <c r="C1048" s="1" t="s">
        <v>17124</v>
      </c>
      <c r="D1048" t="s">
        <v>448</v>
      </c>
      <c r="F1048" t="s">
        <v>298</v>
      </c>
      <c r="G1048">
        <v>0</v>
      </c>
      <c r="H1048" t="s">
        <v>1301</v>
      </c>
      <c r="I1048" t="s">
        <v>17124</v>
      </c>
      <c r="K1048">
        <v>0</v>
      </c>
      <c r="L1048" t="s">
        <v>17125</v>
      </c>
      <c r="M1048" t="s">
        <v>696</v>
      </c>
      <c r="O1048" t="s">
        <v>17126</v>
      </c>
      <c r="P1048" s="1" t="s">
        <v>448</v>
      </c>
      <c r="T1048" t="s">
        <v>359</v>
      </c>
      <c r="U1048" t="s">
        <v>566</v>
      </c>
      <c r="V1048"/>
      <c r="W1048" s="1"/>
      <c r="X1048"/>
    </row>
    <row r="1049" spans="1:24" x14ac:dyDescent="0.3">
      <c r="A1049" t="s">
        <v>14552</v>
      </c>
      <c r="B1049">
        <v>1</v>
      </c>
      <c r="C1049" s="1" t="s">
        <v>14553</v>
      </c>
      <c r="F1049" t="s">
        <v>294</v>
      </c>
      <c r="G1049">
        <v>0</v>
      </c>
      <c r="H1049" t="s">
        <v>295</v>
      </c>
      <c r="I1049" t="s">
        <v>14553</v>
      </c>
      <c r="J1049">
        <v>21710</v>
      </c>
      <c r="K1049">
        <v>0</v>
      </c>
      <c r="L1049" t="s">
        <v>4991</v>
      </c>
      <c r="M1049" t="s">
        <v>14554</v>
      </c>
      <c r="O1049" t="s">
        <v>14555</v>
      </c>
      <c r="P1049" s="1" t="s">
        <v>295</v>
      </c>
      <c r="T1049" t="s">
        <v>295</v>
      </c>
      <c r="V1049"/>
      <c r="W1049" s="1"/>
      <c r="X1049"/>
    </row>
    <row r="1050" spans="1:24" x14ac:dyDescent="0.3">
      <c r="A1050" t="s">
        <v>14556</v>
      </c>
      <c r="B1050">
        <v>1</v>
      </c>
      <c r="C1050" s="1" t="s">
        <v>14557</v>
      </c>
      <c r="F1050" t="s">
        <v>294</v>
      </c>
      <c r="G1050">
        <v>0</v>
      </c>
      <c r="H1050" t="s">
        <v>295</v>
      </c>
      <c r="I1050" t="s">
        <v>14557</v>
      </c>
      <c r="J1050">
        <v>21702</v>
      </c>
      <c r="K1050">
        <v>0</v>
      </c>
      <c r="L1050" t="s">
        <v>330</v>
      </c>
      <c r="M1050" t="s">
        <v>5915</v>
      </c>
      <c r="O1050" t="s">
        <v>14558</v>
      </c>
      <c r="P1050" s="1" t="s">
        <v>295</v>
      </c>
      <c r="T1050" t="s">
        <v>295</v>
      </c>
      <c r="V1050"/>
      <c r="W1050" s="1"/>
      <c r="X1050"/>
    </row>
    <row r="1051" spans="1:24" x14ac:dyDescent="0.3">
      <c r="A1051" t="s">
        <v>4584</v>
      </c>
      <c r="B1051">
        <v>1</v>
      </c>
      <c r="C1051" s="1" t="s">
        <v>4582</v>
      </c>
      <c r="D1051" t="s">
        <v>347</v>
      </c>
      <c r="E1051" t="s">
        <v>14000</v>
      </c>
      <c r="F1051" t="s">
        <v>298</v>
      </c>
      <c r="G1051">
        <v>13</v>
      </c>
      <c r="H1051" t="s">
        <v>433</v>
      </c>
      <c r="I1051" t="s">
        <v>4582</v>
      </c>
      <c r="J1051">
        <v>20762</v>
      </c>
      <c r="K1051">
        <v>2</v>
      </c>
      <c r="L1051" t="s">
        <v>727</v>
      </c>
      <c r="M1051" t="s">
        <v>4583</v>
      </c>
      <c r="N1051">
        <v>25</v>
      </c>
      <c r="O1051" t="s">
        <v>12036</v>
      </c>
      <c r="P1051" s="1" t="s">
        <v>347</v>
      </c>
      <c r="R1051">
        <v>3139522</v>
      </c>
      <c r="S1051">
        <v>1</v>
      </c>
      <c r="T1051" t="s">
        <v>344</v>
      </c>
      <c r="U1051" t="s">
        <v>386</v>
      </c>
      <c r="V1051" t="s">
        <v>4585</v>
      </c>
      <c r="W1051" s="1">
        <v>32016</v>
      </c>
      <c r="X1051"/>
    </row>
    <row r="1052" spans="1:24" x14ac:dyDescent="0.3">
      <c r="A1052" t="s">
        <v>4589</v>
      </c>
      <c r="B1052">
        <v>1</v>
      </c>
      <c r="C1052" s="1" t="s">
        <v>4586</v>
      </c>
      <c r="D1052" t="s">
        <v>448</v>
      </c>
      <c r="E1052" t="s">
        <v>4588</v>
      </c>
      <c r="F1052" t="s">
        <v>294</v>
      </c>
      <c r="G1052">
        <v>34</v>
      </c>
      <c r="H1052" t="s">
        <v>682</v>
      </c>
      <c r="I1052" t="s">
        <v>4586</v>
      </c>
      <c r="J1052">
        <v>18299</v>
      </c>
      <c r="K1052">
        <v>4</v>
      </c>
      <c r="L1052" t="s">
        <v>3348</v>
      </c>
      <c r="M1052" t="s">
        <v>4587</v>
      </c>
      <c r="N1052">
        <v>27</v>
      </c>
      <c r="O1052" t="s">
        <v>12037</v>
      </c>
      <c r="P1052" s="1" t="s">
        <v>448</v>
      </c>
      <c r="R1052">
        <v>2575553</v>
      </c>
      <c r="T1052" t="s">
        <v>399</v>
      </c>
      <c r="V1052" t="s">
        <v>4590</v>
      </c>
      <c r="W1052" s="1">
        <v>29518</v>
      </c>
      <c r="X1052"/>
    </row>
    <row r="1053" spans="1:24" x14ac:dyDescent="0.3">
      <c r="A1053" t="s">
        <v>4594</v>
      </c>
      <c r="B1053">
        <v>1</v>
      </c>
      <c r="C1053" s="1" t="s">
        <v>4592</v>
      </c>
      <c r="D1053" t="s">
        <v>320</v>
      </c>
      <c r="F1053" t="s">
        <v>294</v>
      </c>
      <c r="G1053">
        <v>81</v>
      </c>
      <c r="H1053" t="s">
        <v>655</v>
      </c>
      <c r="I1053" t="s">
        <v>4592</v>
      </c>
      <c r="J1053">
        <v>15072</v>
      </c>
      <c r="K1053">
        <v>7</v>
      </c>
      <c r="L1053" t="s">
        <v>4593</v>
      </c>
      <c r="M1053" t="s">
        <v>4397</v>
      </c>
      <c r="N1053">
        <v>30</v>
      </c>
      <c r="O1053" t="s">
        <v>12038</v>
      </c>
      <c r="P1053" s="1" t="s">
        <v>320</v>
      </c>
      <c r="R1053">
        <v>15923</v>
      </c>
      <c r="T1053" t="s">
        <v>317</v>
      </c>
      <c r="V1053" t="s">
        <v>2535</v>
      </c>
      <c r="W1053" s="1">
        <v>26807</v>
      </c>
      <c r="X1053"/>
    </row>
    <row r="1054" spans="1:24" x14ac:dyDescent="0.3">
      <c r="A1054" t="s">
        <v>15774</v>
      </c>
      <c r="B1054">
        <v>1</v>
      </c>
      <c r="C1054" s="1" t="s">
        <v>15775</v>
      </c>
      <c r="D1054" t="s">
        <v>15649</v>
      </c>
      <c r="E1054" t="s">
        <v>15776</v>
      </c>
      <c r="F1054" t="s">
        <v>298</v>
      </c>
      <c r="G1054">
        <v>45</v>
      </c>
      <c r="H1054" t="s">
        <v>599</v>
      </c>
      <c r="I1054" t="s">
        <v>15775</v>
      </c>
      <c r="J1054">
        <v>20607</v>
      </c>
      <c r="K1054">
        <v>3</v>
      </c>
      <c r="L1054" t="s">
        <v>468</v>
      </c>
      <c r="M1054" t="s">
        <v>4595</v>
      </c>
      <c r="N1054">
        <v>27</v>
      </c>
      <c r="O1054" t="s">
        <v>15777</v>
      </c>
      <c r="P1054" s="1" t="s">
        <v>15649</v>
      </c>
      <c r="R1054">
        <v>3045166</v>
      </c>
      <c r="T1054" t="s">
        <v>293</v>
      </c>
      <c r="U1054" t="s">
        <v>364</v>
      </c>
      <c r="V1054" t="s">
        <v>542</v>
      </c>
      <c r="W1054" s="1">
        <v>31670</v>
      </c>
      <c r="X1054"/>
    </row>
    <row r="1055" spans="1:24" x14ac:dyDescent="0.3">
      <c r="A1055" t="s">
        <v>4600</v>
      </c>
      <c r="B1055">
        <v>1</v>
      </c>
      <c r="C1055" s="1" t="s">
        <v>4597</v>
      </c>
      <c r="D1055" t="s">
        <v>320</v>
      </c>
      <c r="E1055" t="s">
        <v>4599</v>
      </c>
      <c r="F1055" t="s">
        <v>294</v>
      </c>
      <c r="H1055" t="s">
        <v>952</v>
      </c>
      <c r="I1055" t="s">
        <v>4597</v>
      </c>
      <c r="J1055">
        <v>16853</v>
      </c>
      <c r="K1055">
        <v>5</v>
      </c>
      <c r="L1055" t="s">
        <v>772</v>
      </c>
      <c r="M1055" t="s">
        <v>4598</v>
      </c>
      <c r="N1055">
        <v>27</v>
      </c>
      <c r="O1055" t="s">
        <v>12039</v>
      </c>
      <c r="P1055" s="1" t="s">
        <v>320</v>
      </c>
      <c r="R1055">
        <v>2576389</v>
      </c>
      <c r="T1055" t="s">
        <v>293</v>
      </c>
      <c r="V1055" t="s">
        <v>7603</v>
      </c>
      <c r="W1055" s="1">
        <v>28480</v>
      </c>
      <c r="X1055"/>
    </row>
    <row r="1056" spans="1:24" x14ac:dyDescent="0.3">
      <c r="A1056" t="s">
        <v>4604</v>
      </c>
      <c r="B1056">
        <v>1</v>
      </c>
      <c r="C1056" s="1" t="s">
        <v>4601</v>
      </c>
      <c r="D1056" t="s">
        <v>347</v>
      </c>
      <c r="E1056" t="s">
        <v>4603</v>
      </c>
      <c r="F1056" t="s">
        <v>298</v>
      </c>
      <c r="G1056">
        <v>19</v>
      </c>
      <c r="H1056" t="s">
        <v>316</v>
      </c>
      <c r="I1056" t="s">
        <v>4601</v>
      </c>
      <c r="J1056">
        <v>11463</v>
      </c>
      <c r="K1056">
        <v>10</v>
      </c>
      <c r="L1056" t="s">
        <v>497</v>
      </c>
      <c r="M1056" t="s">
        <v>4602</v>
      </c>
      <c r="N1056">
        <v>33</v>
      </c>
      <c r="O1056" t="s">
        <v>12040</v>
      </c>
      <c r="P1056" s="1" t="s">
        <v>347</v>
      </c>
      <c r="R1056">
        <v>12576</v>
      </c>
      <c r="T1056" t="s">
        <v>317</v>
      </c>
      <c r="V1056" t="s">
        <v>4605</v>
      </c>
      <c r="W1056" s="1">
        <v>24053</v>
      </c>
      <c r="X1056"/>
    </row>
    <row r="1057" spans="1:24" x14ac:dyDescent="0.3">
      <c r="A1057" t="s">
        <v>4609</v>
      </c>
      <c r="B1057">
        <v>1</v>
      </c>
      <c r="C1057" s="1" t="s">
        <v>4606</v>
      </c>
      <c r="D1057" t="s">
        <v>347</v>
      </c>
      <c r="F1057" t="s">
        <v>294</v>
      </c>
      <c r="G1057">
        <v>16</v>
      </c>
      <c r="H1057" t="s">
        <v>745</v>
      </c>
      <c r="I1057" t="s">
        <v>4606</v>
      </c>
      <c r="J1057">
        <v>19731</v>
      </c>
      <c r="K1057">
        <v>2</v>
      </c>
      <c r="L1057" t="s">
        <v>4607</v>
      </c>
      <c r="M1057" t="s">
        <v>4608</v>
      </c>
      <c r="N1057">
        <v>25</v>
      </c>
      <c r="O1057" t="s">
        <v>12041</v>
      </c>
      <c r="P1057" s="1" t="s">
        <v>347</v>
      </c>
      <c r="R1057">
        <v>2977663</v>
      </c>
      <c r="T1057" t="s">
        <v>307</v>
      </c>
      <c r="V1057" t="s">
        <v>4610</v>
      </c>
      <c r="W1057" s="1">
        <v>30939</v>
      </c>
      <c r="X1057"/>
    </row>
    <row r="1058" spans="1:24" x14ac:dyDescent="0.3">
      <c r="A1058" t="s">
        <v>4614</v>
      </c>
      <c r="B1058">
        <v>1</v>
      </c>
      <c r="C1058" s="1" t="s">
        <v>4611</v>
      </c>
      <c r="D1058" t="s">
        <v>347</v>
      </c>
      <c r="E1058" t="s">
        <v>4613</v>
      </c>
      <c r="F1058" t="s">
        <v>294</v>
      </c>
      <c r="G1058">
        <v>1</v>
      </c>
      <c r="H1058" t="s">
        <v>702</v>
      </c>
      <c r="I1058" t="s">
        <v>4611</v>
      </c>
      <c r="J1058">
        <v>20170</v>
      </c>
      <c r="K1058">
        <v>2</v>
      </c>
      <c r="L1058" t="s">
        <v>4612</v>
      </c>
      <c r="M1058" t="s">
        <v>490</v>
      </c>
      <c r="N1058">
        <v>25</v>
      </c>
      <c r="O1058" t="s">
        <v>12042</v>
      </c>
      <c r="P1058" s="1" t="s">
        <v>347</v>
      </c>
      <c r="R1058">
        <v>3066147</v>
      </c>
      <c r="S1058">
        <v>3</v>
      </c>
      <c r="T1058" t="s">
        <v>307</v>
      </c>
      <c r="V1058" t="s">
        <v>4615</v>
      </c>
      <c r="W1058" s="1">
        <v>31551</v>
      </c>
      <c r="X1058"/>
    </row>
    <row r="1059" spans="1:24" x14ac:dyDescent="0.3">
      <c r="A1059" t="s">
        <v>4620</v>
      </c>
      <c r="B1059">
        <v>1</v>
      </c>
      <c r="C1059" s="1" t="s">
        <v>4616</v>
      </c>
      <c r="D1059" t="s">
        <v>448</v>
      </c>
      <c r="E1059" t="s">
        <v>4619</v>
      </c>
      <c r="F1059" t="s">
        <v>294</v>
      </c>
      <c r="G1059">
        <v>48</v>
      </c>
      <c r="H1059" t="s">
        <v>1153</v>
      </c>
      <c r="I1059" t="s">
        <v>4616</v>
      </c>
      <c r="J1059">
        <v>20700</v>
      </c>
      <c r="K1059">
        <v>2</v>
      </c>
      <c r="L1059" t="s">
        <v>4617</v>
      </c>
      <c r="M1059" t="s">
        <v>4618</v>
      </c>
      <c r="N1059">
        <v>26</v>
      </c>
      <c r="O1059" t="s">
        <v>12043</v>
      </c>
      <c r="P1059" s="1" t="s">
        <v>448</v>
      </c>
      <c r="R1059">
        <v>4034782</v>
      </c>
      <c r="T1059" t="s">
        <v>359</v>
      </c>
      <c r="V1059" t="s">
        <v>4621</v>
      </c>
      <c r="W1059" s="1">
        <v>31798</v>
      </c>
      <c r="X1059"/>
    </row>
    <row r="1060" spans="1:24" x14ac:dyDescent="0.3">
      <c r="A1060" t="s">
        <v>4624</v>
      </c>
      <c r="B1060">
        <v>1</v>
      </c>
      <c r="C1060" s="1" t="s">
        <v>254</v>
      </c>
      <c r="D1060" t="s">
        <v>310</v>
      </c>
      <c r="E1060" t="s">
        <v>4623</v>
      </c>
      <c r="F1060" t="s">
        <v>298</v>
      </c>
      <c r="G1060">
        <v>6</v>
      </c>
      <c r="H1060" t="s">
        <v>433</v>
      </c>
      <c r="I1060" t="s">
        <v>254</v>
      </c>
      <c r="J1060">
        <v>19790</v>
      </c>
      <c r="K1060">
        <v>3</v>
      </c>
      <c r="L1060" t="s">
        <v>4622</v>
      </c>
      <c r="M1060" t="s">
        <v>2392</v>
      </c>
      <c r="N1060">
        <v>26</v>
      </c>
      <c r="O1060" t="s">
        <v>12044</v>
      </c>
      <c r="P1060" s="1" t="s">
        <v>310</v>
      </c>
      <c r="R1060">
        <v>3052587</v>
      </c>
      <c r="S1060">
        <v>1</v>
      </c>
      <c r="T1060" t="s">
        <v>328</v>
      </c>
      <c r="U1060" t="s">
        <v>665</v>
      </c>
      <c r="V1060" t="s">
        <v>4625</v>
      </c>
      <c r="W1060" s="1">
        <v>30971</v>
      </c>
      <c r="X1060"/>
    </row>
    <row r="1061" spans="1:24" x14ac:dyDescent="0.3">
      <c r="A1061" t="s">
        <v>4629</v>
      </c>
      <c r="B1061">
        <v>1</v>
      </c>
      <c r="C1061" s="1" t="s">
        <v>4626</v>
      </c>
      <c r="D1061" t="s">
        <v>310</v>
      </c>
      <c r="E1061" t="s">
        <v>4628</v>
      </c>
      <c r="F1061" t="s">
        <v>298</v>
      </c>
      <c r="G1061">
        <v>10</v>
      </c>
      <c r="H1061" t="s">
        <v>316</v>
      </c>
      <c r="I1061" t="s">
        <v>4626</v>
      </c>
      <c r="J1061">
        <v>19330</v>
      </c>
      <c r="K1061">
        <v>4</v>
      </c>
      <c r="L1061" t="s">
        <v>710</v>
      </c>
      <c r="M1061" t="s">
        <v>4627</v>
      </c>
      <c r="N1061">
        <v>26</v>
      </c>
      <c r="O1061" t="s">
        <v>12045</v>
      </c>
      <c r="P1061" s="1" t="s">
        <v>310</v>
      </c>
      <c r="Q1061" t="s">
        <v>407</v>
      </c>
      <c r="R1061">
        <v>3059989</v>
      </c>
      <c r="S1061">
        <v>3</v>
      </c>
      <c r="T1061" t="s">
        <v>328</v>
      </c>
      <c r="U1061" t="s">
        <v>386</v>
      </c>
      <c r="V1061" t="s">
        <v>1925</v>
      </c>
      <c r="W1061" s="1">
        <v>30563</v>
      </c>
      <c r="X1061"/>
    </row>
    <row r="1062" spans="1:24" x14ac:dyDescent="0.3">
      <c r="A1062" t="s">
        <v>4634</v>
      </c>
      <c r="B1062">
        <v>1</v>
      </c>
      <c r="C1062" s="1" t="s">
        <v>4630</v>
      </c>
      <c r="D1062" t="s">
        <v>320</v>
      </c>
      <c r="E1062" t="s">
        <v>4633</v>
      </c>
      <c r="F1062" t="s">
        <v>298</v>
      </c>
      <c r="G1062">
        <v>81</v>
      </c>
      <c r="H1062" t="s">
        <v>507</v>
      </c>
      <c r="I1062" t="s">
        <v>4630</v>
      </c>
      <c r="J1062">
        <v>19943</v>
      </c>
      <c r="K1062">
        <v>3</v>
      </c>
      <c r="L1062" t="s">
        <v>4631</v>
      </c>
      <c r="M1062" t="s">
        <v>4632</v>
      </c>
      <c r="N1062">
        <v>25</v>
      </c>
      <c r="O1062" t="s">
        <v>12046</v>
      </c>
      <c r="P1062" s="1" t="s">
        <v>320</v>
      </c>
      <c r="R1062">
        <v>3052897</v>
      </c>
      <c r="S1062">
        <v>3</v>
      </c>
      <c r="T1062" t="s">
        <v>303</v>
      </c>
      <c r="U1062" t="s">
        <v>518</v>
      </c>
      <c r="V1062" t="s">
        <v>4635</v>
      </c>
      <c r="W1062" s="1">
        <v>31093</v>
      </c>
      <c r="X1062"/>
    </row>
    <row r="1063" spans="1:24" x14ac:dyDescent="0.3">
      <c r="A1063" t="s">
        <v>4638</v>
      </c>
      <c r="B1063">
        <v>1</v>
      </c>
      <c r="C1063" s="1" t="s">
        <v>4636</v>
      </c>
      <c r="D1063" t="s">
        <v>448</v>
      </c>
      <c r="E1063" t="s">
        <v>14001</v>
      </c>
      <c r="F1063" t="s">
        <v>298</v>
      </c>
      <c r="G1063">
        <v>36</v>
      </c>
      <c r="H1063" t="s">
        <v>2950</v>
      </c>
      <c r="I1063" t="s">
        <v>4636</v>
      </c>
      <c r="J1063">
        <v>21549</v>
      </c>
      <c r="K1063">
        <v>2</v>
      </c>
      <c r="L1063" t="s">
        <v>1241</v>
      </c>
      <c r="M1063" t="s">
        <v>4637</v>
      </c>
      <c r="N1063">
        <v>26</v>
      </c>
      <c r="O1063" t="s">
        <v>12047</v>
      </c>
      <c r="P1063" s="1" t="s">
        <v>448</v>
      </c>
      <c r="R1063">
        <v>3886841</v>
      </c>
      <c r="S1063">
        <v>5</v>
      </c>
      <c r="T1063" t="s">
        <v>489</v>
      </c>
      <c r="U1063" t="s">
        <v>476</v>
      </c>
      <c r="V1063" t="s">
        <v>1595</v>
      </c>
      <c r="W1063" s="1">
        <v>32559</v>
      </c>
      <c r="X1063"/>
    </row>
    <row r="1064" spans="1:24" x14ac:dyDescent="0.3">
      <c r="A1064" t="s">
        <v>4640</v>
      </c>
      <c r="B1064">
        <v>1</v>
      </c>
      <c r="C1064" s="1" t="s">
        <v>4639</v>
      </c>
      <c r="D1064" t="s">
        <v>347</v>
      </c>
      <c r="E1064" t="s">
        <v>14559</v>
      </c>
      <c r="F1064" t="s">
        <v>294</v>
      </c>
      <c r="G1064">
        <v>19</v>
      </c>
      <c r="H1064" t="s">
        <v>745</v>
      </c>
      <c r="I1064" t="s">
        <v>4639</v>
      </c>
      <c r="J1064">
        <v>21061</v>
      </c>
      <c r="K1064">
        <v>1</v>
      </c>
      <c r="L1064" t="s">
        <v>468</v>
      </c>
      <c r="M1064" t="s">
        <v>490</v>
      </c>
      <c r="N1064">
        <v>23</v>
      </c>
      <c r="O1064" t="s">
        <v>12048</v>
      </c>
      <c r="P1064" s="1" t="s">
        <v>347</v>
      </c>
      <c r="R1064">
        <v>3916946</v>
      </c>
      <c r="S1064">
        <v>4</v>
      </c>
      <c r="T1064" t="s">
        <v>399</v>
      </c>
      <c r="V1064" t="s">
        <v>13831</v>
      </c>
      <c r="W1064" s="1">
        <v>32227</v>
      </c>
      <c r="X1064"/>
    </row>
    <row r="1065" spans="1:24" x14ac:dyDescent="0.3">
      <c r="A1065" t="s">
        <v>14560</v>
      </c>
      <c r="B1065">
        <v>1</v>
      </c>
      <c r="C1065" s="1" t="s">
        <v>14561</v>
      </c>
      <c r="D1065" t="s">
        <v>347</v>
      </c>
      <c r="F1065" t="s">
        <v>298</v>
      </c>
      <c r="G1065">
        <v>19</v>
      </c>
      <c r="H1065" t="s">
        <v>355</v>
      </c>
      <c r="I1065" t="s">
        <v>14561</v>
      </c>
      <c r="J1065">
        <v>22340</v>
      </c>
      <c r="K1065">
        <v>1</v>
      </c>
      <c r="L1065" t="s">
        <v>596</v>
      </c>
      <c r="M1065" t="s">
        <v>944</v>
      </c>
      <c r="N1065">
        <v>24</v>
      </c>
      <c r="O1065" t="s">
        <v>14563</v>
      </c>
      <c r="P1065" s="1" t="s">
        <v>347</v>
      </c>
      <c r="R1065">
        <v>4041703</v>
      </c>
      <c r="S1065">
        <v>3</v>
      </c>
      <c r="T1065" t="s">
        <v>399</v>
      </c>
      <c r="U1065" t="s">
        <v>351</v>
      </c>
      <c r="V1065" t="s">
        <v>14562</v>
      </c>
      <c r="W1065" s="1">
        <v>33236</v>
      </c>
      <c r="X1065"/>
    </row>
    <row r="1066" spans="1:24" x14ac:dyDescent="0.3">
      <c r="A1066" t="s">
        <v>4645</v>
      </c>
      <c r="B1066">
        <v>1</v>
      </c>
      <c r="C1066" s="1" t="s">
        <v>4641</v>
      </c>
      <c r="D1066" t="s">
        <v>434</v>
      </c>
      <c r="E1066" t="s">
        <v>4644</v>
      </c>
      <c r="F1066" t="s">
        <v>506</v>
      </c>
      <c r="G1066">
        <v>2</v>
      </c>
      <c r="H1066" t="s">
        <v>575</v>
      </c>
      <c r="I1066" t="s">
        <v>4641</v>
      </c>
      <c r="J1066">
        <v>14740</v>
      </c>
      <c r="K1066">
        <v>9</v>
      </c>
      <c r="L1066" t="s">
        <v>4642</v>
      </c>
      <c r="M1066" t="s">
        <v>4643</v>
      </c>
      <c r="N1066">
        <v>33</v>
      </c>
      <c r="O1066" t="s">
        <v>12049</v>
      </c>
      <c r="P1066" s="1" t="s">
        <v>434</v>
      </c>
      <c r="R1066">
        <v>14816</v>
      </c>
      <c r="T1066" t="s">
        <v>359</v>
      </c>
      <c r="U1066" t="s">
        <v>566</v>
      </c>
      <c r="V1066" t="s">
        <v>4646</v>
      </c>
      <c r="W1066" s="1">
        <v>25648</v>
      </c>
      <c r="X1066"/>
    </row>
    <row r="1067" spans="1:24" x14ac:dyDescent="0.3">
      <c r="A1067" t="s">
        <v>4651</v>
      </c>
      <c r="B1067">
        <v>1</v>
      </c>
      <c r="C1067" s="1" t="s">
        <v>4647</v>
      </c>
      <c r="D1067" t="s">
        <v>347</v>
      </c>
      <c r="E1067" t="s">
        <v>4650</v>
      </c>
      <c r="F1067" t="s">
        <v>298</v>
      </c>
      <c r="G1067">
        <v>17</v>
      </c>
      <c r="H1067" t="s">
        <v>355</v>
      </c>
      <c r="I1067" t="s">
        <v>4647</v>
      </c>
      <c r="J1067">
        <v>19969</v>
      </c>
      <c r="K1067">
        <v>3</v>
      </c>
      <c r="L1067" t="s">
        <v>4648</v>
      </c>
      <c r="M1067" t="s">
        <v>4649</v>
      </c>
      <c r="N1067">
        <v>26</v>
      </c>
      <c r="O1067" t="s">
        <v>12050</v>
      </c>
      <c r="P1067" s="1" t="s">
        <v>347</v>
      </c>
      <c r="R1067">
        <v>3895857</v>
      </c>
      <c r="S1067">
        <v>3</v>
      </c>
      <c r="T1067" t="s">
        <v>344</v>
      </c>
      <c r="U1067" t="s">
        <v>717</v>
      </c>
      <c r="V1067" t="s">
        <v>4652</v>
      </c>
      <c r="W1067" s="1">
        <v>31148</v>
      </c>
      <c r="X1067"/>
    </row>
    <row r="1068" spans="1:24" x14ac:dyDescent="0.3">
      <c r="A1068" t="s">
        <v>4655</v>
      </c>
      <c r="B1068">
        <v>1</v>
      </c>
      <c r="C1068" s="1" t="s">
        <v>4653</v>
      </c>
      <c r="D1068" t="s">
        <v>448</v>
      </c>
      <c r="F1068" t="s">
        <v>294</v>
      </c>
      <c r="G1068">
        <v>40</v>
      </c>
      <c r="H1068" t="s">
        <v>964</v>
      </c>
      <c r="I1068" t="s">
        <v>4653</v>
      </c>
      <c r="J1068">
        <v>17065</v>
      </c>
      <c r="K1068">
        <v>0</v>
      </c>
      <c r="L1068" t="s">
        <v>367</v>
      </c>
      <c r="M1068" t="s">
        <v>4654</v>
      </c>
      <c r="N1068">
        <v>27</v>
      </c>
      <c r="O1068" t="s">
        <v>12051</v>
      </c>
      <c r="P1068" s="1" t="s">
        <v>448</v>
      </c>
      <c r="R1068">
        <v>2516006</v>
      </c>
      <c r="T1068" t="s">
        <v>395</v>
      </c>
      <c r="V1068" t="s">
        <v>4656</v>
      </c>
      <c r="W1068" s="1">
        <v>29080</v>
      </c>
      <c r="X1068"/>
    </row>
    <row r="1069" spans="1:24" x14ac:dyDescent="0.3">
      <c r="A1069" t="s">
        <v>4661</v>
      </c>
      <c r="B1069">
        <v>1</v>
      </c>
      <c r="C1069" s="1" t="s">
        <v>4657</v>
      </c>
      <c r="D1069" t="s">
        <v>347</v>
      </c>
      <c r="E1069" t="s">
        <v>4660</v>
      </c>
      <c r="F1069" t="s">
        <v>298</v>
      </c>
      <c r="G1069">
        <v>15</v>
      </c>
      <c r="H1069" t="s">
        <v>309</v>
      </c>
      <c r="I1069" t="s">
        <v>4657</v>
      </c>
      <c r="J1069">
        <v>20011</v>
      </c>
      <c r="K1069">
        <v>3</v>
      </c>
      <c r="L1069" t="s">
        <v>4658</v>
      </c>
      <c r="M1069" t="s">
        <v>4659</v>
      </c>
      <c r="N1069">
        <v>26</v>
      </c>
      <c r="O1069" t="s">
        <v>12052</v>
      </c>
      <c r="P1069" s="1" t="s">
        <v>347</v>
      </c>
      <c r="R1069">
        <v>4035019</v>
      </c>
      <c r="S1069">
        <v>3</v>
      </c>
      <c r="T1069" t="s">
        <v>344</v>
      </c>
      <c r="U1069" t="s">
        <v>890</v>
      </c>
      <c r="V1069" t="s">
        <v>2820</v>
      </c>
      <c r="W1069" s="1">
        <v>31194</v>
      </c>
      <c r="X1069"/>
    </row>
    <row r="1070" spans="1:24" x14ac:dyDescent="0.3">
      <c r="A1070" t="s">
        <v>17127</v>
      </c>
      <c r="B1070">
        <v>1</v>
      </c>
      <c r="C1070" s="1" t="s">
        <v>17128</v>
      </c>
      <c r="D1070" t="s">
        <v>320</v>
      </c>
      <c r="F1070" t="s">
        <v>298</v>
      </c>
      <c r="G1070">
        <v>89</v>
      </c>
      <c r="H1070" t="s">
        <v>952</v>
      </c>
      <c r="I1070" t="s">
        <v>17128</v>
      </c>
      <c r="K1070">
        <v>0</v>
      </c>
      <c r="L1070" t="s">
        <v>1322</v>
      </c>
      <c r="M1070" t="s">
        <v>756</v>
      </c>
      <c r="O1070" t="s">
        <v>17129</v>
      </c>
      <c r="P1070" s="1" t="s">
        <v>320</v>
      </c>
      <c r="T1070" t="s">
        <v>421</v>
      </c>
      <c r="U1070" t="s">
        <v>717</v>
      </c>
      <c r="V1070"/>
      <c r="W1070" s="1"/>
      <c r="X1070"/>
    </row>
    <row r="1071" spans="1:24" x14ac:dyDescent="0.3">
      <c r="A1071" t="s">
        <v>4664</v>
      </c>
      <c r="B1071">
        <v>1</v>
      </c>
      <c r="C1071" s="1" t="s">
        <v>126</v>
      </c>
      <c r="D1071" t="s">
        <v>448</v>
      </c>
      <c r="E1071" t="s">
        <v>4663</v>
      </c>
      <c r="F1071" t="s">
        <v>298</v>
      </c>
      <c r="G1071">
        <v>41</v>
      </c>
      <c r="H1071" t="s">
        <v>316</v>
      </c>
      <c r="I1071" t="s">
        <v>126</v>
      </c>
      <c r="J1071">
        <v>18088</v>
      </c>
      <c r="K1071">
        <v>5</v>
      </c>
      <c r="L1071" t="s">
        <v>608</v>
      </c>
      <c r="M1071" t="s">
        <v>667</v>
      </c>
      <c r="N1071">
        <v>26</v>
      </c>
      <c r="O1071" t="s">
        <v>12053</v>
      </c>
      <c r="P1071" s="1" t="s">
        <v>448</v>
      </c>
      <c r="R1071">
        <v>3046409</v>
      </c>
      <c r="S1071">
        <v>4</v>
      </c>
      <c r="T1071" t="s">
        <v>399</v>
      </c>
      <c r="U1071" t="s">
        <v>414</v>
      </c>
      <c r="V1071" t="s">
        <v>2297</v>
      </c>
      <c r="W1071" s="1">
        <v>29405</v>
      </c>
      <c r="X1071"/>
    </row>
    <row r="1072" spans="1:24" x14ac:dyDescent="0.3">
      <c r="A1072" t="s">
        <v>4670</v>
      </c>
      <c r="B1072">
        <v>1</v>
      </c>
      <c r="C1072" s="1" t="s">
        <v>4668</v>
      </c>
      <c r="D1072" t="s">
        <v>347</v>
      </c>
      <c r="E1072" t="s">
        <v>4669</v>
      </c>
      <c r="F1072" t="s">
        <v>298</v>
      </c>
      <c r="G1072">
        <v>84</v>
      </c>
      <c r="H1072" t="s">
        <v>388</v>
      </c>
      <c r="I1072" t="s">
        <v>4668</v>
      </c>
      <c r="J1072">
        <v>18974</v>
      </c>
      <c r="K1072">
        <v>4</v>
      </c>
      <c r="L1072" t="s">
        <v>725</v>
      </c>
      <c r="M1072" t="s">
        <v>509</v>
      </c>
      <c r="N1072">
        <v>26</v>
      </c>
      <c r="O1072" t="s">
        <v>12054</v>
      </c>
      <c r="P1072" s="1" t="s">
        <v>347</v>
      </c>
      <c r="R1072">
        <v>3066052</v>
      </c>
      <c r="S1072">
        <v>2</v>
      </c>
      <c r="T1072" t="s">
        <v>328</v>
      </c>
      <c r="U1072" t="s">
        <v>305</v>
      </c>
      <c r="V1072" t="s">
        <v>1853</v>
      </c>
      <c r="W1072" s="1">
        <v>30211</v>
      </c>
      <c r="X1072"/>
    </row>
    <row r="1073" spans="1:24" x14ac:dyDescent="0.3">
      <c r="A1073" t="s">
        <v>4674</v>
      </c>
      <c r="B1073">
        <v>1</v>
      </c>
      <c r="C1073" s="1" t="s">
        <v>4671</v>
      </c>
      <c r="D1073" t="s">
        <v>347</v>
      </c>
      <c r="E1073" t="s">
        <v>4673</v>
      </c>
      <c r="F1073" t="s">
        <v>298</v>
      </c>
      <c r="G1073">
        <v>13</v>
      </c>
      <c r="H1073" t="s">
        <v>702</v>
      </c>
      <c r="I1073" t="s">
        <v>4671</v>
      </c>
      <c r="J1073">
        <v>14465</v>
      </c>
      <c r="K1073">
        <v>8</v>
      </c>
      <c r="L1073" t="s">
        <v>4672</v>
      </c>
      <c r="M1073" t="s">
        <v>756</v>
      </c>
      <c r="N1073">
        <v>30</v>
      </c>
      <c r="O1073" t="s">
        <v>12055</v>
      </c>
      <c r="P1073" s="1" t="s">
        <v>347</v>
      </c>
      <c r="R1073">
        <v>14918</v>
      </c>
      <c r="T1073" t="s">
        <v>399</v>
      </c>
      <c r="V1073" t="s">
        <v>4675</v>
      </c>
      <c r="W1073" s="1">
        <v>25828</v>
      </c>
      <c r="X1073"/>
    </row>
    <row r="1074" spans="1:24" x14ac:dyDescent="0.3">
      <c r="A1074" t="s">
        <v>4678</v>
      </c>
      <c r="B1074">
        <v>1</v>
      </c>
      <c r="C1074" s="1" t="s">
        <v>4676</v>
      </c>
      <c r="F1074" t="s">
        <v>294</v>
      </c>
      <c r="G1074">
        <v>0</v>
      </c>
      <c r="H1074" t="s">
        <v>295</v>
      </c>
      <c r="I1074" t="s">
        <v>4676</v>
      </c>
      <c r="J1074">
        <v>19753</v>
      </c>
      <c r="K1074">
        <v>0</v>
      </c>
      <c r="L1074" t="s">
        <v>1521</v>
      </c>
      <c r="M1074" t="s">
        <v>4677</v>
      </c>
      <c r="O1074" t="s">
        <v>12056</v>
      </c>
      <c r="P1074" s="1" t="s">
        <v>295</v>
      </c>
      <c r="T1074" t="s">
        <v>295</v>
      </c>
      <c r="V1074"/>
      <c r="W1074" s="1"/>
      <c r="X1074"/>
    </row>
    <row r="1075" spans="1:24" x14ac:dyDescent="0.3">
      <c r="A1075" t="s">
        <v>14564</v>
      </c>
      <c r="B1075">
        <v>1</v>
      </c>
      <c r="C1075" s="1" t="s">
        <v>14565</v>
      </c>
      <c r="D1075" t="s">
        <v>347</v>
      </c>
      <c r="F1075" t="s">
        <v>294</v>
      </c>
      <c r="H1075" t="s">
        <v>355</v>
      </c>
      <c r="I1075" t="s">
        <v>14565</v>
      </c>
      <c r="J1075">
        <v>22214</v>
      </c>
      <c r="K1075">
        <v>0</v>
      </c>
      <c r="L1075" t="s">
        <v>14567</v>
      </c>
      <c r="M1075" t="s">
        <v>728</v>
      </c>
      <c r="O1075" t="s">
        <v>14566</v>
      </c>
      <c r="P1075" s="1" t="s">
        <v>347</v>
      </c>
      <c r="T1075" t="s">
        <v>344</v>
      </c>
      <c r="V1075"/>
      <c r="W1075" s="1">
        <v>32930</v>
      </c>
      <c r="X1075"/>
    </row>
    <row r="1076" spans="1:24" x14ac:dyDescent="0.3">
      <c r="A1076" t="s">
        <v>4683</v>
      </c>
      <c r="B1076">
        <v>1</v>
      </c>
      <c r="C1076" s="1" t="s">
        <v>4681</v>
      </c>
      <c r="D1076" t="s">
        <v>347</v>
      </c>
      <c r="F1076" t="s">
        <v>294</v>
      </c>
      <c r="G1076">
        <v>19</v>
      </c>
      <c r="H1076" t="s">
        <v>726</v>
      </c>
      <c r="I1076" t="s">
        <v>4681</v>
      </c>
      <c r="J1076">
        <v>16204</v>
      </c>
      <c r="K1076">
        <v>1</v>
      </c>
      <c r="L1076" t="s">
        <v>727</v>
      </c>
      <c r="M1076" t="s">
        <v>4682</v>
      </c>
      <c r="N1076">
        <v>26</v>
      </c>
      <c r="O1076" t="s">
        <v>12057</v>
      </c>
      <c r="P1076" s="1" t="s">
        <v>347</v>
      </c>
      <c r="R1076">
        <v>17395</v>
      </c>
      <c r="T1076" t="s">
        <v>489</v>
      </c>
      <c r="V1076" t="s">
        <v>4684</v>
      </c>
      <c r="W1076" s="1">
        <v>28198</v>
      </c>
      <c r="X1076"/>
    </row>
    <row r="1077" spans="1:24" x14ac:dyDescent="0.3">
      <c r="A1077" t="s">
        <v>4688</v>
      </c>
      <c r="B1077">
        <v>1</v>
      </c>
      <c r="C1077" s="1" t="s">
        <v>4685</v>
      </c>
      <c r="D1077" t="s">
        <v>320</v>
      </c>
      <c r="F1077" t="s">
        <v>294</v>
      </c>
      <c r="G1077">
        <v>80</v>
      </c>
      <c r="H1077" t="s">
        <v>511</v>
      </c>
      <c r="I1077" t="s">
        <v>4685</v>
      </c>
      <c r="J1077">
        <v>1614</v>
      </c>
      <c r="K1077">
        <v>10</v>
      </c>
      <c r="L1077" t="s">
        <v>4686</v>
      </c>
      <c r="M1077" t="s">
        <v>4687</v>
      </c>
      <c r="N1077">
        <v>37</v>
      </c>
      <c r="O1077" t="s">
        <v>12058</v>
      </c>
      <c r="P1077" s="1" t="s">
        <v>320</v>
      </c>
      <c r="T1077" t="s">
        <v>421</v>
      </c>
      <c r="V1077" t="s">
        <v>2843</v>
      </c>
      <c r="W1077" s="1"/>
      <c r="X1077"/>
    </row>
    <row r="1078" spans="1:24" x14ac:dyDescent="0.3">
      <c r="A1078" t="s">
        <v>4692</v>
      </c>
      <c r="B1078">
        <v>1</v>
      </c>
      <c r="C1078" s="1" t="s">
        <v>4690</v>
      </c>
      <c r="D1078" t="s">
        <v>347</v>
      </c>
      <c r="F1078" t="s">
        <v>294</v>
      </c>
      <c r="G1078">
        <v>18</v>
      </c>
      <c r="H1078" t="s">
        <v>482</v>
      </c>
      <c r="I1078" t="s">
        <v>4690</v>
      </c>
      <c r="J1078">
        <v>15328</v>
      </c>
      <c r="K1078">
        <v>0</v>
      </c>
      <c r="L1078" t="s">
        <v>4691</v>
      </c>
      <c r="M1078" t="s">
        <v>1988</v>
      </c>
      <c r="N1078">
        <v>26</v>
      </c>
      <c r="O1078" t="s">
        <v>12059</v>
      </c>
      <c r="P1078" s="1" t="s">
        <v>347</v>
      </c>
      <c r="T1078" t="s">
        <v>489</v>
      </c>
      <c r="V1078" t="s">
        <v>4693</v>
      </c>
      <c r="W1078" s="1"/>
      <c r="X1078"/>
    </row>
    <row r="1079" spans="1:24" x14ac:dyDescent="0.3">
      <c r="A1079" t="s">
        <v>4696</v>
      </c>
      <c r="B1079">
        <v>1</v>
      </c>
      <c r="C1079" s="1" t="s">
        <v>4694</v>
      </c>
      <c r="F1079" t="s">
        <v>294</v>
      </c>
      <c r="G1079">
        <v>0</v>
      </c>
      <c r="H1079" t="s">
        <v>295</v>
      </c>
      <c r="I1079" t="s">
        <v>4694</v>
      </c>
      <c r="J1079">
        <v>19757</v>
      </c>
      <c r="K1079">
        <v>0</v>
      </c>
      <c r="L1079" t="s">
        <v>1337</v>
      </c>
      <c r="M1079" t="s">
        <v>4695</v>
      </c>
      <c r="O1079" t="s">
        <v>12060</v>
      </c>
      <c r="P1079" s="1" t="s">
        <v>295</v>
      </c>
      <c r="T1079" t="s">
        <v>295</v>
      </c>
      <c r="V1079"/>
      <c r="W1079" s="1"/>
      <c r="X1079"/>
    </row>
    <row r="1080" spans="1:24" x14ac:dyDescent="0.3">
      <c r="A1080" t="s">
        <v>4700</v>
      </c>
      <c r="B1080">
        <v>1</v>
      </c>
      <c r="C1080" s="1" t="s">
        <v>4697</v>
      </c>
      <c r="D1080" t="s">
        <v>448</v>
      </c>
      <c r="E1080" t="s">
        <v>4699</v>
      </c>
      <c r="F1080" t="s">
        <v>298</v>
      </c>
      <c r="G1080">
        <v>34</v>
      </c>
      <c r="H1080" t="s">
        <v>588</v>
      </c>
      <c r="I1080" t="s">
        <v>4697</v>
      </c>
      <c r="J1080">
        <v>14533</v>
      </c>
      <c r="K1080">
        <v>8</v>
      </c>
      <c r="L1080" t="s">
        <v>1218</v>
      </c>
      <c r="M1080" t="s">
        <v>4698</v>
      </c>
      <c r="N1080">
        <v>30</v>
      </c>
      <c r="O1080" t="s">
        <v>12061</v>
      </c>
      <c r="P1080" s="1" t="s">
        <v>448</v>
      </c>
      <c r="R1080">
        <v>14894</v>
      </c>
      <c r="T1080" t="s">
        <v>399</v>
      </c>
      <c r="V1080" t="s">
        <v>3236</v>
      </c>
      <c r="W1080" s="1">
        <v>25816</v>
      </c>
      <c r="X1080"/>
    </row>
    <row r="1081" spans="1:24" x14ac:dyDescent="0.3">
      <c r="A1081" t="s">
        <v>15778</v>
      </c>
      <c r="B1081">
        <v>1</v>
      </c>
      <c r="C1081" s="1" t="s">
        <v>13889</v>
      </c>
      <c r="D1081" t="s">
        <v>15649</v>
      </c>
      <c r="E1081" t="s">
        <v>15780</v>
      </c>
      <c r="F1081" t="s">
        <v>298</v>
      </c>
      <c r="G1081">
        <v>4</v>
      </c>
      <c r="H1081" t="s">
        <v>374</v>
      </c>
      <c r="I1081" t="s">
        <v>13889</v>
      </c>
      <c r="J1081">
        <v>430</v>
      </c>
      <c r="K1081">
        <v>15</v>
      </c>
      <c r="L1081" t="s">
        <v>677</v>
      </c>
      <c r="M1081" t="s">
        <v>15781</v>
      </c>
      <c r="N1081">
        <v>38</v>
      </c>
      <c r="O1081" t="s">
        <v>15782</v>
      </c>
      <c r="P1081" s="1" t="s">
        <v>15649</v>
      </c>
      <c r="R1081">
        <v>9789</v>
      </c>
      <c r="T1081" t="s">
        <v>328</v>
      </c>
      <c r="U1081" t="s">
        <v>334</v>
      </c>
      <c r="V1081" t="s">
        <v>15779</v>
      </c>
      <c r="W1081" s="1">
        <v>7952</v>
      </c>
      <c r="X1081"/>
    </row>
    <row r="1082" spans="1:24" x14ac:dyDescent="0.3">
      <c r="A1082" t="s">
        <v>14568</v>
      </c>
      <c r="B1082">
        <v>1</v>
      </c>
      <c r="C1082" s="1" t="s">
        <v>14569</v>
      </c>
      <c r="D1082" t="s">
        <v>347</v>
      </c>
      <c r="F1082" t="s">
        <v>298</v>
      </c>
      <c r="G1082">
        <v>18</v>
      </c>
      <c r="H1082" t="s">
        <v>528</v>
      </c>
      <c r="I1082" t="s">
        <v>14569</v>
      </c>
      <c r="J1082">
        <v>21960</v>
      </c>
      <c r="K1082">
        <v>1</v>
      </c>
      <c r="L1082" t="s">
        <v>2112</v>
      </c>
      <c r="M1082" t="s">
        <v>579</v>
      </c>
      <c r="N1082">
        <v>22</v>
      </c>
      <c r="O1082" t="s">
        <v>14571</v>
      </c>
      <c r="P1082" s="1" t="s">
        <v>347</v>
      </c>
      <c r="R1082">
        <v>4034950</v>
      </c>
      <c r="S1082">
        <v>2</v>
      </c>
      <c r="T1082" t="s">
        <v>307</v>
      </c>
      <c r="U1082" t="s">
        <v>414</v>
      </c>
      <c r="V1082" t="s">
        <v>14570</v>
      </c>
      <c r="W1082" s="1">
        <v>32884</v>
      </c>
      <c r="X1082"/>
    </row>
    <row r="1083" spans="1:24" x14ac:dyDescent="0.3">
      <c r="A1083" t="s">
        <v>4702</v>
      </c>
      <c r="B1083">
        <v>1</v>
      </c>
      <c r="C1083" s="1" t="s">
        <v>4701</v>
      </c>
      <c r="D1083" t="s">
        <v>320</v>
      </c>
      <c r="F1083" t="s">
        <v>294</v>
      </c>
      <c r="G1083">
        <v>85</v>
      </c>
      <c r="H1083" t="s">
        <v>544</v>
      </c>
      <c r="I1083" t="s">
        <v>4701</v>
      </c>
      <c r="J1083">
        <v>17338</v>
      </c>
      <c r="K1083">
        <v>0</v>
      </c>
      <c r="L1083" t="s">
        <v>423</v>
      </c>
      <c r="M1083" t="s">
        <v>1510</v>
      </c>
      <c r="N1083">
        <v>24</v>
      </c>
      <c r="O1083" t="s">
        <v>12062</v>
      </c>
      <c r="P1083" s="1" t="s">
        <v>320</v>
      </c>
      <c r="R1083">
        <v>2582456</v>
      </c>
      <c r="T1083" t="s">
        <v>421</v>
      </c>
      <c r="V1083" t="s">
        <v>1879</v>
      </c>
      <c r="W1083" s="1">
        <v>29016</v>
      </c>
      <c r="X1083"/>
    </row>
    <row r="1084" spans="1:24" x14ac:dyDescent="0.3">
      <c r="A1084" t="s">
        <v>15783</v>
      </c>
      <c r="B1084">
        <v>1</v>
      </c>
      <c r="C1084" s="1" t="s">
        <v>15784</v>
      </c>
      <c r="D1084" t="s">
        <v>15649</v>
      </c>
      <c r="E1084" t="s">
        <v>15785</v>
      </c>
      <c r="F1084" t="s">
        <v>298</v>
      </c>
      <c r="G1084">
        <v>8</v>
      </c>
      <c r="H1084" t="s">
        <v>521</v>
      </c>
      <c r="I1084" t="s">
        <v>15784</v>
      </c>
      <c r="J1084">
        <v>16925</v>
      </c>
      <c r="K1084">
        <v>6</v>
      </c>
      <c r="L1084" t="s">
        <v>1660</v>
      </c>
      <c r="M1084" t="s">
        <v>15786</v>
      </c>
      <c r="N1084">
        <v>27</v>
      </c>
      <c r="O1084" t="s">
        <v>15787</v>
      </c>
      <c r="P1084" s="1" t="s">
        <v>15649</v>
      </c>
      <c r="R1084">
        <v>2977680</v>
      </c>
      <c r="T1084" t="s">
        <v>293</v>
      </c>
      <c r="U1084" t="s">
        <v>1190</v>
      </c>
      <c r="V1084" t="s">
        <v>2145</v>
      </c>
      <c r="W1084" s="1">
        <v>28553</v>
      </c>
      <c r="X1084"/>
    </row>
    <row r="1085" spans="1:24" x14ac:dyDescent="0.3">
      <c r="A1085" t="s">
        <v>4706</v>
      </c>
      <c r="B1085">
        <v>1</v>
      </c>
      <c r="C1085" s="1" t="s">
        <v>4704</v>
      </c>
      <c r="D1085" t="s">
        <v>310</v>
      </c>
      <c r="F1085" t="s">
        <v>294</v>
      </c>
      <c r="G1085">
        <v>15</v>
      </c>
      <c r="H1085" t="s">
        <v>738</v>
      </c>
      <c r="I1085" t="s">
        <v>4704</v>
      </c>
      <c r="J1085">
        <v>13270</v>
      </c>
      <c r="K1085">
        <v>9</v>
      </c>
      <c r="L1085" t="s">
        <v>2028</v>
      </c>
      <c r="M1085" t="s">
        <v>4705</v>
      </c>
      <c r="N1085">
        <v>32</v>
      </c>
      <c r="O1085" t="s">
        <v>12063</v>
      </c>
      <c r="P1085" s="1" t="s">
        <v>310</v>
      </c>
      <c r="R1085">
        <v>13966</v>
      </c>
      <c r="T1085" t="s">
        <v>344</v>
      </c>
      <c r="V1085" t="s">
        <v>4707</v>
      </c>
      <c r="W1085" s="1">
        <v>24799</v>
      </c>
      <c r="X1085"/>
    </row>
    <row r="1086" spans="1:24" x14ac:dyDescent="0.3">
      <c r="A1086" t="s">
        <v>16336</v>
      </c>
      <c r="B1086">
        <v>1</v>
      </c>
      <c r="C1086" s="1" t="s">
        <v>16337</v>
      </c>
      <c r="D1086" t="s">
        <v>320</v>
      </c>
      <c r="F1086" t="s">
        <v>298</v>
      </c>
      <c r="G1086">
        <v>49</v>
      </c>
      <c r="H1086" t="s">
        <v>943</v>
      </c>
      <c r="I1086" t="s">
        <v>16337</v>
      </c>
      <c r="J1086">
        <v>22477</v>
      </c>
      <c r="K1086">
        <v>1</v>
      </c>
      <c r="L1086" t="s">
        <v>568</v>
      </c>
      <c r="M1086" t="s">
        <v>16338</v>
      </c>
      <c r="N1086">
        <v>24</v>
      </c>
      <c r="O1086" t="s">
        <v>16339</v>
      </c>
      <c r="P1086" s="1" t="s">
        <v>320</v>
      </c>
      <c r="R1086">
        <v>4036129</v>
      </c>
      <c r="S1086">
        <v>5</v>
      </c>
      <c r="T1086" t="s">
        <v>317</v>
      </c>
      <c r="U1086" t="s">
        <v>364</v>
      </c>
      <c r="V1086" t="s">
        <v>16340</v>
      </c>
      <c r="W1086" s="1">
        <v>33367</v>
      </c>
      <c r="X1086"/>
    </row>
    <row r="1087" spans="1:24" x14ac:dyDescent="0.3">
      <c r="A1087" t="s">
        <v>4712</v>
      </c>
      <c r="B1087">
        <v>1</v>
      </c>
      <c r="C1087" s="1" t="s">
        <v>4709</v>
      </c>
      <c r="D1087" t="s">
        <v>15649</v>
      </c>
      <c r="E1087" t="s">
        <v>4711</v>
      </c>
      <c r="F1087" t="s">
        <v>298</v>
      </c>
      <c r="G1087">
        <v>5</v>
      </c>
      <c r="H1087" t="s">
        <v>355</v>
      </c>
      <c r="I1087" t="s">
        <v>4709</v>
      </c>
      <c r="J1087">
        <v>17286</v>
      </c>
      <c r="K1087">
        <v>7</v>
      </c>
      <c r="L1087" t="s">
        <v>367</v>
      </c>
      <c r="M1087" t="s">
        <v>4710</v>
      </c>
      <c r="N1087">
        <v>29</v>
      </c>
      <c r="O1087" t="s">
        <v>12064</v>
      </c>
      <c r="P1087" s="1" t="s">
        <v>13877</v>
      </c>
      <c r="Q1087" t="s">
        <v>407</v>
      </c>
      <c r="R1087">
        <v>17475</v>
      </c>
      <c r="T1087" t="s">
        <v>359</v>
      </c>
      <c r="U1087" t="s">
        <v>518</v>
      </c>
      <c r="V1087" t="s">
        <v>1828</v>
      </c>
      <c r="W1087" s="1">
        <v>28292</v>
      </c>
      <c r="X1087"/>
    </row>
    <row r="1088" spans="1:24" x14ac:dyDescent="0.3">
      <c r="A1088" t="s">
        <v>14572</v>
      </c>
      <c r="B1088">
        <v>1</v>
      </c>
      <c r="C1088" s="1" t="s">
        <v>14573</v>
      </c>
      <c r="D1088" t="s">
        <v>320</v>
      </c>
      <c r="F1088" t="s">
        <v>298</v>
      </c>
      <c r="G1088">
        <v>88</v>
      </c>
      <c r="H1088" t="s">
        <v>511</v>
      </c>
      <c r="I1088" t="s">
        <v>14573</v>
      </c>
      <c r="J1088">
        <v>21780</v>
      </c>
      <c r="K1088">
        <v>1</v>
      </c>
      <c r="L1088" t="s">
        <v>503</v>
      </c>
      <c r="M1088" t="s">
        <v>14575</v>
      </c>
      <c r="N1088">
        <v>24</v>
      </c>
      <c r="O1088" t="s">
        <v>14576</v>
      </c>
      <c r="P1088" s="1" t="s">
        <v>320</v>
      </c>
      <c r="Q1088" t="s">
        <v>16825</v>
      </c>
      <c r="R1088">
        <v>3915136</v>
      </c>
      <c r="S1088">
        <v>3</v>
      </c>
      <c r="T1088" t="s">
        <v>293</v>
      </c>
      <c r="U1088" t="s">
        <v>334</v>
      </c>
      <c r="V1088" t="s">
        <v>14574</v>
      </c>
      <c r="W1088" s="1">
        <v>32994</v>
      </c>
      <c r="X1088"/>
    </row>
    <row r="1089" spans="1:24" x14ac:dyDescent="0.3">
      <c r="A1089" t="s">
        <v>4715</v>
      </c>
      <c r="B1089">
        <v>1</v>
      </c>
      <c r="C1089" s="1" t="s">
        <v>4713</v>
      </c>
      <c r="D1089" t="s">
        <v>347</v>
      </c>
      <c r="E1089" t="s">
        <v>4714</v>
      </c>
      <c r="F1089" t="s">
        <v>298</v>
      </c>
      <c r="G1089">
        <v>12</v>
      </c>
      <c r="H1089" t="s">
        <v>564</v>
      </c>
      <c r="I1089" t="s">
        <v>4713</v>
      </c>
      <c r="J1089">
        <v>13957</v>
      </c>
      <c r="K1089">
        <v>8</v>
      </c>
      <c r="L1089" t="s">
        <v>2105</v>
      </c>
      <c r="M1089" t="s">
        <v>756</v>
      </c>
      <c r="N1089">
        <v>30</v>
      </c>
      <c r="O1089" t="s">
        <v>12065</v>
      </c>
      <c r="P1089" s="1" t="s">
        <v>347</v>
      </c>
      <c r="R1089">
        <v>14909</v>
      </c>
      <c r="T1089" t="s">
        <v>399</v>
      </c>
      <c r="V1089" t="s">
        <v>4716</v>
      </c>
      <c r="W1089" s="1">
        <v>25730</v>
      </c>
      <c r="X1089"/>
    </row>
    <row r="1090" spans="1:24" x14ac:dyDescent="0.3">
      <c r="A1090" t="s">
        <v>4720</v>
      </c>
      <c r="B1090">
        <v>1</v>
      </c>
      <c r="C1090" s="1" t="s">
        <v>4717</v>
      </c>
      <c r="D1090" t="s">
        <v>320</v>
      </c>
      <c r="E1090" t="s">
        <v>4719</v>
      </c>
      <c r="F1090" t="s">
        <v>294</v>
      </c>
      <c r="G1090">
        <v>40</v>
      </c>
      <c r="H1090" t="s">
        <v>387</v>
      </c>
      <c r="I1090" t="s">
        <v>4717</v>
      </c>
      <c r="J1090">
        <v>20424</v>
      </c>
      <c r="K1090">
        <v>2</v>
      </c>
      <c r="L1090" t="s">
        <v>1113</v>
      </c>
      <c r="M1090" t="s">
        <v>4718</v>
      </c>
      <c r="N1090">
        <v>24</v>
      </c>
      <c r="O1090" t="s">
        <v>12066</v>
      </c>
      <c r="P1090" s="1" t="s">
        <v>320</v>
      </c>
      <c r="R1090">
        <v>3935107</v>
      </c>
      <c r="T1090" t="s">
        <v>307</v>
      </c>
      <c r="V1090" t="s">
        <v>4721</v>
      </c>
      <c r="W1090" s="1">
        <v>31684</v>
      </c>
      <c r="X1090"/>
    </row>
    <row r="1091" spans="1:24" x14ac:dyDescent="0.3">
      <c r="A1091" t="s">
        <v>4726</v>
      </c>
      <c r="B1091">
        <v>1</v>
      </c>
      <c r="C1091" s="1" t="s">
        <v>4722</v>
      </c>
      <c r="D1091" t="s">
        <v>347</v>
      </c>
      <c r="E1091" t="s">
        <v>4725</v>
      </c>
      <c r="F1091" t="s">
        <v>298</v>
      </c>
      <c r="G1091">
        <v>19</v>
      </c>
      <c r="H1091" t="s">
        <v>1222</v>
      </c>
      <c r="I1091" t="s">
        <v>4722</v>
      </c>
      <c r="J1091">
        <v>20398</v>
      </c>
      <c r="K1091">
        <v>3</v>
      </c>
      <c r="L1091" t="s">
        <v>4723</v>
      </c>
      <c r="M1091" t="s">
        <v>4724</v>
      </c>
      <c r="N1091">
        <v>24</v>
      </c>
      <c r="O1091" t="s">
        <v>12067</v>
      </c>
      <c r="P1091" s="1" t="s">
        <v>347</v>
      </c>
      <c r="R1091">
        <v>3932442</v>
      </c>
      <c r="S1091">
        <v>2</v>
      </c>
      <c r="T1091" t="s">
        <v>293</v>
      </c>
      <c r="U1091" t="s">
        <v>364</v>
      </c>
      <c r="V1091" t="s">
        <v>4727</v>
      </c>
      <c r="W1091" s="1">
        <v>31177</v>
      </c>
      <c r="X1091"/>
    </row>
    <row r="1092" spans="1:24" x14ac:dyDescent="0.3">
      <c r="A1092" t="s">
        <v>4730</v>
      </c>
      <c r="B1092">
        <v>1</v>
      </c>
      <c r="C1092" s="1" t="s">
        <v>4728</v>
      </c>
      <c r="D1092" t="s">
        <v>434</v>
      </c>
      <c r="F1092" t="s">
        <v>294</v>
      </c>
      <c r="G1092">
        <v>1</v>
      </c>
      <c r="H1092" t="s">
        <v>702</v>
      </c>
      <c r="I1092" t="s">
        <v>4728</v>
      </c>
      <c r="J1092">
        <v>16412</v>
      </c>
      <c r="K1092">
        <v>6</v>
      </c>
      <c r="L1092" t="s">
        <v>852</v>
      </c>
      <c r="M1092" t="s">
        <v>4729</v>
      </c>
      <c r="N1092">
        <v>29</v>
      </c>
      <c r="O1092" t="s">
        <v>12068</v>
      </c>
      <c r="P1092" s="1" t="s">
        <v>434</v>
      </c>
      <c r="R1092">
        <v>16916</v>
      </c>
      <c r="T1092" t="s">
        <v>307</v>
      </c>
      <c r="V1092" t="s">
        <v>4731</v>
      </c>
      <c r="W1092" s="1">
        <v>27756</v>
      </c>
      <c r="X1092"/>
    </row>
    <row r="1093" spans="1:24" x14ac:dyDescent="0.3">
      <c r="A1093" t="s">
        <v>4734</v>
      </c>
      <c r="B1093">
        <v>1</v>
      </c>
      <c r="C1093" s="1" t="s">
        <v>4732</v>
      </c>
      <c r="D1093" t="s">
        <v>320</v>
      </c>
      <c r="F1093" t="s">
        <v>294</v>
      </c>
      <c r="G1093">
        <v>48</v>
      </c>
      <c r="H1093" t="s">
        <v>511</v>
      </c>
      <c r="I1093" t="s">
        <v>4732</v>
      </c>
      <c r="J1093">
        <v>19718</v>
      </c>
      <c r="K1093">
        <v>2</v>
      </c>
      <c r="L1093" t="s">
        <v>1719</v>
      </c>
      <c r="M1093" t="s">
        <v>4733</v>
      </c>
      <c r="N1093">
        <v>24</v>
      </c>
      <c r="O1093" t="s">
        <v>12069</v>
      </c>
      <c r="P1093" s="1" t="s">
        <v>320</v>
      </c>
      <c r="R1093">
        <v>2971581</v>
      </c>
      <c r="T1093" t="s">
        <v>344</v>
      </c>
      <c r="V1093" t="s">
        <v>4735</v>
      </c>
      <c r="W1093" s="1">
        <v>30925</v>
      </c>
      <c r="X1093"/>
    </row>
    <row r="1094" spans="1:24" x14ac:dyDescent="0.3">
      <c r="A1094" t="s">
        <v>4738</v>
      </c>
      <c r="B1094">
        <v>1</v>
      </c>
      <c r="C1094" s="1" t="s">
        <v>4736</v>
      </c>
      <c r="D1094" t="s">
        <v>558</v>
      </c>
      <c r="F1094" t="s">
        <v>294</v>
      </c>
      <c r="G1094">
        <v>38</v>
      </c>
      <c r="H1094" t="s">
        <v>655</v>
      </c>
      <c r="I1094" t="s">
        <v>4736</v>
      </c>
      <c r="J1094">
        <v>10991</v>
      </c>
      <c r="K1094">
        <v>10</v>
      </c>
      <c r="L1094" t="s">
        <v>504</v>
      </c>
      <c r="M1094" t="s">
        <v>4737</v>
      </c>
      <c r="N1094">
        <v>32</v>
      </c>
      <c r="O1094" t="s">
        <v>12070</v>
      </c>
      <c r="P1094" s="1" t="s">
        <v>448</v>
      </c>
      <c r="R1094">
        <v>13341</v>
      </c>
      <c r="T1094" t="s">
        <v>359</v>
      </c>
      <c r="V1094" t="s">
        <v>2013</v>
      </c>
      <c r="W1094" s="1">
        <v>24115</v>
      </c>
      <c r="X1094"/>
    </row>
    <row r="1095" spans="1:24" x14ac:dyDescent="0.3">
      <c r="A1095" t="s">
        <v>4741</v>
      </c>
      <c r="B1095">
        <v>1</v>
      </c>
      <c r="C1095" s="1" t="s">
        <v>4739</v>
      </c>
      <c r="D1095" t="s">
        <v>347</v>
      </c>
      <c r="F1095" t="s">
        <v>294</v>
      </c>
      <c r="G1095">
        <v>16</v>
      </c>
      <c r="H1095" t="s">
        <v>682</v>
      </c>
      <c r="I1095" t="s">
        <v>4739</v>
      </c>
      <c r="J1095">
        <v>17904</v>
      </c>
      <c r="K1095">
        <v>3</v>
      </c>
      <c r="L1095" t="s">
        <v>1113</v>
      </c>
      <c r="M1095" t="s">
        <v>4740</v>
      </c>
      <c r="N1095">
        <v>30</v>
      </c>
      <c r="O1095" t="s">
        <v>12071</v>
      </c>
      <c r="P1095" s="1" t="s">
        <v>347</v>
      </c>
      <c r="R1095">
        <v>3966261</v>
      </c>
      <c r="T1095" t="s">
        <v>421</v>
      </c>
      <c r="V1095" t="s">
        <v>4742</v>
      </c>
      <c r="W1095" s="1">
        <v>29226</v>
      </c>
      <c r="X1095"/>
    </row>
    <row r="1096" spans="1:24" x14ac:dyDescent="0.3">
      <c r="A1096" t="s">
        <v>4750</v>
      </c>
      <c r="B1096">
        <v>1</v>
      </c>
      <c r="C1096" s="1" t="s">
        <v>245</v>
      </c>
      <c r="D1096" t="s">
        <v>434</v>
      </c>
      <c r="E1096" t="s">
        <v>4749</v>
      </c>
      <c r="F1096" t="s">
        <v>298</v>
      </c>
      <c r="G1096">
        <v>7</v>
      </c>
      <c r="H1096" t="s">
        <v>482</v>
      </c>
      <c r="I1096" t="s">
        <v>245</v>
      </c>
      <c r="J1096">
        <v>18215</v>
      </c>
      <c r="K1096">
        <v>5</v>
      </c>
      <c r="L1096" t="s">
        <v>4747</v>
      </c>
      <c r="M1096" t="s">
        <v>4748</v>
      </c>
      <c r="N1096">
        <v>27</v>
      </c>
      <c r="O1096" t="s">
        <v>12072</v>
      </c>
      <c r="P1096" s="1" t="s">
        <v>434</v>
      </c>
      <c r="R1096">
        <v>2971573</v>
      </c>
      <c r="S1096">
        <v>1</v>
      </c>
      <c r="T1096" t="s">
        <v>307</v>
      </c>
      <c r="U1096" t="s">
        <v>690</v>
      </c>
      <c r="V1096" t="s">
        <v>1815</v>
      </c>
      <c r="W1096" s="1">
        <v>29792</v>
      </c>
      <c r="X1096"/>
    </row>
    <row r="1097" spans="1:24" x14ac:dyDescent="0.3">
      <c r="A1097" t="s">
        <v>4752</v>
      </c>
      <c r="B1097">
        <v>1</v>
      </c>
      <c r="C1097" s="1" t="s">
        <v>4751</v>
      </c>
      <c r="D1097" t="s">
        <v>347</v>
      </c>
      <c r="F1097" t="s">
        <v>294</v>
      </c>
      <c r="G1097">
        <v>12</v>
      </c>
      <c r="H1097" t="s">
        <v>316</v>
      </c>
      <c r="I1097" t="s">
        <v>4751</v>
      </c>
      <c r="J1097">
        <v>18472</v>
      </c>
      <c r="K1097">
        <v>0</v>
      </c>
      <c r="L1097" t="s">
        <v>642</v>
      </c>
      <c r="M1097" t="s">
        <v>565</v>
      </c>
      <c r="N1097">
        <v>25</v>
      </c>
      <c r="O1097" t="s">
        <v>12073</v>
      </c>
      <c r="P1097" s="1" t="s">
        <v>347</v>
      </c>
      <c r="R1097">
        <v>2576762</v>
      </c>
      <c r="T1097" t="s">
        <v>317</v>
      </c>
      <c r="V1097" t="s">
        <v>950</v>
      </c>
      <c r="W1097" s="1">
        <v>29658</v>
      </c>
      <c r="X1097"/>
    </row>
    <row r="1098" spans="1:24" x14ac:dyDescent="0.3">
      <c r="A1098" t="s">
        <v>4755</v>
      </c>
      <c r="B1098">
        <v>1</v>
      </c>
      <c r="C1098" s="1" t="s">
        <v>4754</v>
      </c>
      <c r="D1098" t="s">
        <v>347</v>
      </c>
      <c r="F1098" t="s">
        <v>294</v>
      </c>
      <c r="G1098">
        <v>18</v>
      </c>
      <c r="H1098" t="s">
        <v>346</v>
      </c>
      <c r="I1098" t="s">
        <v>4754</v>
      </c>
      <c r="J1098">
        <v>15922</v>
      </c>
      <c r="K1098">
        <v>1</v>
      </c>
      <c r="L1098" t="s">
        <v>3110</v>
      </c>
      <c r="M1098" t="s">
        <v>795</v>
      </c>
      <c r="N1098">
        <v>28</v>
      </c>
      <c r="O1098" t="s">
        <v>12074</v>
      </c>
      <c r="P1098" s="1" t="s">
        <v>347</v>
      </c>
      <c r="R1098">
        <v>15741</v>
      </c>
      <c r="T1098" t="s">
        <v>317</v>
      </c>
      <c r="V1098" t="s">
        <v>4756</v>
      </c>
      <c r="W1098" s="1">
        <v>26282</v>
      </c>
      <c r="X1098"/>
    </row>
    <row r="1099" spans="1:24" x14ac:dyDescent="0.3">
      <c r="A1099" t="s">
        <v>4758</v>
      </c>
      <c r="B1099">
        <v>1</v>
      </c>
      <c r="C1099" s="1" t="s">
        <v>96</v>
      </c>
      <c r="D1099" t="s">
        <v>448</v>
      </c>
      <c r="E1099" t="s">
        <v>4757</v>
      </c>
      <c r="F1099" t="s">
        <v>298</v>
      </c>
      <c r="G1099">
        <v>21</v>
      </c>
      <c r="H1099" t="s">
        <v>1812</v>
      </c>
      <c r="I1099" t="s">
        <v>96</v>
      </c>
      <c r="J1099">
        <v>17923</v>
      </c>
      <c r="K1099">
        <v>5</v>
      </c>
      <c r="L1099" t="s">
        <v>2438</v>
      </c>
      <c r="M1099" t="s">
        <v>4366</v>
      </c>
      <c r="N1099">
        <v>26</v>
      </c>
      <c r="O1099" t="s">
        <v>12075</v>
      </c>
      <c r="P1099" s="1" t="s">
        <v>448</v>
      </c>
      <c r="R1099">
        <v>3051392</v>
      </c>
      <c r="S1099">
        <v>1</v>
      </c>
      <c r="T1099" t="s">
        <v>307</v>
      </c>
      <c r="U1099" t="s">
        <v>741</v>
      </c>
      <c r="V1099" t="s">
        <v>1460</v>
      </c>
      <c r="W1099" s="1">
        <v>29238</v>
      </c>
      <c r="X1099"/>
    </row>
    <row r="1100" spans="1:24" x14ac:dyDescent="0.3">
      <c r="A1100" t="s">
        <v>16341</v>
      </c>
      <c r="B1100">
        <v>1</v>
      </c>
      <c r="C1100" s="1" t="s">
        <v>16342</v>
      </c>
      <c r="D1100" t="s">
        <v>448</v>
      </c>
      <c r="F1100" t="s">
        <v>294</v>
      </c>
      <c r="G1100">
        <v>44</v>
      </c>
      <c r="I1100" t="s">
        <v>16342</v>
      </c>
      <c r="K1100">
        <v>5</v>
      </c>
      <c r="L1100" t="s">
        <v>656</v>
      </c>
      <c r="M1100" t="s">
        <v>820</v>
      </c>
      <c r="O1100" t="s">
        <v>16343</v>
      </c>
      <c r="P1100" s="1" t="s">
        <v>448</v>
      </c>
      <c r="T1100" t="s">
        <v>16344</v>
      </c>
      <c r="V1100"/>
      <c r="W1100" s="1"/>
      <c r="X1100"/>
    </row>
    <row r="1101" spans="1:24" x14ac:dyDescent="0.3">
      <c r="A1101" t="s">
        <v>4761</v>
      </c>
      <c r="B1101">
        <v>1</v>
      </c>
      <c r="C1101" s="1" t="s">
        <v>109</v>
      </c>
      <c r="D1101" t="s">
        <v>448</v>
      </c>
      <c r="E1101" t="s">
        <v>4760</v>
      </c>
      <c r="F1101" t="s">
        <v>298</v>
      </c>
      <c r="G1101">
        <v>30</v>
      </c>
      <c r="H1101" t="s">
        <v>427</v>
      </c>
      <c r="I1101" t="s">
        <v>109</v>
      </c>
      <c r="J1101">
        <v>20128</v>
      </c>
      <c r="K1101">
        <v>3</v>
      </c>
      <c r="L1101" t="s">
        <v>3470</v>
      </c>
      <c r="M1101" t="s">
        <v>4759</v>
      </c>
      <c r="N1101">
        <v>26</v>
      </c>
      <c r="O1101" t="s">
        <v>12076</v>
      </c>
      <c r="P1101" s="1" t="s">
        <v>448</v>
      </c>
      <c r="R1101">
        <v>3052117</v>
      </c>
      <c r="S1101">
        <v>2</v>
      </c>
      <c r="T1101" t="s">
        <v>395</v>
      </c>
      <c r="U1101" t="s">
        <v>690</v>
      </c>
      <c r="V1101" t="s">
        <v>4762</v>
      </c>
      <c r="W1101" s="1">
        <v>31379</v>
      </c>
      <c r="X1101"/>
    </row>
    <row r="1102" spans="1:24" x14ac:dyDescent="0.3">
      <c r="A1102" t="s">
        <v>15788</v>
      </c>
      <c r="B1102">
        <v>1</v>
      </c>
      <c r="C1102" s="1" t="s">
        <v>15789</v>
      </c>
      <c r="D1102" t="s">
        <v>15649</v>
      </c>
      <c r="F1102" t="s">
        <v>298</v>
      </c>
      <c r="G1102">
        <v>9</v>
      </c>
      <c r="H1102" t="s">
        <v>374</v>
      </c>
      <c r="I1102" t="s">
        <v>15789</v>
      </c>
      <c r="J1102">
        <v>16090</v>
      </c>
      <c r="K1102">
        <v>6</v>
      </c>
      <c r="L1102" t="s">
        <v>4763</v>
      </c>
      <c r="M1102" t="s">
        <v>15791</v>
      </c>
      <c r="N1102">
        <v>28</v>
      </c>
      <c r="O1102" t="s">
        <v>15792</v>
      </c>
      <c r="P1102" s="1" t="s">
        <v>15649</v>
      </c>
      <c r="R1102">
        <v>17197</v>
      </c>
      <c r="T1102" t="s">
        <v>317</v>
      </c>
      <c r="U1102" t="s">
        <v>339</v>
      </c>
      <c r="V1102" t="s">
        <v>15790</v>
      </c>
      <c r="W1102" s="1">
        <v>27982</v>
      </c>
      <c r="X1102"/>
    </row>
    <row r="1103" spans="1:24" x14ac:dyDescent="0.3">
      <c r="A1103" t="s">
        <v>4766</v>
      </c>
      <c r="B1103">
        <v>1</v>
      </c>
      <c r="C1103" s="1" t="s">
        <v>4764</v>
      </c>
      <c r="D1103" t="s">
        <v>347</v>
      </c>
      <c r="F1103" t="s">
        <v>294</v>
      </c>
      <c r="G1103">
        <v>18</v>
      </c>
      <c r="H1103" t="s">
        <v>564</v>
      </c>
      <c r="I1103" t="s">
        <v>4764</v>
      </c>
      <c r="J1103">
        <v>15834</v>
      </c>
      <c r="K1103">
        <v>1</v>
      </c>
      <c r="L1103" t="s">
        <v>4765</v>
      </c>
      <c r="M1103" t="s">
        <v>1275</v>
      </c>
      <c r="N1103">
        <v>28</v>
      </c>
      <c r="O1103" t="s">
        <v>12077</v>
      </c>
      <c r="P1103" s="1" t="s">
        <v>347</v>
      </c>
      <c r="R1103">
        <v>14688</v>
      </c>
      <c r="T1103" t="s">
        <v>328</v>
      </c>
      <c r="V1103" t="s">
        <v>1974</v>
      </c>
      <c r="W1103" s="1">
        <v>25493</v>
      </c>
      <c r="X1103"/>
    </row>
    <row r="1104" spans="1:24" x14ac:dyDescent="0.3">
      <c r="A1104" t="s">
        <v>16345</v>
      </c>
      <c r="B1104">
        <v>1</v>
      </c>
      <c r="C1104" s="1" t="s">
        <v>16346</v>
      </c>
      <c r="D1104" t="s">
        <v>347</v>
      </c>
      <c r="F1104" t="s">
        <v>298</v>
      </c>
      <c r="G1104">
        <v>12</v>
      </c>
      <c r="H1104" t="s">
        <v>427</v>
      </c>
      <c r="I1104" t="s">
        <v>16346</v>
      </c>
      <c r="K1104">
        <v>0</v>
      </c>
      <c r="L1104" t="s">
        <v>16347</v>
      </c>
      <c r="M1104" t="s">
        <v>820</v>
      </c>
      <c r="N1104">
        <v>22</v>
      </c>
      <c r="O1104" t="s">
        <v>16348</v>
      </c>
      <c r="P1104" s="1" t="s">
        <v>347</v>
      </c>
      <c r="T1104" t="s">
        <v>399</v>
      </c>
      <c r="U1104" t="s">
        <v>870</v>
      </c>
      <c r="V1104" t="s">
        <v>17130</v>
      </c>
      <c r="W1104" s="1"/>
      <c r="X1104"/>
    </row>
    <row r="1105" spans="1:24" x14ac:dyDescent="0.3">
      <c r="A1105" t="s">
        <v>4769</v>
      </c>
      <c r="B1105">
        <v>1</v>
      </c>
      <c r="C1105" s="1" t="s">
        <v>4767</v>
      </c>
      <c r="D1105" t="s">
        <v>347</v>
      </c>
      <c r="E1105" t="s">
        <v>4768</v>
      </c>
      <c r="F1105" t="s">
        <v>298</v>
      </c>
      <c r="G1105">
        <v>10</v>
      </c>
      <c r="H1105" t="s">
        <v>361</v>
      </c>
      <c r="I1105" t="s">
        <v>4767</v>
      </c>
      <c r="J1105">
        <v>20182</v>
      </c>
      <c r="K1105">
        <v>3</v>
      </c>
      <c r="L1105" t="s">
        <v>1809</v>
      </c>
      <c r="M1105" t="s">
        <v>1369</v>
      </c>
      <c r="N1105">
        <v>25</v>
      </c>
      <c r="O1105" t="s">
        <v>12078</v>
      </c>
      <c r="P1105" s="1" t="s">
        <v>347</v>
      </c>
      <c r="R1105">
        <v>3122167</v>
      </c>
      <c r="T1105" t="s">
        <v>344</v>
      </c>
      <c r="U1105" t="s">
        <v>14224</v>
      </c>
      <c r="V1105" t="s">
        <v>17131</v>
      </c>
      <c r="W1105" s="1">
        <v>31464</v>
      </c>
      <c r="X1105"/>
    </row>
    <row r="1106" spans="1:24" x14ac:dyDescent="0.3">
      <c r="A1106" t="s">
        <v>15585</v>
      </c>
      <c r="B1106">
        <v>1</v>
      </c>
      <c r="C1106" s="1" t="s">
        <v>14577</v>
      </c>
      <c r="D1106" t="s">
        <v>448</v>
      </c>
      <c r="F1106" t="s">
        <v>298</v>
      </c>
      <c r="G1106">
        <v>26</v>
      </c>
      <c r="H1106" t="s">
        <v>787</v>
      </c>
      <c r="I1106" t="s">
        <v>14577</v>
      </c>
      <c r="J1106">
        <v>21854</v>
      </c>
      <c r="K1106">
        <v>1</v>
      </c>
      <c r="L1106" t="s">
        <v>1113</v>
      </c>
      <c r="M1106" t="s">
        <v>3044</v>
      </c>
      <c r="N1106">
        <v>23</v>
      </c>
      <c r="O1106" t="s">
        <v>16349</v>
      </c>
      <c r="P1106" s="1" t="s">
        <v>448</v>
      </c>
      <c r="R1106">
        <v>4241941</v>
      </c>
      <c r="S1106">
        <v>3</v>
      </c>
      <c r="T1106" t="s">
        <v>489</v>
      </c>
      <c r="U1106" t="s">
        <v>909</v>
      </c>
      <c r="V1106" t="s">
        <v>17132</v>
      </c>
      <c r="W1106" s="1">
        <v>32794</v>
      </c>
      <c r="X1106"/>
    </row>
    <row r="1107" spans="1:24" x14ac:dyDescent="0.3">
      <c r="A1107" t="s">
        <v>4773</v>
      </c>
      <c r="B1107">
        <v>1</v>
      </c>
      <c r="C1107" s="1" t="s">
        <v>4770</v>
      </c>
      <c r="D1107" t="s">
        <v>310</v>
      </c>
      <c r="F1107" t="s">
        <v>294</v>
      </c>
      <c r="H1107" t="s">
        <v>818</v>
      </c>
      <c r="I1107" t="s">
        <v>4770</v>
      </c>
      <c r="J1107">
        <v>19343</v>
      </c>
      <c r="K1107">
        <v>3</v>
      </c>
      <c r="L1107" t="s">
        <v>4771</v>
      </c>
      <c r="M1107" t="s">
        <v>4772</v>
      </c>
      <c r="N1107">
        <v>25</v>
      </c>
      <c r="O1107" t="s">
        <v>12079</v>
      </c>
      <c r="P1107" s="1" t="s">
        <v>310</v>
      </c>
      <c r="R1107">
        <v>3052118</v>
      </c>
      <c r="T1107" t="s">
        <v>317</v>
      </c>
      <c r="V1107" t="s">
        <v>494</v>
      </c>
      <c r="W1107" s="1">
        <v>30476</v>
      </c>
      <c r="X1107"/>
    </row>
    <row r="1108" spans="1:24" x14ac:dyDescent="0.3">
      <c r="A1108" t="s">
        <v>4775</v>
      </c>
      <c r="B1108">
        <v>1</v>
      </c>
      <c r="C1108" s="1" t="s">
        <v>4774</v>
      </c>
      <c r="D1108" t="s">
        <v>434</v>
      </c>
      <c r="F1108" t="s">
        <v>294</v>
      </c>
      <c r="G1108">
        <v>3</v>
      </c>
      <c r="H1108" t="s">
        <v>384</v>
      </c>
      <c r="I1108" t="s">
        <v>4774</v>
      </c>
      <c r="J1108">
        <v>18712</v>
      </c>
      <c r="K1108">
        <v>0</v>
      </c>
      <c r="L1108" t="s">
        <v>1431</v>
      </c>
      <c r="M1108" t="s">
        <v>1938</v>
      </c>
      <c r="N1108">
        <v>25</v>
      </c>
      <c r="O1108" t="s">
        <v>12080</v>
      </c>
      <c r="P1108" s="1" t="s">
        <v>434</v>
      </c>
      <c r="R1108">
        <v>2971374</v>
      </c>
      <c r="T1108" t="s">
        <v>344</v>
      </c>
      <c r="V1108" t="s">
        <v>4776</v>
      </c>
      <c r="W1108" s="1">
        <v>30020</v>
      </c>
      <c r="X1108"/>
    </row>
    <row r="1109" spans="1:24" x14ac:dyDescent="0.3">
      <c r="A1109" t="s">
        <v>4783</v>
      </c>
      <c r="B1109">
        <v>1</v>
      </c>
      <c r="C1109" s="1" t="s">
        <v>4782</v>
      </c>
      <c r="D1109" t="s">
        <v>448</v>
      </c>
      <c r="F1109" t="s">
        <v>294</v>
      </c>
      <c r="G1109">
        <v>26</v>
      </c>
      <c r="H1109" t="s">
        <v>456</v>
      </c>
      <c r="I1109" t="s">
        <v>4782</v>
      </c>
      <c r="J1109">
        <v>12285</v>
      </c>
      <c r="K1109">
        <v>10</v>
      </c>
      <c r="L1109" t="s">
        <v>1113</v>
      </c>
      <c r="M1109" t="s">
        <v>2980</v>
      </c>
      <c r="N1109">
        <v>32</v>
      </c>
      <c r="O1109" t="s">
        <v>12082</v>
      </c>
      <c r="P1109" s="1" t="s">
        <v>448</v>
      </c>
      <c r="R1109">
        <v>13212</v>
      </c>
      <c r="T1109" t="s">
        <v>328</v>
      </c>
      <c r="V1109" t="s">
        <v>4784</v>
      </c>
      <c r="W1109" s="1"/>
      <c r="X1109"/>
    </row>
    <row r="1110" spans="1:24" x14ac:dyDescent="0.3">
      <c r="A1110" t="s">
        <v>4788</v>
      </c>
      <c r="B1110">
        <v>1</v>
      </c>
      <c r="C1110" s="1" t="s">
        <v>4786</v>
      </c>
      <c r="D1110" t="s">
        <v>320</v>
      </c>
      <c r="F1110" t="s">
        <v>294</v>
      </c>
      <c r="G1110">
        <v>86</v>
      </c>
      <c r="H1110" t="s">
        <v>1042</v>
      </c>
      <c r="I1110" t="s">
        <v>4786</v>
      </c>
      <c r="J1110">
        <v>15962</v>
      </c>
      <c r="K1110">
        <v>2</v>
      </c>
      <c r="L1110" t="s">
        <v>1230</v>
      </c>
      <c r="M1110" t="s">
        <v>4787</v>
      </c>
      <c r="N1110">
        <v>27</v>
      </c>
      <c r="O1110" t="s">
        <v>12083</v>
      </c>
      <c r="P1110" s="1" t="s">
        <v>320</v>
      </c>
      <c r="R1110">
        <v>16964</v>
      </c>
      <c r="T1110" t="s">
        <v>421</v>
      </c>
      <c r="V1110" t="s">
        <v>4789</v>
      </c>
      <c r="W1110" s="1">
        <v>27786</v>
      </c>
      <c r="X1110"/>
    </row>
    <row r="1111" spans="1:24" x14ac:dyDescent="0.3">
      <c r="A1111" t="s">
        <v>4792</v>
      </c>
      <c r="B1111">
        <v>1</v>
      </c>
      <c r="C1111" s="1" t="s">
        <v>4790</v>
      </c>
      <c r="D1111" t="s">
        <v>347</v>
      </c>
      <c r="E1111" t="s">
        <v>4791</v>
      </c>
      <c r="F1111" t="s">
        <v>298</v>
      </c>
      <c r="G1111">
        <v>14</v>
      </c>
      <c r="H1111" t="s">
        <v>361</v>
      </c>
      <c r="I1111" t="s">
        <v>4790</v>
      </c>
      <c r="J1111">
        <v>20079</v>
      </c>
      <c r="K1111">
        <v>3</v>
      </c>
      <c r="L1111" t="s">
        <v>1826</v>
      </c>
      <c r="M1111" t="s">
        <v>2792</v>
      </c>
      <c r="N1111">
        <v>25</v>
      </c>
      <c r="O1111" t="s">
        <v>12084</v>
      </c>
      <c r="P1111" s="1" t="s">
        <v>347</v>
      </c>
      <c r="R1111">
        <v>3115365</v>
      </c>
      <c r="S1111">
        <v>3</v>
      </c>
      <c r="T1111" t="s">
        <v>307</v>
      </c>
      <c r="U1111" t="s">
        <v>14224</v>
      </c>
      <c r="V1111" t="s">
        <v>1199</v>
      </c>
      <c r="W1111" s="1">
        <v>31226</v>
      </c>
      <c r="X1111"/>
    </row>
    <row r="1112" spans="1:24" x14ac:dyDescent="0.3">
      <c r="A1112" t="s">
        <v>15793</v>
      </c>
      <c r="B1112">
        <v>1</v>
      </c>
      <c r="C1112" s="1" t="s">
        <v>15794</v>
      </c>
      <c r="D1112" t="s">
        <v>15649</v>
      </c>
      <c r="E1112" t="s">
        <v>15796</v>
      </c>
      <c r="F1112" t="s">
        <v>298</v>
      </c>
      <c r="G1112">
        <v>6</v>
      </c>
      <c r="H1112" t="s">
        <v>661</v>
      </c>
      <c r="I1112" t="s">
        <v>15794</v>
      </c>
      <c r="J1112">
        <v>15625</v>
      </c>
      <c r="K1112">
        <v>7</v>
      </c>
      <c r="L1112" t="s">
        <v>15799</v>
      </c>
      <c r="M1112" t="s">
        <v>15797</v>
      </c>
      <c r="N1112">
        <v>29</v>
      </c>
      <c r="O1112" t="s">
        <v>15798</v>
      </c>
      <c r="P1112" s="1" t="s">
        <v>15649</v>
      </c>
      <c r="R1112">
        <v>16623</v>
      </c>
      <c r="T1112" t="s">
        <v>359</v>
      </c>
      <c r="V1112" t="s">
        <v>15795</v>
      </c>
      <c r="W1112" s="1">
        <v>27459</v>
      </c>
      <c r="X1112"/>
    </row>
    <row r="1113" spans="1:24" x14ac:dyDescent="0.3">
      <c r="A1113" t="s">
        <v>4794</v>
      </c>
      <c r="B1113">
        <v>1</v>
      </c>
      <c r="C1113" s="1" t="s">
        <v>4793</v>
      </c>
      <c r="D1113" t="s">
        <v>448</v>
      </c>
      <c r="F1113" t="s">
        <v>294</v>
      </c>
      <c r="G1113">
        <v>40</v>
      </c>
      <c r="H1113" t="s">
        <v>309</v>
      </c>
      <c r="I1113" t="s">
        <v>4793</v>
      </c>
      <c r="J1113">
        <v>17100</v>
      </c>
      <c r="K1113">
        <v>0</v>
      </c>
      <c r="L1113" t="s">
        <v>1101</v>
      </c>
      <c r="M1113" t="s">
        <v>1104</v>
      </c>
      <c r="N1113">
        <v>25</v>
      </c>
      <c r="O1113" t="s">
        <v>12085</v>
      </c>
      <c r="P1113" s="1" t="s">
        <v>448</v>
      </c>
      <c r="R1113">
        <v>2613133</v>
      </c>
      <c r="T1113" t="s">
        <v>307</v>
      </c>
      <c r="V1113" t="s">
        <v>2788</v>
      </c>
      <c r="W1113" s="1">
        <v>29104</v>
      </c>
      <c r="X1113"/>
    </row>
    <row r="1114" spans="1:24" x14ac:dyDescent="0.3">
      <c r="A1114" t="s">
        <v>4797</v>
      </c>
      <c r="B1114">
        <v>1</v>
      </c>
      <c r="C1114" s="1" t="s">
        <v>4795</v>
      </c>
      <c r="D1114" t="s">
        <v>434</v>
      </c>
      <c r="F1114" t="s">
        <v>294</v>
      </c>
      <c r="G1114">
        <v>3</v>
      </c>
      <c r="H1114" t="s">
        <v>752</v>
      </c>
      <c r="I1114" t="s">
        <v>4795</v>
      </c>
      <c r="J1114">
        <v>17379</v>
      </c>
      <c r="K1114">
        <v>0</v>
      </c>
      <c r="L1114" t="s">
        <v>461</v>
      </c>
      <c r="M1114" t="s">
        <v>4796</v>
      </c>
      <c r="N1114">
        <v>25</v>
      </c>
      <c r="O1114" t="s">
        <v>12086</v>
      </c>
      <c r="P1114" s="1" t="s">
        <v>434</v>
      </c>
      <c r="R1114">
        <v>2574044</v>
      </c>
      <c r="T1114" t="s">
        <v>317</v>
      </c>
      <c r="V1114" t="s">
        <v>2152</v>
      </c>
      <c r="W1114" s="1">
        <v>28954</v>
      </c>
      <c r="X1114"/>
    </row>
    <row r="1115" spans="1:24" x14ac:dyDescent="0.3">
      <c r="A1115" t="s">
        <v>4801</v>
      </c>
      <c r="B1115">
        <v>1</v>
      </c>
      <c r="C1115" s="1" t="s">
        <v>4798</v>
      </c>
      <c r="D1115" t="s">
        <v>320</v>
      </c>
      <c r="E1115" t="s">
        <v>4800</v>
      </c>
      <c r="F1115" t="s">
        <v>294</v>
      </c>
      <c r="G1115">
        <v>86</v>
      </c>
      <c r="H1115" t="s">
        <v>1009</v>
      </c>
      <c r="I1115" t="s">
        <v>4798</v>
      </c>
      <c r="J1115">
        <v>17063</v>
      </c>
      <c r="K1115">
        <v>5</v>
      </c>
      <c r="L1115" t="s">
        <v>1011</v>
      </c>
      <c r="M1115" t="s">
        <v>4799</v>
      </c>
      <c r="N1115">
        <v>28</v>
      </c>
      <c r="O1115" t="s">
        <v>12087</v>
      </c>
      <c r="P1115" s="1" t="s">
        <v>320</v>
      </c>
      <c r="R1115">
        <v>2574931</v>
      </c>
      <c r="S1115">
        <v>4</v>
      </c>
      <c r="T1115" t="s">
        <v>1336</v>
      </c>
      <c r="V1115" t="s">
        <v>4802</v>
      </c>
      <c r="W1115" s="1">
        <v>29055</v>
      </c>
      <c r="X1115"/>
    </row>
    <row r="1116" spans="1:24" x14ac:dyDescent="0.3">
      <c r="A1116" t="s">
        <v>4804</v>
      </c>
      <c r="B1116">
        <v>1</v>
      </c>
      <c r="C1116" s="1" t="s">
        <v>4803</v>
      </c>
      <c r="D1116" t="s">
        <v>434</v>
      </c>
      <c r="F1116" t="s">
        <v>294</v>
      </c>
      <c r="G1116">
        <v>4</v>
      </c>
      <c r="H1116" t="s">
        <v>433</v>
      </c>
      <c r="I1116" t="s">
        <v>4803</v>
      </c>
      <c r="J1116">
        <v>21094</v>
      </c>
      <c r="K1116">
        <v>0</v>
      </c>
      <c r="L1116" t="s">
        <v>944</v>
      </c>
      <c r="M1116" t="s">
        <v>937</v>
      </c>
      <c r="O1116" t="s">
        <v>12088</v>
      </c>
      <c r="P1116" s="1" t="s">
        <v>434</v>
      </c>
      <c r="T1116" t="s">
        <v>317</v>
      </c>
      <c r="V1116"/>
      <c r="W1116" s="1">
        <v>31820</v>
      </c>
      <c r="X1116"/>
    </row>
    <row r="1117" spans="1:24" x14ac:dyDescent="0.3">
      <c r="A1117" t="s">
        <v>14578</v>
      </c>
      <c r="B1117">
        <v>1</v>
      </c>
      <c r="C1117" s="1" t="s">
        <v>14579</v>
      </c>
      <c r="D1117" t="s">
        <v>320</v>
      </c>
      <c r="F1117" t="s">
        <v>298</v>
      </c>
      <c r="G1117">
        <v>81</v>
      </c>
      <c r="H1117" t="s">
        <v>989</v>
      </c>
      <c r="I1117" t="s">
        <v>14579</v>
      </c>
      <c r="J1117">
        <v>21955</v>
      </c>
      <c r="K1117">
        <v>1</v>
      </c>
      <c r="L1117" t="s">
        <v>7215</v>
      </c>
      <c r="M1117" t="s">
        <v>6319</v>
      </c>
      <c r="N1117">
        <v>23</v>
      </c>
      <c r="O1117" t="s">
        <v>14581</v>
      </c>
      <c r="P1117" s="1" t="s">
        <v>320</v>
      </c>
      <c r="R1117">
        <v>4036189</v>
      </c>
      <c r="S1117">
        <v>3</v>
      </c>
      <c r="T1117" t="s">
        <v>317</v>
      </c>
      <c r="U1117" t="s">
        <v>408</v>
      </c>
      <c r="V1117" t="s">
        <v>14580</v>
      </c>
      <c r="W1117" s="1">
        <v>33208</v>
      </c>
      <c r="X1117"/>
    </row>
    <row r="1118" spans="1:24" x14ac:dyDescent="0.3">
      <c r="A1118" t="s">
        <v>4808</v>
      </c>
      <c r="B1118">
        <v>1</v>
      </c>
      <c r="C1118" s="1" t="s">
        <v>4805</v>
      </c>
      <c r="D1118" t="s">
        <v>448</v>
      </c>
      <c r="F1118" t="s">
        <v>294</v>
      </c>
      <c r="G1118">
        <v>35</v>
      </c>
      <c r="H1118" t="s">
        <v>575</v>
      </c>
      <c r="I1118" t="s">
        <v>4805</v>
      </c>
      <c r="J1118">
        <v>18298</v>
      </c>
      <c r="K1118">
        <v>0</v>
      </c>
      <c r="L1118" t="s">
        <v>4806</v>
      </c>
      <c r="M1118" t="s">
        <v>4807</v>
      </c>
      <c r="N1118">
        <v>24</v>
      </c>
      <c r="O1118" t="s">
        <v>12089</v>
      </c>
      <c r="P1118" s="1" t="s">
        <v>448</v>
      </c>
      <c r="R1118">
        <v>2975527</v>
      </c>
      <c r="T1118" t="s">
        <v>395</v>
      </c>
      <c r="V1118" t="s">
        <v>3278</v>
      </c>
      <c r="W1118" s="1">
        <v>29843</v>
      </c>
      <c r="X1118"/>
    </row>
    <row r="1119" spans="1:24" x14ac:dyDescent="0.3">
      <c r="A1119" t="s">
        <v>4811</v>
      </c>
      <c r="B1119">
        <v>1</v>
      </c>
      <c r="C1119" s="1" t="s">
        <v>193</v>
      </c>
      <c r="D1119" t="s">
        <v>310</v>
      </c>
      <c r="E1119" t="s">
        <v>4810</v>
      </c>
      <c r="F1119" t="s">
        <v>298</v>
      </c>
      <c r="G1119">
        <v>10</v>
      </c>
      <c r="H1119" t="s">
        <v>571</v>
      </c>
      <c r="I1119" t="s">
        <v>193</v>
      </c>
      <c r="J1119">
        <v>16041</v>
      </c>
      <c r="K1119">
        <v>7</v>
      </c>
      <c r="L1119" t="s">
        <v>1337</v>
      </c>
      <c r="M1119" t="s">
        <v>4809</v>
      </c>
      <c r="N1119">
        <v>29</v>
      </c>
      <c r="O1119" t="s">
        <v>12090</v>
      </c>
      <c r="P1119" s="1" t="s">
        <v>310</v>
      </c>
      <c r="R1119">
        <v>16760</v>
      </c>
      <c r="S1119">
        <v>2</v>
      </c>
      <c r="T1119" t="s">
        <v>344</v>
      </c>
      <c r="U1119" t="s">
        <v>532</v>
      </c>
      <c r="V1119" t="s">
        <v>4812</v>
      </c>
      <c r="W1119" s="1">
        <v>27590</v>
      </c>
      <c r="X1119"/>
    </row>
    <row r="1120" spans="1:24" x14ac:dyDescent="0.3">
      <c r="A1120" t="s">
        <v>4815</v>
      </c>
      <c r="B1120">
        <v>1</v>
      </c>
      <c r="C1120" s="1" t="s">
        <v>4813</v>
      </c>
      <c r="D1120" t="s">
        <v>310</v>
      </c>
      <c r="F1120" t="s">
        <v>294</v>
      </c>
      <c r="G1120">
        <v>3</v>
      </c>
      <c r="H1120" t="s">
        <v>1180</v>
      </c>
      <c r="I1120" t="s">
        <v>4813</v>
      </c>
      <c r="J1120">
        <v>15037</v>
      </c>
      <c r="K1120">
        <v>6</v>
      </c>
      <c r="L1120" t="s">
        <v>3441</v>
      </c>
      <c r="M1120" t="s">
        <v>4814</v>
      </c>
      <c r="N1120">
        <v>29</v>
      </c>
      <c r="O1120" t="s">
        <v>12091</v>
      </c>
      <c r="P1120" s="1" t="s">
        <v>310</v>
      </c>
      <c r="R1120">
        <v>15935</v>
      </c>
      <c r="T1120" t="s">
        <v>317</v>
      </c>
      <c r="V1120" t="s">
        <v>4816</v>
      </c>
      <c r="W1120" s="1">
        <v>26857</v>
      </c>
      <c r="X1120"/>
    </row>
    <row r="1121" spans="1:24" x14ac:dyDescent="0.3">
      <c r="A1121" t="s">
        <v>16802</v>
      </c>
      <c r="B1121">
        <v>1</v>
      </c>
      <c r="C1121" s="1" t="s">
        <v>16804</v>
      </c>
      <c r="D1121" t="s">
        <v>347</v>
      </c>
      <c r="F1121" t="s">
        <v>298</v>
      </c>
      <c r="G1121">
        <v>81</v>
      </c>
      <c r="H1121" t="s">
        <v>682</v>
      </c>
      <c r="I1121" t="s">
        <v>16804</v>
      </c>
      <c r="K1121">
        <v>0</v>
      </c>
      <c r="L1121" t="s">
        <v>17133</v>
      </c>
      <c r="M1121" t="s">
        <v>17134</v>
      </c>
      <c r="O1121" t="s">
        <v>17135</v>
      </c>
      <c r="P1121" s="1" t="s">
        <v>347</v>
      </c>
      <c r="T1121" t="s">
        <v>421</v>
      </c>
      <c r="U1121" t="s">
        <v>741</v>
      </c>
      <c r="V1121"/>
      <c r="W1121" s="1"/>
      <c r="X1121"/>
    </row>
    <row r="1122" spans="1:24" x14ac:dyDescent="0.3">
      <c r="A1122" t="s">
        <v>14582</v>
      </c>
      <c r="B1122">
        <v>1</v>
      </c>
      <c r="C1122" s="1" t="s">
        <v>14583</v>
      </c>
      <c r="D1122" t="s">
        <v>310</v>
      </c>
      <c r="F1122" t="s">
        <v>294</v>
      </c>
      <c r="H1122" t="s">
        <v>427</v>
      </c>
      <c r="I1122" t="s">
        <v>14583</v>
      </c>
      <c r="J1122">
        <v>21821</v>
      </c>
      <c r="K1122">
        <v>0</v>
      </c>
      <c r="L1122" t="s">
        <v>1973</v>
      </c>
      <c r="M1122" t="s">
        <v>14584</v>
      </c>
      <c r="N1122">
        <v>23</v>
      </c>
      <c r="O1122" t="s">
        <v>14585</v>
      </c>
      <c r="P1122" s="1" t="s">
        <v>310</v>
      </c>
      <c r="Q1122" t="s">
        <v>15644</v>
      </c>
      <c r="T1122" t="s">
        <v>359</v>
      </c>
      <c r="V1122" t="s">
        <v>14492</v>
      </c>
      <c r="W1122" s="1"/>
      <c r="X1122"/>
    </row>
    <row r="1123" spans="1:24" x14ac:dyDescent="0.3">
      <c r="A1123" t="s">
        <v>14586</v>
      </c>
      <c r="B1123">
        <v>1</v>
      </c>
      <c r="C1123" s="1" t="s">
        <v>14587</v>
      </c>
      <c r="D1123" t="s">
        <v>347</v>
      </c>
      <c r="F1123" t="s">
        <v>298</v>
      </c>
      <c r="G1123">
        <v>18</v>
      </c>
      <c r="H1123" t="s">
        <v>533</v>
      </c>
      <c r="I1123" t="s">
        <v>14587</v>
      </c>
      <c r="J1123">
        <v>21686</v>
      </c>
      <c r="K1123">
        <v>1</v>
      </c>
      <c r="L1123" t="s">
        <v>594</v>
      </c>
      <c r="M1123" t="s">
        <v>14588</v>
      </c>
      <c r="N1123">
        <v>22</v>
      </c>
      <c r="O1123" t="s">
        <v>14589</v>
      </c>
      <c r="P1123" s="1" t="s">
        <v>347</v>
      </c>
      <c r="R1123">
        <v>4241802</v>
      </c>
      <c r="S1123">
        <v>1</v>
      </c>
      <c r="T1123" t="s">
        <v>359</v>
      </c>
      <c r="U1123" t="s">
        <v>386</v>
      </c>
      <c r="V1123" t="s">
        <v>17136</v>
      </c>
      <c r="W1123" s="1">
        <v>32691</v>
      </c>
      <c r="X1123"/>
    </row>
    <row r="1124" spans="1:24" x14ac:dyDescent="0.3">
      <c r="A1124" t="s">
        <v>4821</v>
      </c>
      <c r="B1124">
        <v>1</v>
      </c>
      <c r="C1124" s="1" t="s">
        <v>4817</v>
      </c>
      <c r="D1124" t="s">
        <v>347</v>
      </c>
      <c r="E1124" t="s">
        <v>4820</v>
      </c>
      <c r="F1124" t="s">
        <v>294</v>
      </c>
      <c r="G1124">
        <v>82</v>
      </c>
      <c r="H1124" t="s">
        <v>646</v>
      </c>
      <c r="I1124" t="s">
        <v>4817</v>
      </c>
      <c r="J1124">
        <v>20629</v>
      </c>
      <c r="K1124">
        <v>2</v>
      </c>
      <c r="L1124" t="s">
        <v>4818</v>
      </c>
      <c r="M1124" t="s">
        <v>4819</v>
      </c>
      <c r="N1124">
        <v>25</v>
      </c>
      <c r="O1124" t="s">
        <v>12092</v>
      </c>
      <c r="P1124" s="1" t="s">
        <v>347</v>
      </c>
      <c r="R1124">
        <v>3051751</v>
      </c>
      <c r="T1124" t="s">
        <v>399</v>
      </c>
      <c r="V1124" t="s">
        <v>4822</v>
      </c>
      <c r="W1124" s="1">
        <v>31716</v>
      </c>
      <c r="X1124"/>
    </row>
    <row r="1125" spans="1:24" x14ac:dyDescent="0.3">
      <c r="A1125" t="s">
        <v>4824</v>
      </c>
      <c r="B1125">
        <v>1</v>
      </c>
      <c r="C1125" s="1" t="s">
        <v>4823</v>
      </c>
      <c r="D1125" t="s">
        <v>320</v>
      </c>
      <c r="F1125" t="s">
        <v>294</v>
      </c>
      <c r="G1125">
        <v>48</v>
      </c>
      <c r="H1125" t="s">
        <v>692</v>
      </c>
      <c r="I1125" t="s">
        <v>4823</v>
      </c>
      <c r="J1125">
        <v>21195</v>
      </c>
      <c r="K1125">
        <v>1</v>
      </c>
      <c r="L1125" t="s">
        <v>623</v>
      </c>
      <c r="M1125" t="s">
        <v>1331</v>
      </c>
      <c r="O1125" t="s">
        <v>12093</v>
      </c>
      <c r="P1125" s="1" t="s">
        <v>320</v>
      </c>
      <c r="R1125">
        <v>3117919</v>
      </c>
      <c r="S1125">
        <v>7</v>
      </c>
      <c r="T1125" t="s">
        <v>303</v>
      </c>
      <c r="V1125"/>
      <c r="W1125" s="1">
        <v>32391</v>
      </c>
      <c r="X1125"/>
    </row>
    <row r="1126" spans="1:24" x14ac:dyDescent="0.3">
      <c r="A1126" t="s">
        <v>10581</v>
      </c>
      <c r="B1126">
        <v>1</v>
      </c>
      <c r="C1126" s="1" t="s">
        <v>4827</v>
      </c>
      <c r="D1126" t="s">
        <v>347</v>
      </c>
      <c r="E1126" t="s">
        <v>4828</v>
      </c>
      <c r="F1126" t="s">
        <v>298</v>
      </c>
      <c r="G1126">
        <v>15</v>
      </c>
      <c r="H1126" t="s">
        <v>16217</v>
      </c>
      <c r="I1126" t="s">
        <v>4827</v>
      </c>
      <c r="J1126">
        <v>16919</v>
      </c>
      <c r="K1126">
        <v>6</v>
      </c>
      <c r="L1126" t="s">
        <v>14946</v>
      </c>
      <c r="M1126" t="s">
        <v>827</v>
      </c>
      <c r="N1126">
        <v>29</v>
      </c>
      <c r="O1126" t="s">
        <v>12094</v>
      </c>
      <c r="P1126" s="1" t="s">
        <v>347</v>
      </c>
      <c r="R1126">
        <v>2515759</v>
      </c>
      <c r="S1126">
        <v>3</v>
      </c>
      <c r="T1126" t="s">
        <v>399</v>
      </c>
      <c r="U1126" t="s">
        <v>302</v>
      </c>
      <c r="V1126" t="s">
        <v>13832</v>
      </c>
      <c r="W1126" s="1">
        <v>28547</v>
      </c>
      <c r="X1126"/>
    </row>
    <row r="1127" spans="1:24" x14ac:dyDescent="0.3">
      <c r="A1127" t="s">
        <v>4833</v>
      </c>
      <c r="B1127">
        <v>1</v>
      </c>
      <c r="C1127" s="1" t="s">
        <v>4831</v>
      </c>
      <c r="D1127" t="s">
        <v>347</v>
      </c>
      <c r="F1127" t="s">
        <v>294</v>
      </c>
      <c r="G1127">
        <v>87</v>
      </c>
      <c r="H1127" t="s">
        <v>391</v>
      </c>
      <c r="I1127" t="s">
        <v>4831</v>
      </c>
      <c r="J1127">
        <v>20226</v>
      </c>
      <c r="K1127">
        <v>1</v>
      </c>
      <c r="L1127" t="s">
        <v>4832</v>
      </c>
      <c r="M1127" t="s">
        <v>673</v>
      </c>
      <c r="O1127" t="s">
        <v>12095</v>
      </c>
      <c r="P1127" s="1" t="s">
        <v>347</v>
      </c>
      <c r="R1127">
        <v>4036341</v>
      </c>
      <c r="T1127" t="s">
        <v>399</v>
      </c>
      <c r="V1127"/>
      <c r="W1127" s="1">
        <v>31348</v>
      </c>
      <c r="X1127"/>
    </row>
    <row r="1128" spans="1:24" x14ac:dyDescent="0.3">
      <c r="A1128" t="s">
        <v>4839</v>
      </c>
      <c r="B1128">
        <v>1</v>
      </c>
      <c r="C1128" s="1" t="s">
        <v>4836</v>
      </c>
      <c r="F1128" t="s">
        <v>294</v>
      </c>
      <c r="G1128">
        <v>0</v>
      </c>
      <c r="H1128" t="s">
        <v>295</v>
      </c>
      <c r="I1128" t="s">
        <v>4836</v>
      </c>
      <c r="J1128">
        <v>18866</v>
      </c>
      <c r="K1128">
        <v>0</v>
      </c>
      <c r="L1128" t="s">
        <v>4837</v>
      </c>
      <c r="M1128" t="s">
        <v>4838</v>
      </c>
      <c r="O1128" t="s">
        <v>12096</v>
      </c>
      <c r="P1128" s="1" t="s">
        <v>295</v>
      </c>
      <c r="T1128" t="s">
        <v>295</v>
      </c>
      <c r="V1128"/>
      <c r="W1128" s="1"/>
      <c r="X1128"/>
    </row>
    <row r="1129" spans="1:24" x14ac:dyDescent="0.3">
      <c r="A1129" t="s">
        <v>4842</v>
      </c>
      <c r="B1129">
        <v>1</v>
      </c>
      <c r="C1129" s="1" t="s">
        <v>4840</v>
      </c>
      <c r="D1129" t="s">
        <v>320</v>
      </c>
      <c r="F1129" t="s">
        <v>294</v>
      </c>
      <c r="G1129">
        <v>48</v>
      </c>
      <c r="H1129" t="s">
        <v>1153</v>
      </c>
      <c r="I1129" t="s">
        <v>4840</v>
      </c>
      <c r="J1129">
        <v>18677</v>
      </c>
      <c r="K1129">
        <v>0</v>
      </c>
      <c r="L1129" t="s">
        <v>1105</v>
      </c>
      <c r="M1129" t="s">
        <v>4841</v>
      </c>
      <c r="N1129">
        <v>26</v>
      </c>
      <c r="O1129" t="s">
        <v>12097</v>
      </c>
      <c r="P1129" s="1" t="s">
        <v>320</v>
      </c>
      <c r="R1129">
        <v>2512458</v>
      </c>
      <c r="T1129" t="s">
        <v>293</v>
      </c>
      <c r="V1129" t="s">
        <v>4843</v>
      </c>
      <c r="W1129" s="1">
        <v>29990</v>
      </c>
      <c r="X1129"/>
    </row>
    <row r="1130" spans="1:24" x14ac:dyDescent="0.3">
      <c r="A1130" t="s">
        <v>4848</v>
      </c>
      <c r="B1130">
        <v>1</v>
      </c>
      <c r="C1130" s="1" t="s">
        <v>4845</v>
      </c>
      <c r="D1130" t="s">
        <v>347</v>
      </c>
      <c r="E1130" t="s">
        <v>4847</v>
      </c>
      <c r="F1130" t="s">
        <v>294</v>
      </c>
      <c r="G1130">
        <v>5</v>
      </c>
      <c r="H1130" t="s">
        <v>810</v>
      </c>
      <c r="I1130" t="s">
        <v>4845</v>
      </c>
      <c r="J1130">
        <v>18249</v>
      </c>
      <c r="K1130">
        <v>4</v>
      </c>
      <c r="L1130" t="s">
        <v>827</v>
      </c>
      <c r="M1130" t="s">
        <v>4846</v>
      </c>
      <c r="N1130">
        <v>27</v>
      </c>
      <c r="O1130" t="s">
        <v>12098</v>
      </c>
      <c r="P1130" s="1" t="s">
        <v>347</v>
      </c>
      <c r="R1130">
        <v>2576952</v>
      </c>
      <c r="T1130" t="s">
        <v>328</v>
      </c>
      <c r="V1130" t="s">
        <v>4849</v>
      </c>
      <c r="W1130" s="1">
        <v>29743</v>
      </c>
      <c r="X1130"/>
    </row>
    <row r="1131" spans="1:24" x14ac:dyDescent="0.3">
      <c r="A1131" t="s">
        <v>4852</v>
      </c>
      <c r="B1131">
        <v>1</v>
      </c>
      <c r="C1131" s="1" t="s">
        <v>4851</v>
      </c>
      <c r="D1131" t="s">
        <v>347</v>
      </c>
      <c r="F1131" t="s">
        <v>294</v>
      </c>
      <c r="G1131">
        <v>14</v>
      </c>
      <c r="H1131" t="s">
        <v>810</v>
      </c>
      <c r="I1131" t="s">
        <v>4851</v>
      </c>
      <c r="J1131">
        <v>14806</v>
      </c>
      <c r="K1131">
        <v>3</v>
      </c>
      <c r="L1131" t="s">
        <v>367</v>
      </c>
      <c r="M1131" t="s">
        <v>3214</v>
      </c>
      <c r="N1131">
        <v>28</v>
      </c>
      <c r="O1131" t="s">
        <v>12099</v>
      </c>
      <c r="P1131" s="1" t="s">
        <v>347</v>
      </c>
      <c r="R1131">
        <v>14610</v>
      </c>
      <c r="T1131" t="s">
        <v>293</v>
      </c>
      <c r="V1131" t="s">
        <v>4853</v>
      </c>
      <c r="W1131" s="1">
        <v>25144</v>
      </c>
      <c r="X1131"/>
    </row>
    <row r="1132" spans="1:24" x14ac:dyDescent="0.3">
      <c r="A1132" t="s">
        <v>14590</v>
      </c>
      <c r="B1132">
        <v>1</v>
      </c>
      <c r="C1132" s="1" t="s">
        <v>14591</v>
      </c>
      <c r="D1132" t="s">
        <v>448</v>
      </c>
      <c r="F1132" t="s">
        <v>294</v>
      </c>
      <c r="G1132">
        <v>23</v>
      </c>
      <c r="H1132" t="s">
        <v>366</v>
      </c>
      <c r="I1132" t="s">
        <v>14591</v>
      </c>
      <c r="J1132">
        <v>21688</v>
      </c>
      <c r="K1132">
        <v>1</v>
      </c>
      <c r="L1132" t="s">
        <v>1072</v>
      </c>
      <c r="M1132" t="s">
        <v>14593</v>
      </c>
      <c r="N1132">
        <v>22</v>
      </c>
      <c r="O1132" t="s">
        <v>14594</v>
      </c>
      <c r="P1132" s="1" t="s">
        <v>448</v>
      </c>
      <c r="Q1132" t="s">
        <v>1052</v>
      </c>
      <c r="R1132">
        <v>4240021</v>
      </c>
      <c r="S1132">
        <v>5</v>
      </c>
      <c r="T1132" t="s">
        <v>359</v>
      </c>
      <c r="U1132" t="s">
        <v>566</v>
      </c>
      <c r="V1132" t="s">
        <v>14592</v>
      </c>
      <c r="W1132" s="1">
        <v>32722</v>
      </c>
      <c r="X1132"/>
    </row>
    <row r="1133" spans="1:24" x14ac:dyDescent="0.3">
      <c r="A1133" t="s">
        <v>4855</v>
      </c>
      <c r="B1133">
        <v>1</v>
      </c>
      <c r="C1133" s="1" t="s">
        <v>4854</v>
      </c>
      <c r="D1133" t="s">
        <v>347</v>
      </c>
      <c r="F1133" t="s">
        <v>294</v>
      </c>
      <c r="G1133">
        <v>16</v>
      </c>
      <c r="H1133" t="s">
        <v>567</v>
      </c>
      <c r="I1133" t="s">
        <v>4854</v>
      </c>
      <c r="J1133">
        <v>16347</v>
      </c>
      <c r="K1133">
        <v>1</v>
      </c>
      <c r="L1133" t="s">
        <v>1684</v>
      </c>
      <c r="M1133" t="s">
        <v>4319</v>
      </c>
      <c r="N1133">
        <v>26</v>
      </c>
      <c r="O1133" t="s">
        <v>12100</v>
      </c>
      <c r="P1133" s="1" t="s">
        <v>347</v>
      </c>
      <c r="R1133">
        <v>16824</v>
      </c>
      <c r="T1133" t="s">
        <v>399</v>
      </c>
      <c r="V1133" t="s">
        <v>3857</v>
      </c>
      <c r="W1133" s="1">
        <v>27768</v>
      </c>
      <c r="X1133"/>
    </row>
    <row r="1134" spans="1:24" x14ac:dyDescent="0.3">
      <c r="A1134" t="s">
        <v>4858</v>
      </c>
      <c r="B1134">
        <v>1</v>
      </c>
      <c r="C1134" s="1" t="s">
        <v>184</v>
      </c>
      <c r="D1134" t="s">
        <v>347</v>
      </c>
      <c r="E1134" t="s">
        <v>4857</v>
      </c>
      <c r="F1134" t="s">
        <v>298</v>
      </c>
      <c r="G1134">
        <v>2</v>
      </c>
      <c r="H1134" t="s">
        <v>682</v>
      </c>
      <c r="I1134" t="s">
        <v>184</v>
      </c>
      <c r="J1134">
        <v>13291</v>
      </c>
      <c r="K1134">
        <v>10</v>
      </c>
      <c r="L1134" t="s">
        <v>4856</v>
      </c>
      <c r="M1134" t="s">
        <v>312</v>
      </c>
      <c r="N1134">
        <v>32</v>
      </c>
      <c r="O1134" t="s">
        <v>12101</v>
      </c>
      <c r="P1134" s="1" t="s">
        <v>347</v>
      </c>
      <c r="R1134">
        <v>13982</v>
      </c>
      <c r="S1134">
        <v>1</v>
      </c>
      <c r="T1134" t="s">
        <v>317</v>
      </c>
      <c r="U1134" t="s">
        <v>548</v>
      </c>
      <c r="V1134" t="s">
        <v>2406</v>
      </c>
      <c r="W1134" s="1">
        <v>24793</v>
      </c>
      <c r="X1134"/>
    </row>
    <row r="1135" spans="1:24" x14ac:dyDescent="0.3">
      <c r="A1135" t="s">
        <v>4860</v>
      </c>
      <c r="B1135">
        <v>1</v>
      </c>
      <c r="C1135" s="1" t="s">
        <v>4859</v>
      </c>
      <c r="F1135" t="s">
        <v>294</v>
      </c>
      <c r="G1135">
        <v>0</v>
      </c>
      <c r="H1135" t="s">
        <v>295</v>
      </c>
      <c r="I1135" t="s">
        <v>4859</v>
      </c>
      <c r="J1135">
        <v>18750</v>
      </c>
      <c r="K1135">
        <v>0</v>
      </c>
      <c r="L1135" t="s">
        <v>1038</v>
      </c>
      <c r="M1135" t="s">
        <v>3446</v>
      </c>
      <c r="O1135" t="s">
        <v>12102</v>
      </c>
      <c r="P1135" s="1" t="s">
        <v>295</v>
      </c>
      <c r="T1135" t="s">
        <v>295</v>
      </c>
      <c r="V1135"/>
      <c r="W1135" s="1"/>
      <c r="X1135"/>
    </row>
    <row r="1136" spans="1:24" x14ac:dyDescent="0.3">
      <c r="A1136" t="s">
        <v>4864</v>
      </c>
      <c r="B1136">
        <v>1</v>
      </c>
      <c r="C1136" s="1" t="s">
        <v>4861</v>
      </c>
      <c r="D1136" t="s">
        <v>320</v>
      </c>
      <c r="E1136" t="s">
        <v>4863</v>
      </c>
      <c r="F1136" t="s">
        <v>298</v>
      </c>
      <c r="G1136">
        <v>86</v>
      </c>
      <c r="H1136" t="s">
        <v>831</v>
      </c>
      <c r="I1136" t="s">
        <v>4861</v>
      </c>
      <c r="J1136">
        <v>16238</v>
      </c>
      <c r="K1136">
        <v>6</v>
      </c>
      <c r="L1136" t="s">
        <v>1732</v>
      </c>
      <c r="M1136" t="s">
        <v>4862</v>
      </c>
      <c r="N1136">
        <v>28</v>
      </c>
      <c r="O1136" t="s">
        <v>12103</v>
      </c>
      <c r="P1136" s="1" t="s">
        <v>320</v>
      </c>
      <c r="R1136">
        <v>17091</v>
      </c>
      <c r="T1136" t="s">
        <v>293</v>
      </c>
      <c r="V1136" t="s">
        <v>4843</v>
      </c>
      <c r="W1136" s="1">
        <v>27914</v>
      </c>
      <c r="X1136"/>
    </row>
    <row r="1137" spans="1:24" x14ac:dyDescent="0.3">
      <c r="A1137" t="s">
        <v>4865</v>
      </c>
      <c r="B1137">
        <v>1</v>
      </c>
      <c r="C1137" s="1" t="s">
        <v>833</v>
      </c>
      <c r="D1137" t="s">
        <v>347</v>
      </c>
      <c r="F1137" t="s">
        <v>294</v>
      </c>
      <c r="G1137">
        <v>13</v>
      </c>
      <c r="H1137" t="s">
        <v>433</v>
      </c>
      <c r="I1137" t="s">
        <v>833</v>
      </c>
      <c r="J1137">
        <v>5100</v>
      </c>
      <c r="K1137">
        <v>13</v>
      </c>
      <c r="L1137" t="s">
        <v>2951</v>
      </c>
      <c r="M1137" t="s">
        <v>312</v>
      </c>
      <c r="N1137">
        <v>36</v>
      </c>
      <c r="O1137" t="s">
        <v>12104</v>
      </c>
      <c r="P1137" s="1" t="s">
        <v>347</v>
      </c>
      <c r="R1137">
        <v>10517</v>
      </c>
      <c r="T1137" t="s">
        <v>421</v>
      </c>
      <c r="V1137" t="s">
        <v>4866</v>
      </c>
      <c r="W1137" s="1">
        <v>8327</v>
      </c>
      <c r="X1137"/>
    </row>
    <row r="1138" spans="1:24" x14ac:dyDescent="0.3">
      <c r="A1138" t="s">
        <v>4871</v>
      </c>
      <c r="B1138">
        <v>1</v>
      </c>
      <c r="C1138" s="1" t="s">
        <v>4869</v>
      </c>
      <c r="D1138" t="s">
        <v>434</v>
      </c>
      <c r="F1138" t="s">
        <v>294</v>
      </c>
      <c r="G1138">
        <v>4</v>
      </c>
      <c r="H1138" t="s">
        <v>447</v>
      </c>
      <c r="I1138" t="s">
        <v>4869</v>
      </c>
      <c r="J1138">
        <v>12088</v>
      </c>
      <c r="K1138">
        <v>13</v>
      </c>
      <c r="L1138" t="s">
        <v>1225</v>
      </c>
      <c r="M1138" t="s">
        <v>4870</v>
      </c>
      <c r="N1138">
        <v>41</v>
      </c>
      <c r="O1138" t="s">
        <v>12105</v>
      </c>
      <c r="P1138" s="1" t="s">
        <v>434</v>
      </c>
      <c r="T1138" t="s">
        <v>399</v>
      </c>
      <c r="V1138" t="s">
        <v>4872</v>
      </c>
      <c r="W1138" s="1"/>
      <c r="X1138"/>
    </row>
    <row r="1139" spans="1:24" x14ac:dyDescent="0.3">
      <c r="A1139" t="s">
        <v>4875</v>
      </c>
      <c r="B1139">
        <v>1</v>
      </c>
      <c r="C1139" s="1" t="s">
        <v>4873</v>
      </c>
      <c r="F1139" t="s">
        <v>294</v>
      </c>
      <c r="G1139">
        <v>0</v>
      </c>
      <c r="H1139" t="s">
        <v>295</v>
      </c>
      <c r="I1139" t="s">
        <v>4873</v>
      </c>
      <c r="J1139">
        <v>17846</v>
      </c>
      <c r="K1139">
        <v>0</v>
      </c>
      <c r="L1139" t="s">
        <v>330</v>
      </c>
      <c r="M1139" t="s">
        <v>4874</v>
      </c>
      <c r="O1139" t="s">
        <v>12106</v>
      </c>
      <c r="P1139" s="1" t="s">
        <v>295</v>
      </c>
      <c r="T1139" t="s">
        <v>295</v>
      </c>
      <c r="V1139"/>
      <c r="W1139" s="1"/>
      <c r="X1139"/>
    </row>
    <row r="1140" spans="1:24" x14ac:dyDescent="0.3">
      <c r="A1140" t="s">
        <v>4878</v>
      </c>
      <c r="B1140">
        <v>1</v>
      </c>
      <c r="C1140" s="1" t="s">
        <v>4876</v>
      </c>
      <c r="D1140" t="s">
        <v>448</v>
      </c>
      <c r="E1140" t="s">
        <v>4877</v>
      </c>
      <c r="F1140" t="s">
        <v>294</v>
      </c>
      <c r="G1140">
        <v>41</v>
      </c>
      <c r="H1140" t="s">
        <v>65</v>
      </c>
      <c r="I1140" t="s">
        <v>4876</v>
      </c>
      <c r="J1140">
        <v>20552</v>
      </c>
      <c r="K1140">
        <v>2</v>
      </c>
      <c r="L1140" t="s">
        <v>3009</v>
      </c>
      <c r="M1140" t="s">
        <v>1283</v>
      </c>
      <c r="N1140">
        <v>24</v>
      </c>
      <c r="O1140" t="s">
        <v>12107</v>
      </c>
      <c r="P1140" s="1" t="s">
        <v>448</v>
      </c>
      <c r="Q1140" t="s">
        <v>15644</v>
      </c>
      <c r="R1140">
        <v>3124979</v>
      </c>
      <c r="T1140" t="s">
        <v>359</v>
      </c>
      <c r="V1140" t="s">
        <v>4879</v>
      </c>
      <c r="W1140" s="1">
        <v>900379</v>
      </c>
      <c r="X1140"/>
    </row>
    <row r="1141" spans="1:24" x14ac:dyDescent="0.3">
      <c r="A1141" t="s">
        <v>4883</v>
      </c>
      <c r="B1141">
        <v>1</v>
      </c>
      <c r="C1141" s="1" t="s">
        <v>4880</v>
      </c>
      <c r="D1141" t="s">
        <v>347</v>
      </c>
      <c r="E1141" t="s">
        <v>4882</v>
      </c>
      <c r="F1141" t="s">
        <v>294</v>
      </c>
      <c r="G1141">
        <v>16</v>
      </c>
      <c r="H1141" t="s">
        <v>410</v>
      </c>
      <c r="I1141" t="s">
        <v>4880</v>
      </c>
      <c r="J1141">
        <v>17221</v>
      </c>
      <c r="K1141">
        <v>5</v>
      </c>
      <c r="L1141" t="s">
        <v>4881</v>
      </c>
      <c r="M1141" t="s">
        <v>1708</v>
      </c>
      <c r="N1141">
        <v>27</v>
      </c>
      <c r="O1141" t="s">
        <v>12108</v>
      </c>
      <c r="P1141" s="1" t="s">
        <v>347</v>
      </c>
      <c r="R1141">
        <v>3892271</v>
      </c>
      <c r="T1141" t="s">
        <v>344</v>
      </c>
      <c r="V1141" t="s">
        <v>4884</v>
      </c>
      <c r="W1141" s="1">
        <v>28645</v>
      </c>
      <c r="X1141"/>
    </row>
    <row r="1142" spans="1:24" x14ac:dyDescent="0.3">
      <c r="A1142" t="s">
        <v>4889</v>
      </c>
      <c r="B1142">
        <v>1</v>
      </c>
      <c r="C1142" s="1" t="s">
        <v>4886</v>
      </c>
      <c r="D1142" t="s">
        <v>347</v>
      </c>
      <c r="E1142" t="s">
        <v>4888</v>
      </c>
      <c r="F1142" t="s">
        <v>294</v>
      </c>
      <c r="G1142">
        <v>18</v>
      </c>
      <c r="H1142" t="s">
        <v>537</v>
      </c>
      <c r="I1142" t="s">
        <v>4886</v>
      </c>
      <c r="J1142">
        <v>18145</v>
      </c>
      <c r="K1142">
        <v>4</v>
      </c>
      <c r="L1142" t="s">
        <v>1304</v>
      </c>
      <c r="M1142" t="s">
        <v>4887</v>
      </c>
      <c r="N1142">
        <v>26</v>
      </c>
      <c r="O1142" t="s">
        <v>12109</v>
      </c>
      <c r="P1142" s="1" t="s">
        <v>347</v>
      </c>
      <c r="R1142">
        <v>3040026</v>
      </c>
      <c r="T1142" t="s">
        <v>399</v>
      </c>
      <c r="V1142" t="s">
        <v>3745</v>
      </c>
      <c r="W1142" s="1">
        <v>29463</v>
      </c>
      <c r="X1142"/>
    </row>
    <row r="1143" spans="1:24" x14ac:dyDescent="0.3">
      <c r="A1143" t="s">
        <v>4892</v>
      </c>
      <c r="B1143">
        <v>1</v>
      </c>
      <c r="C1143" s="1" t="s">
        <v>4890</v>
      </c>
      <c r="D1143" t="s">
        <v>320</v>
      </c>
      <c r="E1143" t="s">
        <v>4891</v>
      </c>
      <c r="F1143" t="s">
        <v>298</v>
      </c>
      <c r="G1143">
        <v>88</v>
      </c>
      <c r="H1143" t="s">
        <v>952</v>
      </c>
      <c r="I1143" t="s">
        <v>4890</v>
      </c>
      <c r="J1143">
        <v>20199</v>
      </c>
      <c r="K1143">
        <v>2</v>
      </c>
      <c r="L1143" t="s">
        <v>642</v>
      </c>
      <c r="M1143" t="s">
        <v>3406</v>
      </c>
      <c r="N1143">
        <v>25</v>
      </c>
      <c r="O1143" t="s">
        <v>12110</v>
      </c>
      <c r="P1143" s="1" t="s">
        <v>320</v>
      </c>
      <c r="R1143">
        <v>3047536</v>
      </c>
      <c r="T1143" t="s">
        <v>293</v>
      </c>
      <c r="U1143" t="s">
        <v>486</v>
      </c>
      <c r="V1143" t="s">
        <v>4560</v>
      </c>
      <c r="W1143" s="1">
        <v>31283</v>
      </c>
      <c r="X1143"/>
    </row>
    <row r="1144" spans="1:24" x14ac:dyDescent="0.3">
      <c r="A1144" t="s">
        <v>4895</v>
      </c>
      <c r="B1144">
        <v>1</v>
      </c>
      <c r="C1144" s="1" t="s">
        <v>4893</v>
      </c>
      <c r="D1144" t="s">
        <v>448</v>
      </c>
      <c r="E1144" t="s">
        <v>14002</v>
      </c>
      <c r="F1144" t="s">
        <v>294</v>
      </c>
      <c r="H1144" t="s">
        <v>316</v>
      </c>
      <c r="I1144" t="s">
        <v>4893</v>
      </c>
      <c r="J1144">
        <v>21622</v>
      </c>
      <c r="K1144">
        <v>1</v>
      </c>
      <c r="L1144" t="s">
        <v>2093</v>
      </c>
      <c r="M1144" t="s">
        <v>4894</v>
      </c>
      <c r="N1144">
        <v>23</v>
      </c>
      <c r="O1144" t="s">
        <v>12111</v>
      </c>
      <c r="P1144" s="1" t="s">
        <v>448</v>
      </c>
      <c r="R1144">
        <v>3914267</v>
      </c>
      <c r="T1144" t="s">
        <v>328</v>
      </c>
      <c r="V1144" t="s">
        <v>13833</v>
      </c>
      <c r="W1144" s="1">
        <v>32615</v>
      </c>
      <c r="X1144"/>
    </row>
    <row r="1145" spans="1:24" x14ac:dyDescent="0.3">
      <c r="A1145" t="s">
        <v>17137</v>
      </c>
      <c r="B1145">
        <v>1</v>
      </c>
      <c r="C1145" s="1" t="s">
        <v>17138</v>
      </c>
      <c r="D1145" t="s">
        <v>347</v>
      </c>
      <c r="F1145" t="s">
        <v>298</v>
      </c>
      <c r="G1145">
        <v>0</v>
      </c>
      <c r="H1145" t="s">
        <v>427</v>
      </c>
      <c r="I1145" t="s">
        <v>17138</v>
      </c>
      <c r="K1145">
        <v>0</v>
      </c>
      <c r="L1145" t="s">
        <v>367</v>
      </c>
      <c r="M1145" t="s">
        <v>17139</v>
      </c>
      <c r="O1145" t="s">
        <v>17140</v>
      </c>
      <c r="P1145" s="1" t="s">
        <v>347</v>
      </c>
      <c r="T1145" t="s">
        <v>399</v>
      </c>
      <c r="U1145" t="s">
        <v>297</v>
      </c>
      <c r="V1145"/>
      <c r="W1145" s="1"/>
      <c r="X1145"/>
    </row>
    <row r="1146" spans="1:24" x14ac:dyDescent="0.3">
      <c r="A1146" t="s">
        <v>14595</v>
      </c>
      <c r="B1146">
        <v>1</v>
      </c>
      <c r="C1146" s="1" t="s">
        <v>14596</v>
      </c>
      <c r="D1146" t="s">
        <v>310</v>
      </c>
      <c r="F1146" t="s">
        <v>294</v>
      </c>
      <c r="H1146" t="s">
        <v>309</v>
      </c>
      <c r="I1146" t="s">
        <v>14596</v>
      </c>
      <c r="J1146">
        <v>22117</v>
      </c>
      <c r="K1146">
        <v>0</v>
      </c>
      <c r="L1146" t="s">
        <v>623</v>
      </c>
      <c r="M1146" t="s">
        <v>14597</v>
      </c>
      <c r="O1146" t="s">
        <v>14598</v>
      </c>
      <c r="P1146" s="1" t="s">
        <v>310</v>
      </c>
      <c r="Q1146" t="s">
        <v>15644</v>
      </c>
      <c r="T1146" t="s">
        <v>421</v>
      </c>
      <c r="V1146"/>
      <c r="W1146" s="1"/>
      <c r="X1146"/>
    </row>
    <row r="1147" spans="1:24" x14ac:dyDescent="0.3">
      <c r="A1147" t="s">
        <v>14599</v>
      </c>
      <c r="B1147">
        <v>1</v>
      </c>
      <c r="C1147" s="1" t="s">
        <v>14600</v>
      </c>
      <c r="D1147" t="s">
        <v>310</v>
      </c>
      <c r="F1147" t="s">
        <v>294</v>
      </c>
      <c r="H1147" t="s">
        <v>410</v>
      </c>
      <c r="I1147" t="s">
        <v>14600</v>
      </c>
      <c r="J1147">
        <v>22127</v>
      </c>
      <c r="K1147">
        <v>0</v>
      </c>
      <c r="L1147" t="s">
        <v>1946</v>
      </c>
      <c r="M1147" t="s">
        <v>4070</v>
      </c>
      <c r="N1147">
        <v>25</v>
      </c>
      <c r="O1147" t="s">
        <v>14601</v>
      </c>
      <c r="P1147" s="1" t="s">
        <v>310</v>
      </c>
      <c r="Q1147" t="s">
        <v>15644</v>
      </c>
      <c r="T1147" t="s">
        <v>328</v>
      </c>
      <c r="V1147" t="s">
        <v>6015</v>
      </c>
      <c r="W1147" s="1"/>
      <c r="X1147"/>
    </row>
    <row r="1148" spans="1:24" x14ac:dyDescent="0.3">
      <c r="A1148" t="s">
        <v>4900</v>
      </c>
      <c r="B1148">
        <v>1</v>
      </c>
      <c r="C1148" s="1" t="s">
        <v>4897</v>
      </c>
      <c r="D1148" t="s">
        <v>347</v>
      </c>
      <c r="E1148" t="s">
        <v>4899</v>
      </c>
      <c r="F1148" t="s">
        <v>294</v>
      </c>
      <c r="G1148">
        <v>9</v>
      </c>
      <c r="H1148" t="s">
        <v>309</v>
      </c>
      <c r="I1148" t="s">
        <v>4897</v>
      </c>
      <c r="J1148">
        <v>20161</v>
      </c>
      <c r="K1148">
        <v>2</v>
      </c>
      <c r="L1148" t="s">
        <v>623</v>
      </c>
      <c r="M1148" t="s">
        <v>4898</v>
      </c>
      <c r="N1148">
        <v>25</v>
      </c>
      <c r="O1148" t="s">
        <v>12112</v>
      </c>
      <c r="P1148" s="1" t="s">
        <v>347</v>
      </c>
      <c r="R1148">
        <v>3049054</v>
      </c>
      <c r="T1148" t="s">
        <v>421</v>
      </c>
      <c r="V1148" t="s">
        <v>4901</v>
      </c>
      <c r="W1148" s="1">
        <v>31242</v>
      </c>
      <c r="X1148"/>
    </row>
    <row r="1149" spans="1:24" x14ac:dyDescent="0.3">
      <c r="A1149" t="s">
        <v>4909</v>
      </c>
      <c r="B1149">
        <v>1</v>
      </c>
      <c r="C1149" s="1" t="s">
        <v>4906</v>
      </c>
      <c r="D1149" t="s">
        <v>320</v>
      </c>
      <c r="E1149" t="s">
        <v>4908</v>
      </c>
      <c r="F1149" t="s">
        <v>294</v>
      </c>
      <c r="G1149">
        <v>88</v>
      </c>
      <c r="H1149" t="s">
        <v>319</v>
      </c>
      <c r="I1149" t="s">
        <v>4906</v>
      </c>
      <c r="J1149">
        <v>17013</v>
      </c>
      <c r="K1149">
        <v>4</v>
      </c>
      <c r="L1149" t="s">
        <v>4907</v>
      </c>
      <c r="M1149" t="s">
        <v>696</v>
      </c>
      <c r="N1149">
        <v>26</v>
      </c>
      <c r="O1149" t="s">
        <v>12114</v>
      </c>
      <c r="P1149" s="1" t="s">
        <v>320</v>
      </c>
      <c r="R1149">
        <v>2577661</v>
      </c>
      <c r="T1149" t="s">
        <v>421</v>
      </c>
      <c r="V1149" t="s">
        <v>1485</v>
      </c>
      <c r="W1149" s="1">
        <v>28642</v>
      </c>
      <c r="X1149"/>
    </row>
    <row r="1150" spans="1:24" x14ac:dyDescent="0.3">
      <c r="A1150" t="s">
        <v>4911</v>
      </c>
      <c r="B1150">
        <v>1</v>
      </c>
      <c r="C1150" s="1" t="s">
        <v>187</v>
      </c>
      <c r="D1150" t="s">
        <v>347</v>
      </c>
      <c r="E1150" t="s">
        <v>4910</v>
      </c>
      <c r="F1150" t="s">
        <v>298</v>
      </c>
      <c r="G1150">
        <v>17</v>
      </c>
      <c r="H1150" t="s">
        <v>825</v>
      </c>
      <c r="I1150" t="s">
        <v>187</v>
      </c>
      <c r="J1150">
        <v>13887</v>
      </c>
      <c r="K1150">
        <v>9</v>
      </c>
      <c r="L1150" t="s">
        <v>727</v>
      </c>
      <c r="M1150" t="s">
        <v>3915</v>
      </c>
      <c r="N1150">
        <v>31</v>
      </c>
      <c r="O1150" t="s">
        <v>12115</v>
      </c>
      <c r="P1150" s="1" t="s">
        <v>347</v>
      </c>
      <c r="R1150">
        <v>15062</v>
      </c>
      <c r="S1150">
        <v>3</v>
      </c>
      <c r="T1150" t="s">
        <v>399</v>
      </c>
      <c r="U1150" t="s">
        <v>532</v>
      </c>
      <c r="V1150" t="s">
        <v>1367</v>
      </c>
      <c r="W1150" s="1">
        <v>25810</v>
      </c>
      <c r="X1150"/>
    </row>
    <row r="1151" spans="1:24" x14ac:dyDescent="0.3">
      <c r="A1151" t="s">
        <v>4915</v>
      </c>
      <c r="B1151">
        <v>1</v>
      </c>
      <c r="C1151" s="1" t="s">
        <v>4913</v>
      </c>
      <c r="D1151" t="s">
        <v>347</v>
      </c>
      <c r="F1151" t="s">
        <v>294</v>
      </c>
      <c r="G1151">
        <v>0</v>
      </c>
      <c r="H1151" t="s">
        <v>295</v>
      </c>
      <c r="I1151" t="s">
        <v>4913</v>
      </c>
      <c r="J1151">
        <v>17398</v>
      </c>
      <c r="L1151" t="s">
        <v>4548</v>
      </c>
      <c r="M1151" t="s">
        <v>4914</v>
      </c>
      <c r="O1151" t="s">
        <v>12116</v>
      </c>
      <c r="P1151" s="1" t="s">
        <v>347</v>
      </c>
      <c r="T1151" t="s">
        <v>295</v>
      </c>
      <c r="V1151"/>
      <c r="W1151" s="1"/>
      <c r="X1151"/>
    </row>
    <row r="1152" spans="1:24" x14ac:dyDescent="0.3">
      <c r="A1152" t="s">
        <v>4918</v>
      </c>
      <c r="B1152">
        <v>1</v>
      </c>
      <c r="C1152" s="1" t="s">
        <v>155</v>
      </c>
      <c r="D1152" t="s">
        <v>434</v>
      </c>
      <c r="E1152" t="s">
        <v>4917</v>
      </c>
      <c r="F1152" t="s">
        <v>298</v>
      </c>
      <c r="G1152">
        <v>7</v>
      </c>
      <c r="H1152" t="s">
        <v>309</v>
      </c>
      <c r="I1152" t="s">
        <v>155</v>
      </c>
      <c r="J1152">
        <v>18645</v>
      </c>
      <c r="K1152">
        <v>5</v>
      </c>
      <c r="L1152" t="s">
        <v>3550</v>
      </c>
      <c r="M1152" t="s">
        <v>4916</v>
      </c>
      <c r="N1152">
        <v>26</v>
      </c>
      <c r="O1152" t="s">
        <v>12117</v>
      </c>
      <c r="P1152" s="1" t="s">
        <v>434</v>
      </c>
      <c r="R1152">
        <v>3068939</v>
      </c>
      <c r="S1152">
        <v>2</v>
      </c>
      <c r="T1152" t="s">
        <v>317</v>
      </c>
      <c r="U1152" t="s">
        <v>904</v>
      </c>
      <c r="V1152" t="s">
        <v>1659</v>
      </c>
      <c r="W1152" s="1">
        <v>29949</v>
      </c>
      <c r="X1152"/>
    </row>
    <row r="1153" spans="1:24" x14ac:dyDescent="0.3">
      <c r="A1153" t="s">
        <v>4922</v>
      </c>
      <c r="B1153">
        <v>1</v>
      </c>
      <c r="C1153" s="1" t="s">
        <v>4919</v>
      </c>
      <c r="D1153" t="s">
        <v>347</v>
      </c>
      <c r="E1153" t="s">
        <v>4921</v>
      </c>
      <c r="F1153" t="s">
        <v>298</v>
      </c>
      <c r="G1153">
        <v>14</v>
      </c>
      <c r="H1153" t="s">
        <v>918</v>
      </c>
      <c r="I1153" t="s">
        <v>4919</v>
      </c>
      <c r="J1153">
        <v>18039</v>
      </c>
      <c r="K1153">
        <v>5</v>
      </c>
      <c r="L1153" t="s">
        <v>4920</v>
      </c>
      <c r="M1153" t="s">
        <v>613</v>
      </c>
      <c r="N1153">
        <v>26</v>
      </c>
      <c r="O1153" t="s">
        <v>12118</v>
      </c>
      <c r="P1153" s="1" t="s">
        <v>347</v>
      </c>
      <c r="R1153">
        <v>3048897</v>
      </c>
      <c r="S1153">
        <v>3</v>
      </c>
      <c r="T1153" t="s">
        <v>359</v>
      </c>
      <c r="U1153" t="s">
        <v>904</v>
      </c>
      <c r="V1153" t="s">
        <v>4923</v>
      </c>
      <c r="W1153" s="1">
        <v>29351</v>
      </c>
      <c r="X1153"/>
    </row>
    <row r="1154" spans="1:24" x14ac:dyDescent="0.3">
      <c r="A1154" t="s">
        <v>4927</v>
      </c>
      <c r="B1154">
        <v>1</v>
      </c>
      <c r="C1154" s="1" t="s">
        <v>4924</v>
      </c>
      <c r="D1154" t="s">
        <v>320</v>
      </c>
      <c r="E1154" t="s">
        <v>4926</v>
      </c>
      <c r="F1154" t="s">
        <v>294</v>
      </c>
      <c r="G1154">
        <v>83</v>
      </c>
      <c r="H1154" t="s">
        <v>729</v>
      </c>
      <c r="I1154" t="s">
        <v>4924</v>
      </c>
      <c r="J1154">
        <v>18317</v>
      </c>
      <c r="K1154">
        <v>4</v>
      </c>
      <c r="L1154" t="s">
        <v>4925</v>
      </c>
      <c r="M1154" t="s">
        <v>2428</v>
      </c>
      <c r="N1154">
        <v>26</v>
      </c>
      <c r="O1154" t="s">
        <v>12119</v>
      </c>
      <c r="P1154" s="1" t="s">
        <v>320</v>
      </c>
      <c r="R1154">
        <v>3125253</v>
      </c>
      <c r="T1154" t="s">
        <v>317</v>
      </c>
      <c r="V1154" t="s">
        <v>1598</v>
      </c>
      <c r="W1154" s="1">
        <v>29508</v>
      </c>
      <c r="X1154"/>
    </row>
    <row r="1155" spans="1:24" x14ac:dyDescent="0.3">
      <c r="A1155" t="s">
        <v>4932</v>
      </c>
      <c r="B1155">
        <v>1</v>
      </c>
      <c r="C1155" s="1" t="s">
        <v>4928</v>
      </c>
      <c r="D1155" t="s">
        <v>434</v>
      </c>
      <c r="E1155" t="s">
        <v>4931</v>
      </c>
      <c r="F1155" t="s">
        <v>298</v>
      </c>
      <c r="G1155">
        <v>9</v>
      </c>
      <c r="H1155" t="s">
        <v>388</v>
      </c>
      <c r="I1155" t="s">
        <v>4928</v>
      </c>
      <c r="J1155">
        <v>17962</v>
      </c>
      <c r="K1155">
        <v>5</v>
      </c>
      <c r="L1155" t="s">
        <v>4929</v>
      </c>
      <c r="M1155" t="s">
        <v>4930</v>
      </c>
      <c r="N1155">
        <v>27</v>
      </c>
      <c r="O1155" t="s">
        <v>12120</v>
      </c>
      <c r="P1155" s="1" t="s">
        <v>434</v>
      </c>
      <c r="R1155">
        <v>2978887</v>
      </c>
      <c r="S1155">
        <v>1</v>
      </c>
      <c r="T1155" t="s">
        <v>328</v>
      </c>
      <c r="U1155" t="s">
        <v>486</v>
      </c>
      <c r="V1155" t="s">
        <v>3640</v>
      </c>
      <c r="W1155" s="1">
        <v>29293</v>
      </c>
      <c r="X1155"/>
    </row>
    <row r="1156" spans="1:24" x14ac:dyDescent="0.3">
      <c r="A1156" t="s">
        <v>4936</v>
      </c>
      <c r="B1156">
        <v>1</v>
      </c>
      <c r="C1156" s="1" t="s">
        <v>4933</v>
      </c>
      <c r="D1156" t="s">
        <v>434</v>
      </c>
      <c r="E1156" t="s">
        <v>4935</v>
      </c>
      <c r="F1156" t="s">
        <v>298</v>
      </c>
      <c r="G1156">
        <v>4</v>
      </c>
      <c r="H1156" t="s">
        <v>366</v>
      </c>
      <c r="I1156" t="s">
        <v>4933</v>
      </c>
      <c r="J1156">
        <v>3258</v>
      </c>
      <c r="K1156">
        <v>24</v>
      </c>
      <c r="L1156" t="s">
        <v>735</v>
      </c>
      <c r="M1156" t="s">
        <v>4934</v>
      </c>
      <c r="N1156">
        <v>47</v>
      </c>
      <c r="O1156" t="s">
        <v>12121</v>
      </c>
      <c r="P1156" s="1" t="s">
        <v>434</v>
      </c>
      <c r="R1156">
        <v>1097</v>
      </c>
      <c r="T1156" t="s">
        <v>307</v>
      </c>
      <c r="V1156" t="s">
        <v>4937</v>
      </c>
      <c r="W1156" s="1">
        <v>3727</v>
      </c>
      <c r="X1156"/>
    </row>
    <row r="1157" spans="1:24" x14ac:dyDescent="0.3">
      <c r="A1157" t="s">
        <v>4941</v>
      </c>
      <c r="B1157">
        <v>1</v>
      </c>
      <c r="C1157" s="1" t="s">
        <v>4938</v>
      </c>
      <c r="D1157" t="s">
        <v>320</v>
      </c>
      <c r="E1157" t="s">
        <v>4940</v>
      </c>
      <c r="F1157" t="s">
        <v>298</v>
      </c>
      <c r="G1157">
        <v>87</v>
      </c>
      <c r="H1157" t="s">
        <v>952</v>
      </c>
      <c r="I1157" t="s">
        <v>4938</v>
      </c>
      <c r="J1157">
        <v>19067</v>
      </c>
      <c r="K1157">
        <v>4</v>
      </c>
      <c r="L1157" t="s">
        <v>1178</v>
      </c>
      <c r="M1157" t="s">
        <v>4939</v>
      </c>
      <c r="N1157">
        <v>26</v>
      </c>
      <c r="O1157" t="s">
        <v>12122</v>
      </c>
      <c r="P1157" s="1" t="s">
        <v>320</v>
      </c>
      <c r="R1157">
        <v>2980073</v>
      </c>
      <c r="S1157">
        <v>3</v>
      </c>
      <c r="T1157" t="s">
        <v>293</v>
      </c>
      <c r="U1157" t="s">
        <v>741</v>
      </c>
      <c r="V1157" t="s">
        <v>3278</v>
      </c>
      <c r="W1157" s="1">
        <v>30267</v>
      </c>
      <c r="X1157"/>
    </row>
    <row r="1158" spans="1:24" x14ac:dyDescent="0.3">
      <c r="A1158" t="s">
        <v>4944</v>
      </c>
      <c r="B1158">
        <v>1</v>
      </c>
      <c r="C1158" s="1" t="s">
        <v>4942</v>
      </c>
      <c r="D1158" t="s">
        <v>347</v>
      </c>
      <c r="E1158" t="s">
        <v>4943</v>
      </c>
      <c r="F1158" t="s">
        <v>298</v>
      </c>
      <c r="G1158">
        <v>84</v>
      </c>
      <c r="H1158" t="s">
        <v>588</v>
      </c>
      <c r="I1158" t="s">
        <v>4942</v>
      </c>
      <c r="J1158">
        <v>16768</v>
      </c>
      <c r="K1158">
        <v>6</v>
      </c>
      <c r="L1158" t="s">
        <v>669</v>
      </c>
      <c r="M1158" t="s">
        <v>493</v>
      </c>
      <c r="N1158">
        <v>29</v>
      </c>
      <c r="O1158" t="s">
        <v>12123</v>
      </c>
      <c r="P1158" s="1" t="s">
        <v>347</v>
      </c>
      <c r="R1158">
        <v>3042435</v>
      </c>
      <c r="S1158">
        <v>4</v>
      </c>
      <c r="T1158" t="s">
        <v>317</v>
      </c>
      <c r="U1158" t="s">
        <v>532</v>
      </c>
      <c r="V1158" t="s">
        <v>16350</v>
      </c>
      <c r="W1158" s="1">
        <v>28395</v>
      </c>
      <c r="X1158"/>
    </row>
    <row r="1159" spans="1:24" x14ac:dyDescent="0.3">
      <c r="A1159" t="s">
        <v>4948</v>
      </c>
      <c r="B1159">
        <v>1</v>
      </c>
      <c r="C1159" s="1" t="s">
        <v>66</v>
      </c>
      <c r="D1159" t="s">
        <v>448</v>
      </c>
      <c r="E1159" t="s">
        <v>4947</v>
      </c>
      <c r="F1159" t="s">
        <v>298</v>
      </c>
      <c r="G1159">
        <v>24</v>
      </c>
      <c r="H1159" t="s">
        <v>738</v>
      </c>
      <c r="I1159" t="s">
        <v>66</v>
      </c>
      <c r="J1159">
        <v>16668</v>
      </c>
      <c r="K1159">
        <v>7</v>
      </c>
      <c r="L1159" t="s">
        <v>4945</v>
      </c>
      <c r="M1159" t="s">
        <v>4946</v>
      </c>
      <c r="N1159">
        <v>29</v>
      </c>
      <c r="O1159" t="s">
        <v>12124</v>
      </c>
      <c r="P1159" s="1" t="s">
        <v>448</v>
      </c>
      <c r="R1159">
        <v>16777</v>
      </c>
      <c r="S1159">
        <v>3</v>
      </c>
      <c r="T1159" t="s">
        <v>307</v>
      </c>
      <c r="U1159" t="s">
        <v>904</v>
      </c>
      <c r="V1159" t="s">
        <v>5102</v>
      </c>
      <c r="W1159" s="1">
        <v>27585</v>
      </c>
      <c r="X1159"/>
    </row>
    <row r="1160" spans="1:24" x14ac:dyDescent="0.3">
      <c r="A1160" t="s">
        <v>4951</v>
      </c>
      <c r="B1160">
        <v>1</v>
      </c>
      <c r="C1160" s="1" t="s">
        <v>4950</v>
      </c>
      <c r="D1160" t="s">
        <v>347</v>
      </c>
      <c r="F1160" t="s">
        <v>294</v>
      </c>
      <c r="G1160">
        <v>0</v>
      </c>
      <c r="H1160" t="s">
        <v>295</v>
      </c>
      <c r="I1160" t="s">
        <v>4950</v>
      </c>
      <c r="J1160">
        <v>17386</v>
      </c>
      <c r="L1160" t="s">
        <v>1569</v>
      </c>
      <c r="M1160" t="s">
        <v>516</v>
      </c>
      <c r="O1160" t="s">
        <v>12125</v>
      </c>
      <c r="P1160" s="1" t="s">
        <v>347</v>
      </c>
      <c r="T1160" t="s">
        <v>295</v>
      </c>
      <c r="V1160"/>
      <c r="W1160" s="1"/>
      <c r="X1160"/>
    </row>
    <row r="1161" spans="1:24" x14ac:dyDescent="0.3">
      <c r="A1161" t="s">
        <v>4953</v>
      </c>
      <c r="B1161">
        <v>1</v>
      </c>
      <c r="C1161" s="1" t="s">
        <v>4952</v>
      </c>
      <c r="D1161" t="s">
        <v>347</v>
      </c>
      <c r="E1161" t="s">
        <v>14003</v>
      </c>
      <c r="F1161" t="s">
        <v>298</v>
      </c>
      <c r="G1161">
        <v>89</v>
      </c>
      <c r="H1161" t="s">
        <v>702</v>
      </c>
      <c r="I1161" t="s">
        <v>4952</v>
      </c>
      <c r="J1161">
        <v>21139</v>
      </c>
      <c r="K1161">
        <v>1</v>
      </c>
      <c r="L1161" t="s">
        <v>612</v>
      </c>
      <c r="M1161" t="s">
        <v>978</v>
      </c>
      <c r="N1161">
        <v>24</v>
      </c>
      <c r="O1161" t="s">
        <v>12126</v>
      </c>
      <c r="P1161" s="1" t="s">
        <v>347</v>
      </c>
      <c r="R1161">
        <v>3124964</v>
      </c>
      <c r="S1161">
        <v>4</v>
      </c>
      <c r="T1161" t="s">
        <v>395</v>
      </c>
      <c r="U1161" t="s">
        <v>386</v>
      </c>
      <c r="V1161" t="s">
        <v>4954</v>
      </c>
      <c r="W1161" s="1">
        <v>32035</v>
      </c>
      <c r="X1161"/>
    </row>
    <row r="1162" spans="1:24" x14ac:dyDescent="0.3">
      <c r="A1162" t="s">
        <v>14602</v>
      </c>
      <c r="B1162">
        <v>1</v>
      </c>
      <c r="C1162" s="1" t="s">
        <v>14603</v>
      </c>
      <c r="D1162" t="s">
        <v>310</v>
      </c>
      <c r="F1162" t="s">
        <v>298</v>
      </c>
      <c r="G1162">
        <v>2</v>
      </c>
      <c r="H1162" t="s">
        <v>410</v>
      </c>
      <c r="I1162" t="s">
        <v>14603</v>
      </c>
      <c r="J1162">
        <v>21810</v>
      </c>
      <c r="K1162">
        <v>1</v>
      </c>
      <c r="L1162" t="s">
        <v>1071</v>
      </c>
      <c r="M1162" t="s">
        <v>14605</v>
      </c>
      <c r="N1162">
        <v>23</v>
      </c>
      <c r="O1162" t="s">
        <v>14606</v>
      </c>
      <c r="P1162" s="1" t="s">
        <v>310</v>
      </c>
      <c r="R1162">
        <v>4035671</v>
      </c>
      <c r="S1162">
        <v>3</v>
      </c>
      <c r="T1162" t="s">
        <v>328</v>
      </c>
      <c r="U1162" t="s">
        <v>334</v>
      </c>
      <c r="V1162" t="s">
        <v>14604</v>
      </c>
      <c r="W1162" s="1">
        <v>32993</v>
      </c>
      <c r="X1162"/>
    </row>
    <row r="1163" spans="1:24" x14ac:dyDescent="0.3">
      <c r="A1163" t="s">
        <v>16351</v>
      </c>
      <c r="B1163">
        <v>1</v>
      </c>
      <c r="C1163" s="1" t="s">
        <v>16352</v>
      </c>
      <c r="D1163" t="s">
        <v>347</v>
      </c>
      <c r="F1163" t="s">
        <v>298</v>
      </c>
      <c r="G1163">
        <v>80</v>
      </c>
      <c r="H1163" t="s">
        <v>758</v>
      </c>
      <c r="I1163" t="s">
        <v>16352</v>
      </c>
      <c r="K1163">
        <v>0</v>
      </c>
      <c r="L1163" t="s">
        <v>14180</v>
      </c>
      <c r="M1163" t="s">
        <v>1545</v>
      </c>
      <c r="N1163">
        <v>22</v>
      </c>
      <c r="O1163" t="s">
        <v>16353</v>
      </c>
      <c r="P1163" s="1" t="s">
        <v>347</v>
      </c>
      <c r="T1163" t="s">
        <v>303</v>
      </c>
      <c r="U1163" t="s">
        <v>1368</v>
      </c>
      <c r="V1163" t="s">
        <v>16616</v>
      </c>
      <c r="W1163" s="1"/>
      <c r="X1163"/>
    </row>
    <row r="1164" spans="1:24" x14ac:dyDescent="0.3">
      <c r="A1164" t="s">
        <v>12419</v>
      </c>
      <c r="B1164">
        <v>1</v>
      </c>
      <c r="C1164" s="1" t="s">
        <v>206</v>
      </c>
      <c r="D1164" t="s">
        <v>448</v>
      </c>
      <c r="E1164" t="s">
        <v>4955</v>
      </c>
      <c r="F1164" t="s">
        <v>298</v>
      </c>
      <c r="G1164">
        <v>27</v>
      </c>
      <c r="H1164" t="s">
        <v>447</v>
      </c>
      <c r="I1164" t="s">
        <v>206</v>
      </c>
      <c r="J1164">
        <v>19861</v>
      </c>
      <c r="K1164">
        <v>3</v>
      </c>
      <c r="L1164" t="s">
        <v>385</v>
      </c>
      <c r="M1164" t="s">
        <v>312</v>
      </c>
      <c r="N1164">
        <v>23</v>
      </c>
      <c r="O1164" t="s">
        <v>12420</v>
      </c>
      <c r="P1164" s="1" t="s">
        <v>448</v>
      </c>
      <c r="R1164">
        <v>3912550</v>
      </c>
      <c r="S1164">
        <v>1</v>
      </c>
      <c r="T1164" t="s">
        <v>359</v>
      </c>
      <c r="U1164" t="s">
        <v>1190</v>
      </c>
      <c r="V1164" t="s">
        <v>4957</v>
      </c>
      <c r="W1164" s="1">
        <v>31008</v>
      </c>
      <c r="X1164"/>
    </row>
    <row r="1165" spans="1:24" x14ac:dyDescent="0.3">
      <c r="A1165" t="s">
        <v>17141</v>
      </c>
      <c r="B1165">
        <v>1</v>
      </c>
      <c r="C1165" s="1" t="s">
        <v>17142</v>
      </c>
      <c r="D1165" t="s">
        <v>558</v>
      </c>
      <c r="E1165" t="s">
        <v>17143</v>
      </c>
      <c r="F1165" t="s">
        <v>298</v>
      </c>
      <c r="G1165">
        <v>45</v>
      </c>
      <c r="H1165" t="s">
        <v>943</v>
      </c>
      <c r="I1165" t="s">
        <v>17142</v>
      </c>
      <c r="J1165">
        <v>20074</v>
      </c>
      <c r="K1165">
        <v>3</v>
      </c>
      <c r="L1165" t="s">
        <v>877</v>
      </c>
      <c r="M1165" t="s">
        <v>17144</v>
      </c>
      <c r="N1165">
        <v>25</v>
      </c>
      <c r="O1165" t="s">
        <v>17145</v>
      </c>
      <c r="P1165" s="1" t="s">
        <v>2605</v>
      </c>
      <c r="R1165">
        <v>3116158</v>
      </c>
      <c r="S1165">
        <v>1</v>
      </c>
      <c r="T1165" t="s">
        <v>328</v>
      </c>
      <c r="U1165" t="s">
        <v>717</v>
      </c>
      <c r="V1165" t="s">
        <v>4958</v>
      </c>
      <c r="W1165" s="1">
        <v>31480</v>
      </c>
      <c r="X1165"/>
    </row>
    <row r="1166" spans="1:24" x14ac:dyDescent="0.3">
      <c r="A1166" t="s">
        <v>13905</v>
      </c>
      <c r="B1166">
        <v>1</v>
      </c>
      <c r="C1166" s="1" t="s">
        <v>13906</v>
      </c>
      <c r="D1166" t="s">
        <v>320</v>
      </c>
      <c r="E1166" t="s">
        <v>14607</v>
      </c>
      <c r="F1166" t="s">
        <v>294</v>
      </c>
      <c r="G1166">
        <v>46</v>
      </c>
      <c r="H1166" t="s">
        <v>952</v>
      </c>
      <c r="I1166" t="s">
        <v>13906</v>
      </c>
      <c r="J1166">
        <v>21658</v>
      </c>
      <c r="K1166">
        <v>1</v>
      </c>
      <c r="L1166" t="s">
        <v>13910</v>
      </c>
      <c r="M1166" t="s">
        <v>13908</v>
      </c>
      <c r="N1166">
        <v>24</v>
      </c>
      <c r="O1166" t="s">
        <v>13909</v>
      </c>
      <c r="P1166" s="1" t="s">
        <v>320</v>
      </c>
      <c r="R1166">
        <v>3116661</v>
      </c>
      <c r="S1166">
        <v>7</v>
      </c>
      <c r="T1166" t="s">
        <v>421</v>
      </c>
      <c r="V1166" t="s">
        <v>13907</v>
      </c>
      <c r="W1166" s="1">
        <v>32647</v>
      </c>
      <c r="X1166"/>
    </row>
    <row r="1167" spans="1:24" x14ac:dyDescent="0.3">
      <c r="A1167" t="s">
        <v>4959</v>
      </c>
      <c r="B1167">
        <v>2</v>
      </c>
      <c r="C1167" s="1" t="s">
        <v>15800</v>
      </c>
      <c r="D1167" t="s">
        <v>15649</v>
      </c>
      <c r="F1167" t="s">
        <v>294</v>
      </c>
      <c r="G1167">
        <v>0</v>
      </c>
      <c r="H1167" t="s">
        <v>346</v>
      </c>
      <c r="I1167" t="s">
        <v>15800</v>
      </c>
      <c r="J1167">
        <v>17489</v>
      </c>
      <c r="K1167">
        <v>0</v>
      </c>
      <c r="L1167" t="s">
        <v>1993</v>
      </c>
      <c r="M1167" t="s">
        <v>1112</v>
      </c>
      <c r="N1167">
        <v>24</v>
      </c>
      <c r="O1167" t="s">
        <v>13148</v>
      </c>
      <c r="P1167" s="1" t="s">
        <v>15649</v>
      </c>
      <c r="R1167">
        <v>2576086</v>
      </c>
      <c r="T1167" t="s">
        <v>317</v>
      </c>
      <c r="V1167" t="s">
        <v>4960</v>
      </c>
      <c r="W1167" s="1">
        <v>28891</v>
      </c>
      <c r="X1167"/>
    </row>
    <row r="1168" spans="1:24" x14ac:dyDescent="0.3">
      <c r="A1168" t="s">
        <v>4959</v>
      </c>
      <c r="B1168">
        <v>2</v>
      </c>
      <c r="C1168" s="1" t="s">
        <v>8678</v>
      </c>
      <c r="D1168" t="s">
        <v>320</v>
      </c>
      <c r="F1168" t="s">
        <v>294</v>
      </c>
      <c r="G1168">
        <v>46</v>
      </c>
      <c r="H1168" t="s">
        <v>823</v>
      </c>
      <c r="I1168" t="s">
        <v>8678</v>
      </c>
      <c r="J1168">
        <v>14620</v>
      </c>
      <c r="K1168">
        <v>8</v>
      </c>
      <c r="L1168" t="s">
        <v>1993</v>
      </c>
      <c r="M1168" t="s">
        <v>1112</v>
      </c>
      <c r="N1168">
        <v>31</v>
      </c>
      <c r="O1168" t="s">
        <v>13148</v>
      </c>
      <c r="P1168" s="1" t="s">
        <v>1215</v>
      </c>
      <c r="R1168">
        <v>14870</v>
      </c>
      <c r="T1168" t="s">
        <v>344</v>
      </c>
      <c r="V1168" t="s">
        <v>3093</v>
      </c>
      <c r="W1168" s="1">
        <v>25706</v>
      </c>
      <c r="X1168"/>
    </row>
    <row r="1169" spans="1:24" x14ac:dyDescent="0.3">
      <c r="A1169" t="s">
        <v>4964</v>
      </c>
      <c r="B1169">
        <v>1</v>
      </c>
      <c r="C1169" s="1" t="s">
        <v>4961</v>
      </c>
      <c r="D1169" t="s">
        <v>347</v>
      </c>
      <c r="E1169" t="s">
        <v>4963</v>
      </c>
      <c r="F1169" t="s">
        <v>294</v>
      </c>
      <c r="G1169">
        <v>15</v>
      </c>
      <c r="H1169" t="s">
        <v>4962</v>
      </c>
      <c r="I1169" t="s">
        <v>4961</v>
      </c>
      <c r="J1169">
        <v>17071</v>
      </c>
      <c r="K1169">
        <v>5</v>
      </c>
      <c r="L1169" t="s">
        <v>1133</v>
      </c>
      <c r="M1169" t="s">
        <v>1829</v>
      </c>
      <c r="N1169">
        <v>27</v>
      </c>
      <c r="O1169" t="s">
        <v>12127</v>
      </c>
      <c r="P1169" s="1" t="s">
        <v>347</v>
      </c>
      <c r="R1169">
        <v>2578322</v>
      </c>
      <c r="T1169" t="s">
        <v>454</v>
      </c>
      <c r="V1169" t="s">
        <v>1493</v>
      </c>
      <c r="W1169" s="1">
        <v>28834</v>
      </c>
      <c r="X1169"/>
    </row>
    <row r="1170" spans="1:24" x14ac:dyDescent="0.3">
      <c r="A1170" t="s">
        <v>4967</v>
      </c>
      <c r="B1170">
        <v>1</v>
      </c>
      <c r="C1170" s="1" t="s">
        <v>4965</v>
      </c>
      <c r="D1170" t="s">
        <v>558</v>
      </c>
      <c r="F1170" t="s">
        <v>294</v>
      </c>
      <c r="G1170">
        <v>41</v>
      </c>
      <c r="H1170" t="s">
        <v>793</v>
      </c>
      <c r="I1170" t="s">
        <v>4965</v>
      </c>
      <c r="J1170">
        <v>12392</v>
      </c>
      <c r="K1170">
        <v>6</v>
      </c>
      <c r="L1170" t="s">
        <v>1732</v>
      </c>
      <c r="M1170" t="s">
        <v>4966</v>
      </c>
      <c r="N1170">
        <v>31</v>
      </c>
      <c r="O1170" t="s">
        <v>12128</v>
      </c>
      <c r="P1170" s="1" t="s">
        <v>448</v>
      </c>
      <c r="R1170">
        <v>13407</v>
      </c>
      <c r="T1170" t="s">
        <v>317</v>
      </c>
      <c r="V1170" t="s">
        <v>4968</v>
      </c>
      <c r="W1170" s="1">
        <v>24229</v>
      </c>
      <c r="X1170"/>
    </row>
    <row r="1171" spans="1:24" x14ac:dyDescent="0.3">
      <c r="A1171" t="s">
        <v>4970</v>
      </c>
      <c r="B1171">
        <v>1</v>
      </c>
      <c r="C1171" s="1" t="s">
        <v>4969</v>
      </c>
      <c r="D1171" t="s">
        <v>310</v>
      </c>
      <c r="F1171" t="s">
        <v>294</v>
      </c>
      <c r="G1171">
        <v>17</v>
      </c>
      <c r="H1171" t="s">
        <v>692</v>
      </c>
      <c r="I1171" t="s">
        <v>4969</v>
      </c>
      <c r="J1171">
        <v>11859</v>
      </c>
      <c r="K1171">
        <v>10</v>
      </c>
      <c r="L1171" t="s">
        <v>877</v>
      </c>
      <c r="M1171" t="s">
        <v>1928</v>
      </c>
      <c r="N1171">
        <v>36</v>
      </c>
      <c r="O1171" t="s">
        <v>12129</v>
      </c>
      <c r="P1171" s="1" t="s">
        <v>310</v>
      </c>
      <c r="R1171">
        <v>8440</v>
      </c>
      <c r="T1171" t="s">
        <v>293</v>
      </c>
      <c r="V1171" t="s">
        <v>4971</v>
      </c>
      <c r="W1171" s="1"/>
      <c r="X1171"/>
    </row>
    <row r="1172" spans="1:24" x14ac:dyDescent="0.3">
      <c r="A1172" t="s">
        <v>14608</v>
      </c>
      <c r="B1172">
        <v>1</v>
      </c>
      <c r="C1172" s="1" t="s">
        <v>4972</v>
      </c>
      <c r="D1172" t="s">
        <v>320</v>
      </c>
      <c r="E1172" t="s">
        <v>4974</v>
      </c>
      <c r="F1172" t="s">
        <v>298</v>
      </c>
      <c r="G1172">
        <v>81</v>
      </c>
      <c r="H1172" t="s">
        <v>521</v>
      </c>
      <c r="I1172" t="s">
        <v>4972</v>
      </c>
      <c r="J1172">
        <v>18498</v>
      </c>
      <c r="K1172">
        <v>5</v>
      </c>
      <c r="L1172" t="s">
        <v>14609</v>
      </c>
      <c r="M1172" t="s">
        <v>4973</v>
      </c>
      <c r="N1172">
        <v>27</v>
      </c>
      <c r="O1172" t="s">
        <v>12130</v>
      </c>
      <c r="P1172" s="1" t="s">
        <v>320</v>
      </c>
      <c r="R1172">
        <v>2970262</v>
      </c>
      <c r="S1172">
        <v>3</v>
      </c>
      <c r="T1172" t="s">
        <v>317</v>
      </c>
      <c r="U1172" t="s">
        <v>890</v>
      </c>
      <c r="V1172" t="s">
        <v>3598</v>
      </c>
      <c r="W1172" s="1">
        <v>29666</v>
      </c>
      <c r="X1172"/>
    </row>
    <row r="1173" spans="1:24" x14ac:dyDescent="0.3">
      <c r="A1173" t="s">
        <v>4977</v>
      </c>
      <c r="B1173">
        <v>1</v>
      </c>
      <c r="C1173" s="1" t="s">
        <v>336</v>
      </c>
      <c r="D1173" t="s">
        <v>448</v>
      </c>
      <c r="F1173" t="s">
        <v>294</v>
      </c>
      <c r="G1173">
        <v>26</v>
      </c>
      <c r="H1173" t="s">
        <v>943</v>
      </c>
      <c r="I1173" t="s">
        <v>336</v>
      </c>
      <c r="J1173">
        <v>7451</v>
      </c>
      <c r="K1173">
        <v>11</v>
      </c>
      <c r="L1173" t="s">
        <v>1340</v>
      </c>
      <c r="M1173" t="s">
        <v>4976</v>
      </c>
      <c r="N1173">
        <v>35</v>
      </c>
      <c r="O1173" t="s">
        <v>12131</v>
      </c>
      <c r="P1173" s="1" t="s">
        <v>448</v>
      </c>
      <c r="T1173" t="s">
        <v>307</v>
      </c>
      <c r="V1173" t="s">
        <v>4978</v>
      </c>
      <c r="W1173" s="1"/>
      <c r="X1173"/>
    </row>
    <row r="1174" spans="1:24" x14ac:dyDescent="0.3">
      <c r="A1174" t="s">
        <v>4981</v>
      </c>
      <c r="B1174">
        <v>1</v>
      </c>
      <c r="C1174" s="1" t="s">
        <v>4979</v>
      </c>
      <c r="D1174" t="s">
        <v>347</v>
      </c>
      <c r="F1174" t="s">
        <v>298</v>
      </c>
      <c r="G1174">
        <v>3</v>
      </c>
      <c r="H1174" t="s">
        <v>366</v>
      </c>
      <c r="I1174" t="s">
        <v>4979</v>
      </c>
      <c r="J1174">
        <v>19595</v>
      </c>
      <c r="K1174">
        <v>1</v>
      </c>
      <c r="L1174" t="s">
        <v>962</v>
      </c>
      <c r="M1174" t="s">
        <v>4980</v>
      </c>
      <c r="N1174">
        <v>24</v>
      </c>
      <c r="O1174" t="s">
        <v>12132</v>
      </c>
      <c r="P1174" s="1" t="s">
        <v>347</v>
      </c>
      <c r="R1174">
        <v>2980808</v>
      </c>
      <c r="T1174" t="s">
        <v>399</v>
      </c>
      <c r="U1174" t="s">
        <v>302</v>
      </c>
      <c r="V1174" t="s">
        <v>4982</v>
      </c>
      <c r="W1174" s="1">
        <v>30839</v>
      </c>
      <c r="X1174"/>
    </row>
    <row r="1175" spans="1:24" x14ac:dyDescent="0.3">
      <c r="A1175" t="s">
        <v>4985</v>
      </c>
      <c r="B1175">
        <v>1</v>
      </c>
      <c r="C1175" s="1" t="s">
        <v>4983</v>
      </c>
      <c r="D1175" t="s">
        <v>347</v>
      </c>
      <c r="E1175" t="s">
        <v>14610</v>
      </c>
      <c r="F1175" t="s">
        <v>294</v>
      </c>
      <c r="G1175">
        <v>83</v>
      </c>
      <c r="H1175" t="s">
        <v>366</v>
      </c>
      <c r="I1175" t="s">
        <v>4983</v>
      </c>
      <c r="J1175">
        <v>21637</v>
      </c>
      <c r="K1175">
        <v>1</v>
      </c>
      <c r="L1175" t="s">
        <v>4984</v>
      </c>
      <c r="M1175" t="s">
        <v>1982</v>
      </c>
      <c r="N1175">
        <v>23</v>
      </c>
      <c r="O1175" t="s">
        <v>12133</v>
      </c>
      <c r="P1175" s="1" t="s">
        <v>347</v>
      </c>
      <c r="R1175">
        <v>4261077</v>
      </c>
      <c r="T1175" t="s">
        <v>421</v>
      </c>
      <c r="V1175" t="s">
        <v>4986</v>
      </c>
      <c r="W1175" s="1">
        <v>32625</v>
      </c>
      <c r="X1175"/>
    </row>
    <row r="1176" spans="1:24" x14ac:dyDescent="0.3">
      <c r="A1176" t="s">
        <v>4989</v>
      </c>
      <c r="B1176">
        <v>1</v>
      </c>
      <c r="C1176" s="1" t="s">
        <v>4987</v>
      </c>
      <c r="D1176" t="s">
        <v>320</v>
      </c>
      <c r="E1176" t="s">
        <v>14004</v>
      </c>
      <c r="F1176" t="s">
        <v>294</v>
      </c>
      <c r="G1176">
        <v>85</v>
      </c>
      <c r="H1176" t="s">
        <v>655</v>
      </c>
      <c r="I1176" t="s">
        <v>4987</v>
      </c>
      <c r="J1176">
        <v>18748</v>
      </c>
      <c r="K1176">
        <v>4</v>
      </c>
      <c r="L1176" t="s">
        <v>710</v>
      </c>
      <c r="M1176" t="s">
        <v>4988</v>
      </c>
      <c r="N1176">
        <v>30</v>
      </c>
      <c r="O1176" t="s">
        <v>12134</v>
      </c>
      <c r="P1176" s="1" t="s">
        <v>320</v>
      </c>
      <c r="R1176">
        <v>2309428</v>
      </c>
      <c r="T1176" t="s">
        <v>293</v>
      </c>
      <c r="V1176" t="s">
        <v>4990</v>
      </c>
      <c r="W1176" s="1">
        <v>30048</v>
      </c>
      <c r="X1176"/>
    </row>
    <row r="1177" spans="1:24" x14ac:dyDescent="0.3">
      <c r="A1177" t="s">
        <v>14611</v>
      </c>
      <c r="B1177">
        <v>1</v>
      </c>
      <c r="C1177" s="1" t="s">
        <v>14612</v>
      </c>
      <c r="D1177" t="s">
        <v>448</v>
      </c>
      <c r="F1177" t="s">
        <v>298</v>
      </c>
      <c r="G1177">
        <v>28</v>
      </c>
      <c r="H1177" t="s">
        <v>309</v>
      </c>
      <c r="I1177" t="s">
        <v>14612</v>
      </c>
      <c r="J1177">
        <v>21682</v>
      </c>
      <c r="K1177">
        <v>1</v>
      </c>
      <c r="L1177" t="s">
        <v>647</v>
      </c>
      <c r="M1177" t="s">
        <v>539</v>
      </c>
      <c r="N1177">
        <v>22</v>
      </c>
      <c r="O1177" t="s">
        <v>14614</v>
      </c>
      <c r="P1177" s="1" t="s">
        <v>448</v>
      </c>
      <c r="R1177">
        <v>4242335</v>
      </c>
      <c r="S1177">
        <v>1</v>
      </c>
      <c r="T1177" t="s">
        <v>359</v>
      </c>
      <c r="U1177" t="s">
        <v>302</v>
      </c>
      <c r="V1177" t="s">
        <v>14613</v>
      </c>
      <c r="W1177" s="1">
        <v>32711</v>
      </c>
      <c r="X1177"/>
    </row>
    <row r="1178" spans="1:24" x14ac:dyDescent="0.3">
      <c r="A1178" t="s">
        <v>13835</v>
      </c>
      <c r="B1178">
        <v>1</v>
      </c>
      <c r="C1178" s="1" t="s">
        <v>13834</v>
      </c>
      <c r="D1178" t="s">
        <v>347</v>
      </c>
      <c r="E1178" t="s">
        <v>14615</v>
      </c>
      <c r="F1178" t="s">
        <v>294</v>
      </c>
      <c r="G1178">
        <v>2</v>
      </c>
      <c r="H1178" t="s">
        <v>410</v>
      </c>
      <c r="I1178" t="s">
        <v>13834</v>
      </c>
      <c r="J1178">
        <v>21633</v>
      </c>
      <c r="K1178">
        <v>1</v>
      </c>
      <c r="L1178" t="s">
        <v>1531</v>
      </c>
      <c r="M1178" t="s">
        <v>2325</v>
      </c>
      <c r="N1178">
        <v>24</v>
      </c>
      <c r="O1178" t="s">
        <v>13837</v>
      </c>
      <c r="P1178" s="1" t="s">
        <v>347</v>
      </c>
      <c r="R1178">
        <v>3912052</v>
      </c>
      <c r="S1178">
        <v>5</v>
      </c>
      <c r="T1178" t="s">
        <v>317</v>
      </c>
      <c r="V1178" t="s">
        <v>13836</v>
      </c>
      <c r="W1178" s="1">
        <v>32639</v>
      </c>
      <c r="X1178"/>
    </row>
    <row r="1179" spans="1:24" x14ac:dyDescent="0.3">
      <c r="A1179" t="s">
        <v>4996</v>
      </c>
      <c r="B1179">
        <v>1</v>
      </c>
      <c r="C1179" s="1" t="s">
        <v>4994</v>
      </c>
      <c r="D1179" t="s">
        <v>310</v>
      </c>
      <c r="F1179" t="s">
        <v>298</v>
      </c>
      <c r="G1179">
        <v>3</v>
      </c>
      <c r="H1179" t="s">
        <v>521</v>
      </c>
      <c r="I1179" t="s">
        <v>4994</v>
      </c>
      <c r="J1179">
        <v>19452</v>
      </c>
      <c r="K1179">
        <v>1</v>
      </c>
      <c r="L1179" t="s">
        <v>573</v>
      </c>
      <c r="M1179" t="s">
        <v>4995</v>
      </c>
      <c r="O1179" t="s">
        <v>12135</v>
      </c>
      <c r="P1179" s="1" t="s">
        <v>310</v>
      </c>
      <c r="T1179" t="s">
        <v>421</v>
      </c>
      <c r="U1179" t="s">
        <v>741</v>
      </c>
      <c r="V1179"/>
      <c r="W1179" s="1">
        <v>30779</v>
      </c>
      <c r="X1179"/>
    </row>
    <row r="1180" spans="1:24" x14ac:dyDescent="0.3">
      <c r="A1180" t="s">
        <v>4998</v>
      </c>
      <c r="B1180">
        <v>1</v>
      </c>
      <c r="C1180" s="1" t="s">
        <v>4997</v>
      </c>
      <c r="D1180" t="s">
        <v>320</v>
      </c>
      <c r="F1180" t="s">
        <v>294</v>
      </c>
      <c r="G1180">
        <v>81</v>
      </c>
      <c r="H1180" t="s">
        <v>521</v>
      </c>
      <c r="I1180" t="s">
        <v>4997</v>
      </c>
      <c r="J1180">
        <v>9249</v>
      </c>
      <c r="K1180">
        <v>9</v>
      </c>
      <c r="L1180" t="s">
        <v>4358</v>
      </c>
      <c r="M1180" t="s">
        <v>4595</v>
      </c>
      <c r="N1180">
        <v>35</v>
      </c>
      <c r="O1180" t="s">
        <v>12136</v>
      </c>
      <c r="P1180" s="1" t="s">
        <v>320</v>
      </c>
      <c r="T1180" t="s">
        <v>421</v>
      </c>
      <c r="V1180" t="s">
        <v>4999</v>
      </c>
      <c r="W1180" s="1"/>
      <c r="X1180"/>
    </row>
    <row r="1181" spans="1:24" x14ac:dyDescent="0.3">
      <c r="A1181" t="s">
        <v>5004</v>
      </c>
      <c r="B1181">
        <v>1</v>
      </c>
      <c r="C1181" s="1" t="s">
        <v>5001</v>
      </c>
      <c r="D1181" t="s">
        <v>347</v>
      </c>
      <c r="F1181" t="s">
        <v>294</v>
      </c>
      <c r="G1181">
        <v>16</v>
      </c>
      <c r="H1181" t="s">
        <v>787</v>
      </c>
      <c r="I1181" t="s">
        <v>5001</v>
      </c>
      <c r="J1181">
        <v>16499</v>
      </c>
      <c r="K1181">
        <v>1</v>
      </c>
      <c r="L1181" t="s">
        <v>5002</v>
      </c>
      <c r="M1181" t="s">
        <v>5003</v>
      </c>
      <c r="N1181">
        <v>27</v>
      </c>
      <c r="O1181" t="s">
        <v>12137</v>
      </c>
      <c r="P1181" s="1" t="s">
        <v>347</v>
      </c>
      <c r="R1181">
        <v>17055</v>
      </c>
      <c r="T1181" t="s">
        <v>399</v>
      </c>
      <c r="V1181" t="s">
        <v>5005</v>
      </c>
      <c r="W1181" s="1">
        <v>27886</v>
      </c>
      <c r="X1181"/>
    </row>
    <row r="1182" spans="1:24" x14ac:dyDescent="0.3">
      <c r="A1182" t="s">
        <v>14616</v>
      </c>
      <c r="B1182">
        <v>1</v>
      </c>
      <c r="C1182" s="1" t="s">
        <v>14617</v>
      </c>
      <c r="D1182" t="s">
        <v>320</v>
      </c>
      <c r="F1182" t="s">
        <v>298</v>
      </c>
      <c r="G1182">
        <v>89</v>
      </c>
      <c r="H1182" t="s">
        <v>655</v>
      </c>
      <c r="I1182" t="s">
        <v>14617</v>
      </c>
      <c r="J1182">
        <v>22119</v>
      </c>
      <c r="K1182">
        <v>1</v>
      </c>
      <c r="L1182" t="s">
        <v>929</v>
      </c>
      <c r="M1182" t="s">
        <v>14619</v>
      </c>
      <c r="N1182">
        <v>23</v>
      </c>
      <c r="O1182" t="s">
        <v>14620</v>
      </c>
      <c r="P1182" s="1" t="s">
        <v>320</v>
      </c>
      <c r="R1182">
        <v>4035020</v>
      </c>
      <c r="S1182">
        <v>3</v>
      </c>
      <c r="T1182" t="s">
        <v>293</v>
      </c>
      <c r="U1182" t="s">
        <v>532</v>
      </c>
      <c r="V1182" t="s">
        <v>14618</v>
      </c>
      <c r="W1182" s="1">
        <v>32860</v>
      </c>
      <c r="X1182"/>
    </row>
    <row r="1183" spans="1:24" x14ac:dyDescent="0.3">
      <c r="A1183" t="s">
        <v>5009</v>
      </c>
      <c r="B1183">
        <v>1</v>
      </c>
      <c r="C1183" s="1" t="s">
        <v>5007</v>
      </c>
      <c r="D1183" t="s">
        <v>448</v>
      </c>
      <c r="F1183" t="s">
        <v>294</v>
      </c>
      <c r="G1183">
        <v>0</v>
      </c>
      <c r="H1183" t="s">
        <v>295</v>
      </c>
      <c r="I1183" t="s">
        <v>5007</v>
      </c>
      <c r="J1183">
        <v>17702</v>
      </c>
      <c r="L1183" t="s">
        <v>5008</v>
      </c>
      <c r="M1183" t="s">
        <v>2980</v>
      </c>
      <c r="O1183" t="s">
        <v>12138</v>
      </c>
      <c r="P1183" s="1" t="s">
        <v>448</v>
      </c>
      <c r="T1183" t="s">
        <v>295</v>
      </c>
      <c r="V1183"/>
      <c r="W1183" s="1">
        <v>24149</v>
      </c>
      <c r="X1183"/>
    </row>
    <row r="1184" spans="1:24" x14ac:dyDescent="0.3">
      <c r="A1184" t="s">
        <v>5013</v>
      </c>
      <c r="B1184">
        <v>1</v>
      </c>
      <c r="C1184" s="1" t="s">
        <v>5011</v>
      </c>
      <c r="D1184" t="s">
        <v>448</v>
      </c>
      <c r="F1184" t="s">
        <v>294</v>
      </c>
      <c r="G1184">
        <v>25</v>
      </c>
      <c r="H1184" t="s">
        <v>775</v>
      </c>
      <c r="I1184" t="s">
        <v>5011</v>
      </c>
      <c r="J1184">
        <v>17343</v>
      </c>
      <c r="K1184">
        <v>0</v>
      </c>
      <c r="L1184" t="s">
        <v>1241</v>
      </c>
      <c r="M1184" t="s">
        <v>5012</v>
      </c>
      <c r="O1184" t="s">
        <v>12139</v>
      </c>
      <c r="P1184" s="1" t="s">
        <v>448</v>
      </c>
      <c r="R1184">
        <v>2577743</v>
      </c>
      <c r="T1184" t="s">
        <v>359</v>
      </c>
      <c r="V1184"/>
      <c r="W1184" s="1">
        <v>29193</v>
      </c>
      <c r="X1184"/>
    </row>
    <row r="1185" spans="1:24" x14ac:dyDescent="0.3">
      <c r="A1185" t="s">
        <v>15801</v>
      </c>
      <c r="B1185">
        <v>1</v>
      </c>
      <c r="C1185" s="1" t="s">
        <v>15802</v>
      </c>
      <c r="D1185" t="s">
        <v>15649</v>
      </c>
      <c r="E1185" t="s">
        <v>15803</v>
      </c>
      <c r="F1185" t="s">
        <v>298</v>
      </c>
      <c r="G1185">
        <v>8</v>
      </c>
      <c r="H1185" t="s">
        <v>346</v>
      </c>
      <c r="I1185" t="s">
        <v>15802</v>
      </c>
      <c r="J1185">
        <v>18151</v>
      </c>
      <c r="K1185">
        <v>5</v>
      </c>
      <c r="L1185" t="s">
        <v>15805</v>
      </c>
      <c r="M1185" t="s">
        <v>789</v>
      </c>
      <c r="N1185">
        <v>29</v>
      </c>
      <c r="O1185" t="s">
        <v>15804</v>
      </c>
      <c r="P1185" s="1" t="s">
        <v>15649</v>
      </c>
      <c r="R1185">
        <v>3061740</v>
      </c>
      <c r="T1185" t="s">
        <v>421</v>
      </c>
      <c r="U1185" t="s">
        <v>297</v>
      </c>
      <c r="V1185" t="s">
        <v>2730</v>
      </c>
      <c r="W1185" s="1">
        <v>29469</v>
      </c>
      <c r="X1185"/>
    </row>
    <row r="1186" spans="1:24" x14ac:dyDescent="0.3">
      <c r="A1186" t="s">
        <v>15806</v>
      </c>
      <c r="B1186">
        <v>1</v>
      </c>
      <c r="C1186" s="1" t="s">
        <v>15807</v>
      </c>
      <c r="D1186" t="s">
        <v>15649</v>
      </c>
      <c r="E1186" t="s">
        <v>15809</v>
      </c>
      <c r="F1186" t="s">
        <v>298</v>
      </c>
      <c r="G1186">
        <v>2</v>
      </c>
      <c r="H1186" t="s">
        <v>316</v>
      </c>
      <c r="I1186" t="s">
        <v>15807</v>
      </c>
      <c r="J1186">
        <v>8679</v>
      </c>
      <c r="K1186">
        <v>12</v>
      </c>
      <c r="L1186" t="s">
        <v>15811</v>
      </c>
      <c r="M1186" t="s">
        <v>5014</v>
      </c>
      <c r="N1186">
        <v>36</v>
      </c>
      <c r="O1186" t="s">
        <v>15810</v>
      </c>
      <c r="P1186" s="1" t="s">
        <v>15649</v>
      </c>
      <c r="R1186">
        <v>12773</v>
      </c>
      <c r="T1186" t="s">
        <v>317</v>
      </c>
      <c r="U1186" t="s">
        <v>640</v>
      </c>
      <c r="V1186" t="s">
        <v>15808</v>
      </c>
      <c r="W1186" s="1">
        <v>9769</v>
      </c>
      <c r="X1186"/>
    </row>
    <row r="1187" spans="1:24" x14ac:dyDescent="0.3">
      <c r="A1187" t="s">
        <v>5016</v>
      </c>
      <c r="B1187">
        <v>1</v>
      </c>
      <c r="C1187" s="1" t="s">
        <v>5015</v>
      </c>
      <c r="D1187" t="s">
        <v>558</v>
      </c>
      <c r="F1187" t="s">
        <v>294</v>
      </c>
      <c r="G1187">
        <v>80</v>
      </c>
      <c r="H1187" t="s">
        <v>521</v>
      </c>
      <c r="I1187" t="s">
        <v>5015</v>
      </c>
      <c r="J1187">
        <v>8569</v>
      </c>
      <c r="K1187">
        <v>11</v>
      </c>
      <c r="L1187" t="s">
        <v>932</v>
      </c>
      <c r="M1187" t="s">
        <v>2075</v>
      </c>
      <c r="N1187">
        <v>35</v>
      </c>
      <c r="O1187" t="s">
        <v>12140</v>
      </c>
      <c r="P1187" s="1" t="s">
        <v>1215</v>
      </c>
      <c r="R1187">
        <v>12535</v>
      </c>
      <c r="T1187" t="s">
        <v>317</v>
      </c>
      <c r="V1187" t="s">
        <v>5017</v>
      </c>
      <c r="W1187" s="1">
        <v>9416</v>
      </c>
      <c r="X1187"/>
    </row>
    <row r="1188" spans="1:24" x14ac:dyDescent="0.3">
      <c r="A1188" t="s">
        <v>14621</v>
      </c>
      <c r="B1188">
        <v>1</v>
      </c>
      <c r="C1188" s="1" t="s">
        <v>5018</v>
      </c>
      <c r="D1188" t="s">
        <v>347</v>
      </c>
      <c r="E1188" t="s">
        <v>5019</v>
      </c>
      <c r="F1188" t="s">
        <v>298</v>
      </c>
      <c r="G1188">
        <v>18</v>
      </c>
      <c r="H1188" t="s">
        <v>316</v>
      </c>
      <c r="I1188" t="s">
        <v>5018</v>
      </c>
      <c r="J1188">
        <v>20117</v>
      </c>
      <c r="K1188">
        <v>3</v>
      </c>
      <c r="L1188" t="s">
        <v>14622</v>
      </c>
      <c r="M1188" t="s">
        <v>1369</v>
      </c>
      <c r="N1188">
        <v>25</v>
      </c>
      <c r="O1188" t="s">
        <v>12141</v>
      </c>
      <c r="P1188" s="1" t="s">
        <v>347</v>
      </c>
      <c r="R1188">
        <v>3056577</v>
      </c>
      <c r="T1188" t="s">
        <v>328</v>
      </c>
      <c r="U1188" t="s">
        <v>313</v>
      </c>
      <c r="V1188" t="s">
        <v>2704</v>
      </c>
      <c r="W1188" s="1">
        <v>31460</v>
      </c>
      <c r="X1188"/>
    </row>
    <row r="1189" spans="1:24" x14ac:dyDescent="0.3">
      <c r="A1189" t="s">
        <v>5021</v>
      </c>
      <c r="B1189">
        <v>1</v>
      </c>
      <c r="C1189" s="1" t="s">
        <v>5020</v>
      </c>
      <c r="D1189" t="s">
        <v>558</v>
      </c>
      <c r="F1189" t="s">
        <v>294</v>
      </c>
      <c r="G1189">
        <v>86</v>
      </c>
      <c r="H1189" t="s">
        <v>945</v>
      </c>
      <c r="I1189" t="s">
        <v>5020</v>
      </c>
      <c r="J1189">
        <v>20578</v>
      </c>
      <c r="K1189">
        <v>2</v>
      </c>
      <c r="L1189" t="s">
        <v>925</v>
      </c>
      <c r="M1189" t="s">
        <v>429</v>
      </c>
      <c r="N1189">
        <v>26</v>
      </c>
      <c r="O1189" t="s">
        <v>12142</v>
      </c>
      <c r="P1189" s="1" t="s">
        <v>448</v>
      </c>
      <c r="R1189">
        <v>3916334</v>
      </c>
      <c r="T1189" t="s">
        <v>344</v>
      </c>
      <c r="V1189" t="s">
        <v>5022</v>
      </c>
      <c r="W1189" s="1">
        <v>31505</v>
      </c>
      <c r="X1189"/>
    </row>
    <row r="1190" spans="1:24" x14ac:dyDescent="0.3">
      <c r="A1190" t="s">
        <v>5024</v>
      </c>
      <c r="B1190">
        <v>1</v>
      </c>
      <c r="C1190" s="1" t="s">
        <v>5023</v>
      </c>
      <c r="D1190" t="s">
        <v>347</v>
      </c>
      <c r="F1190" t="s">
        <v>294</v>
      </c>
      <c r="G1190">
        <v>9</v>
      </c>
      <c r="H1190" t="s">
        <v>410</v>
      </c>
      <c r="I1190" t="s">
        <v>5023</v>
      </c>
      <c r="J1190">
        <v>17028</v>
      </c>
      <c r="K1190">
        <v>1</v>
      </c>
      <c r="L1190" t="s">
        <v>4666</v>
      </c>
      <c r="M1190" t="s">
        <v>884</v>
      </c>
      <c r="N1190">
        <v>26</v>
      </c>
      <c r="O1190" t="s">
        <v>12143</v>
      </c>
      <c r="P1190" s="1" t="s">
        <v>347</v>
      </c>
      <c r="R1190">
        <v>2447781</v>
      </c>
      <c r="T1190" t="s">
        <v>293</v>
      </c>
      <c r="V1190" t="s">
        <v>5025</v>
      </c>
      <c r="W1190" s="1">
        <v>28373</v>
      </c>
      <c r="X1190"/>
    </row>
    <row r="1191" spans="1:24" x14ac:dyDescent="0.3">
      <c r="A1191" t="s">
        <v>5027</v>
      </c>
      <c r="B1191">
        <v>1</v>
      </c>
      <c r="C1191" s="1" t="s">
        <v>5026</v>
      </c>
      <c r="F1191" t="s">
        <v>294</v>
      </c>
      <c r="G1191">
        <v>0</v>
      </c>
      <c r="H1191" t="s">
        <v>295</v>
      </c>
      <c r="I1191" t="s">
        <v>5026</v>
      </c>
      <c r="J1191">
        <v>18785</v>
      </c>
      <c r="K1191">
        <v>0</v>
      </c>
      <c r="L1191" t="s">
        <v>329</v>
      </c>
      <c r="M1191" t="s">
        <v>4497</v>
      </c>
      <c r="O1191" t="s">
        <v>12144</v>
      </c>
      <c r="P1191" s="1" t="s">
        <v>295</v>
      </c>
      <c r="R1191">
        <v>4049304</v>
      </c>
      <c r="T1191" t="s">
        <v>295</v>
      </c>
      <c r="V1191"/>
      <c r="W1191" s="1"/>
      <c r="X1191"/>
    </row>
    <row r="1192" spans="1:24" x14ac:dyDescent="0.3">
      <c r="A1192" t="s">
        <v>5029</v>
      </c>
      <c r="B1192">
        <v>1</v>
      </c>
      <c r="C1192" s="1" t="s">
        <v>5028</v>
      </c>
      <c r="D1192" t="s">
        <v>320</v>
      </c>
      <c r="F1192" t="s">
        <v>294</v>
      </c>
      <c r="G1192">
        <v>87</v>
      </c>
      <c r="H1192" t="s">
        <v>599</v>
      </c>
      <c r="I1192" t="s">
        <v>5028</v>
      </c>
      <c r="J1192">
        <v>18874</v>
      </c>
      <c r="K1192">
        <v>2</v>
      </c>
      <c r="L1192" t="s">
        <v>727</v>
      </c>
      <c r="M1192" t="s">
        <v>516</v>
      </c>
      <c r="N1192">
        <v>25</v>
      </c>
      <c r="O1192" t="s">
        <v>12145</v>
      </c>
      <c r="P1192" s="1" t="s">
        <v>320</v>
      </c>
      <c r="R1192">
        <v>2971668</v>
      </c>
      <c r="T1192" t="s">
        <v>671</v>
      </c>
      <c r="V1192" t="s">
        <v>5030</v>
      </c>
      <c r="W1192" s="1">
        <v>30874</v>
      </c>
      <c r="X1192"/>
    </row>
    <row r="1193" spans="1:24" x14ac:dyDescent="0.3">
      <c r="A1193" t="s">
        <v>5033</v>
      </c>
      <c r="B1193">
        <v>1</v>
      </c>
      <c r="C1193" s="1" t="s">
        <v>5032</v>
      </c>
      <c r="D1193" t="s">
        <v>558</v>
      </c>
      <c r="F1193" t="s">
        <v>294</v>
      </c>
      <c r="G1193">
        <v>48</v>
      </c>
      <c r="H1193" t="s">
        <v>578</v>
      </c>
      <c r="I1193" t="s">
        <v>5032</v>
      </c>
      <c r="J1193">
        <v>16123</v>
      </c>
      <c r="K1193">
        <v>1</v>
      </c>
      <c r="L1193" t="s">
        <v>423</v>
      </c>
      <c r="M1193" t="s">
        <v>2184</v>
      </c>
      <c r="N1193">
        <v>24</v>
      </c>
      <c r="O1193" t="s">
        <v>12146</v>
      </c>
      <c r="P1193" s="1" t="s">
        <v>448</v>
      </c>
      <c r="R1193">
        <v>17101</v>
      </c>
      <c r="T1193" t="s">
        <v>399</v>
      </c>
      <c r="V1193" t="s">
        <v>3168</v>
      </c>
      <c r="W1193" s="1">
        <v>28011</v>
      </c>
      <c r="X1193"/>
    </row>
    <row r="1194" spans="1:24" x14ac:dyDescent="0.3">
      <c r="A1194" t="s">
        <v>14623</v>
      </c>
      <c r="B1194">
        <v>1</v>
      </c>
      <c r="C1194" s="1" t="s">
        <v>14624</v>
      </c>
      <c r="D1194" t="s">
        <v>347</v>
      </c>
      <c r="F1194" t="s">
        <v>298</v>
      </c>
      <c r="G1194">
        <v>11</v>
      </c>
      <c r="H1194" t="s">
        <v>496</v>
      </c>
      <c r="I1194" t="s">
        <v>14624</v>
      </c>
      <c r="J1194">
        <v>21752</v>
      </c>
      <c r="K1194">
        <v>1</v>
      </c>
      <c r="L1194" t="s">
        <v>811</v>
      </c>
      <c r="M1194" t="s">
        <v>14626</v>
      </c>
      <c r="N1194">
        <v>23</v>
      </c>
      <c r="O1194" t="s">
        <v>14627</v>
      </c>
      <c r="P1194" s="1" t="s">
        <v>347</v>
      </c>
      <c r="R1194">
        <v>4046692</v>
      </c>
      <c r="S1194">
        <v>1</v>
      </c>
      <c r="T1194" t="s">
        <v>421</v>
      </c>
      <c r="U1194" t="s">
        <v>909</v>
      </c>
      <c r="V1194" t="s">
        <v>14625</v>
      </c>
      <c r="W1194" s="1">
        <v>32719</v>
      </c>
      <c r="X1194"/>
    </row>
    <row r="1195" spans="1:24" x14ac:dyDescent="0.3">
      <c r="A1195" t="s">
        <v>8299</v>
      </c>
      <c r="B1195">
        <v>2</v>
      </c>
      <c r="C1195" s="1" t="s">
        <v>16354</v>
      </c>
      <c r="D1195" t="s">
        <v>347</v>
      </c>
      <c r="F1195" t="s">
        <v>294</v>
      </c>
      <c r="G1195">
        <v>17</v>
      </c>
      <c r="H1195" t="s">
        <v>355</v>
      </c>
      <c r="I1195" t="s">
        <v>16354</v>
      </c>
      <c r="K1195">
        <v>8</v>
      </c>
      <c r="L1195" t="s">
        <v>321</v>
      </c>
      <c r="M1195" t="s">
        <v>5723</v>
      </c>
      <c r="N1195">
        <v>30</v>
      </c>
      <c r="O1195" t="s">
        <v>13034</v>
      </c>
      <c r="P1195" s="1" t="s">
        <v>347</v>
      </c>
      <c r="T1195" t="s">
        <v>344</v>
      </c>
      <c r="V1195" t="s">
        <v>8101</v>
      </c>
      <c r="W1195" s="1"/>
      <c r="X1195"/>
    </row>
    <row r="1196" spans="1:24" x14ac:dyDescent="0.3">
      <c r="A1196" t="s">
        <v>8299</v>
      </c>
      <c r="B1196">
        <v>2</v>
      </c>
      <c r="C1196" s="1" t="s">
        <v>8298</v>
      </c>
      <c r="D1196" t="s">
        <v>347</v>
      </c>
      <c r="F1196" t="s">
        <v>294</v>
      </c>
      <c r="G1196">
        <v>82</v>
      </c>
      <c r="H1196" t="s">
        <v>214</v>
      </c>
      <c r="I1196" t="s">
        <v>8298</v>
      </c>
      <c r="J1196">
        <v>14715</v>
      </c>
      <c r="K1196">
        <v>3</v>
      </c>
      <c r="L1196" t="s">
        <v>321</v>
      </c>
      <c r="M1196" t="s">
        <v>5723</v>
      </c>
      <c r="N1196">
        <v>30</v>
      </c>
      <c r="O1196" t="s">
        <v>13034</v>
      </c>
      <c r="P1196" s="1" t="s">
        <v>347</v>
      </c>
      <c r="R1196">
        <v>3043278</v>
      </c>
      <c r="T1196" t="s">
        <v>344</v>
      </c>
      <c r="V1196" t="s">
        <v>8101</v>
      </c>
      <c r="W1196" s="1">
        <v>30648</v>
      </c>
      <c r="X1196"/>
    </row>
    <row r="1197" spans="1:24" x14ac:dyDescent="0.3">
      <c r="A1197" t="s">
        <v>5035</v>
      </c>
      <c r="B1197">
        <v>1</v>
      </c>
      <c r="C1197" s="1" t="s">
        <v>203</v>
      </c>
      <c r="D1197" t="s">
        <v>310</v>
      </c>
      <c r="E1197" t="s">
        <v>5034</v>
      </c>
      <c r="F1197" t="s">
        <v>298</v>
      </c>
      <c r="G1197">
        <v>8</v>
      </c>
      <c r="H1197" t="s">
        <v>366</v>
      </c>
      <c r="I1197" t="s">
        <v>203</v>
      </c>
      <c r="J1197">
        <v>19781</v>
      </c>
      <c r="K1197">
        <v>3</v>
      </c>
      <c r="L1197" t="s">
        <v>2345</v>
      </c>
      <c r="M1197" t="s">
        <v>1545</v>
      </c>
      <c r="N1197">
        <v>24</v>
      </c>
      <c r="O1197" t="s">
        <v>12147</v>
      </c>
      <c r="P1197" s="1" t="s">
        <v>310</v>
      </c>
      <c r="R1197">
        <v>3916387</v>
      </c>
      <c r="S1197">
        <v>1</v>
      </c>
      <c r="T1197" t="s">
        <v>344</v>
      </c>
      <c r="U1197" t="s">
        <v>334</v>
      </c>
      <c r="V1197" t="s">
        <v>5036</v>
      </c>
      <c r="W1197" s="1">
        <v>31002</v>
      </c>
      <c r="X1197"/>
    </row>
    <row r="1198" spans="1:24" x14ac:dyDescent="0.3">
      <c r="A1198" t="s">
        <v>5040</v>
      </c>
      <c r="B1198">
        <v>1</v>
      </c>
      <c r="C1198" s="1" t="s">
        <v>5038</v>
      </c>
      <c r="D1198" t="s">
        <v>320</v>
      </c>
      <c r="F1198" t="s">
        <v>294</v>
      </c>
      <c r="G1198">
        <v>81</v>
      </c>
      <c r="H1198" t="s">
        <v>511</v>
      </c>
      <c r="I1198" t="s">
        <v>5038</v>
      </c>
      <c r="J1198">
        <v>1577</v>
      </c>
      <c r="K1198">
        <v>8</v>
      </c>
      <c r="L1198" t="s">
        <v>1211</v>
      </c>
      <c r="M1198" t="s">
        <v>5039</v>
      </c>
      <c r="N1198">
        <v>35</v>
      </c>
      <c r="O1198" t="s">
        <v>12148</v>
      </c>
      <c r="P1198" s="1" t="s">
        <v>320</v>
      </c>
      <c r="T1198" t="s">
        <v>421</v>
      </c>
      <c r="V1198" t="s">
        <v>5041</v>
      </c>
      <c r="W1198" s="1"/>
      <c r="X1198"/>
    </row>
    <row r="1199" spans="1:24" x14ac:dyDescent="0.3">
      <c r="A1199" t="s">
        <v>14628</v>
      </c>
      <c r="B1199">
        <v>1</v>
      </c>
      <c r="C1199" s="1" t="s">
        <v>14629</v>
      </c>
      <c r="D1199" t="s">
        <v>434</v>
      </c>
      <c r="F1199" t="s">
        <v>298</v>
      </c>
      <c r="G1199">
        <v>18</v>
      </c>
      <c r="H1199" t="s">
        <v>564</v>
      </c>
      <c r="I1199" t="s">
        <v>14629</v>
      </c>
      <c r="J1199">
        <v>22123</v>
      </c>
      <c r="K1199">
        <v>1</v>
      </c>
      <c r="L1199" t="s">
        <v>573</v>
      </c>
      <c r="M1199" t="s">
        <v>14631</v>
      </c>
      <c r="N1199">
        <v>26</v>
      </c>
      <c r="O1199" t="s">
        <v>14632</v>
      </c>
      <c r="P1199" s="1" t="s">
        <v>434</v>
      </c>
      <c r="R1199">
        <v>3053774</v>
      </c>
      <c r="S1199">
        <v>2</v>
      </c>
      <c r="T1199" t="s">
        <v>399</v>
      </c>
      <c r="U1199" t="s">
        <v>566</v>
      </c>
      <c r="V1199" t="s">
        <v>14630</v>
      </c>
      <c r="W1199" s="1">
        <v>32667</v>
      </c>
      <c r="X1199"/>
    </row>
    <row r="1200" spans="1:24" x14ac:dyDescent="0.3">
      <c r="A1200" t="s">
        <v>5044</v>
      </c>
      <c r="B1200">
        <v>1</v>
      </c>
      <c r="C1200" s="1" t="s">
        <v>5042</v>
      </c>
      <c r="F1200" t="s">
        <v>294</v>
      </c>
      <c r="G1200">
        <v>0</v>
      </c>
      <c r="H1200" t="s">
        <v>295</v>
      </c>
      <c r="I1200" t="s">
        <v>5042</v>
      </c>
      <c r="J1200">
        <v>19676</v>
      </c>
      <c r="K1200">
        <v>0</v>
      </c>
      <c r="L1200" t="s">
        <v>2668</v>
      </c>
      <c r="M1200" t="s">
        <v>5043</v>
      </c>
      <c r="O1200" t="s">
        <v>12149</v>
      </c>
      <c r="P1200" s="1" t="s">
        <v>295</v>
      </c>
      <c r="T1200" t="s">
        <v>295</v>
      </c>
      <c r="V1200"/>
      <c r="W1200" s="1"/>
      <c r="X1200"/>
    </row>
    <row r="1201" spans="1:24" x14ac:dyDescent="0.3">
      <c r="A1201" t="s">
        <v>5048</v>
      </c>
      <c r="B1201">
        <v>1</v>
      </c>
      <c r="C1201" s="1" t="s">
        <v>5045</v>
      </c>
      <c r="D1201" t="s">
        <v>347</v>
      </c>
      <c r="F1201" t="s">
        <v>294</v>
      </c>
      <c r="G1201">
        <v>6</v>
      </c>
      <c r="H1201" t="s">
        <v>427</v>
      </c>
      <c r="I1201" t="s">
        <v>5045</v>
      </c>
      <c r="J1201">
        <v>20699</v>
      </c>
      <c r="K1201">
        <v>2</v>
      </c>
      <c r="L1201" t="s">
        <v>5046</v>
      </c>
      <c r="M1201" t="s">
        <v>5047</v>
      </c>
      <c r="O1201" t="s">
        <v>12150</v>
      </c>
      <c r="P1201" s="1" t="s">
        <v>347</v>
      </c>
      <c r="R1201">
        <v>4039277</v>
      </c>
      <c r="T1201" t="s">
        <v>307</v>
      </c>
      <c r="V1201"/>
      <c r="W1201" s="1">
        <v>31797</v>
      </c>
      <c r="X1201"/>
    </row>
    <row r="1202" spans="1:24" x14ac:dyDescent="0.3">
      <c r="A1202" t="s">
        <v>10705</v>
      </c>
      <c r="B1202">
        <v>1</v>
      </c>
      <c r="C1202" s="1" t="s">
        <v>28</v>
      </c>
      <c r="D1202" t="s">
        <v>320</v>
      </c>
      <c r="E1202" t="s">
        <v>5049</v>
      </c>
      <c r="F1202" t="s">
        <v>298</v>
      </c>
      <c r="G1202">
        <v>80</v>
      </c>
      <c r="H1202" t="s">
        <v>511</v>
      </c>
      <c r="I1202" t="s">
        <v>28</v>
      </c>
      <c r="J1202">
        <v>18901</v>
      </c>
      <c r="K1202">
        <v>4</v>
      </c>
      <c r="L1202" t="s">
        <v>14633</v>
      </c>
      <c r="M1202" t="s">
        <v>805</v>
      </c>
      <c r="N1202">
        <v>26</v>
      </c>
      <c r="O1202" t="s">
        <v>12151</v>
      </c>
      <c r="P1202" s="1" t="s">
        <v>320</v>
      </c>
      <c r="Q1202" t="s">
        <v>407</v>
      </c>
      <c r="R1202">
        <v>3043080</v>
      </c>
      <c r="S1202">
        <v>2</v>
      </c>
      <c r="T1202" t="s">
        <v>303</v>
      </c>
      <c r="U1202" t="s">
        <v>1190</v>
      </c>
      <c r="V1202" t="s">
        <v>17146</v>
      </c>
      <c r="W1202" s="1">
        <v>30132</v>
      </c>
      <c r="X1202"/>
    </row>
    <row r="1203" spans="1:24" x14ac:dyDescent="0.3">
      <c r="A1203" t="s">
        <v>11143</v>
      </c>
      <c r="B1203">
        <v>1</v>
      </c>
      <c r="C1203" s="1" t="s">
        <v>43</v>
      </c>
      <c r="D1203" t="s">
        <v>320</v>
      </c>
      <c r="E1203" t="s">
        <v>5053</v>
      </c>
      <c r="F1203" t="s">
        <v>298</v>
      </c>
      <c r="G1203">
        <v>87</v>
      </c>
      <c r="H1203" t="s">
        <v>507</v>
      </c>
      <c r="I1203" t="s">
        <v>43</v>
      </c>
      <c r="J1203">
        <v>16917</v>
      </c>
      <c r="K1203">
        <v>6</v>
      </c>
      <c r="L1203" t="s">
        <v>4818</v>
      </c>
      <c r="M1203" t="s">
        <v>5052</v>
      </c>
      <c r="N1203">
        <v>28</v>
      </c>
      <c r="O1203" t="s">
        <v>12152</v>
      </c>
      <c r="P1203" s="1" t="s">
        <v>320</v>
      </c>
      <c r="R1203">
        <v>2574576</v>
      </c>
      <c r="S1203">
        <v>1</v>
      </c>
      <c r="T1203" t="s">
        <v>303</v>
      </c>
      <c r="U1203" t="s">
        <v>408</v>
      </c>
      <c r="V1203" t="s">
        <v>5054</v>
      </c>
      <c r="W1203" s="1">
        <v>28545</v>
      </c>
      <c r="X1203"/>
    </row>
    <row r="1204" spans="1:24" x14ac:dyDescent="0.3">
      <c r="A1204" t="s">
        <v>5057</v>
      </c>
      <c r="B1204">
        <v>1</v>
      </c>
      <c r="C1204" s="1" t="s">
        <v>5055</v>
      </c>
      <c r="D1204" t="s">
        <v>320</v>
      </c>
      <c r="E1204" t="s">
        <v>5056</v>
      </c>
      <c r="F1204" t="s">
        <v>298</v>
      </c>
      <c r="G1204">
        <v>88</v>
      </c>
      <c r="H1204" t="s">
        <v>4902</v>
      </c>
      <c r="I1204" t="s">
        <v>5055</v>
      </c>
      <c r="J1204">
        <v>14876</v>
      </c>
      <c r="K1204">
        <v>7</v>
      </c>
      <c r="L1204" t="s">
        <v>3609</v>
      </c>
      <c r="M1204" t="s">
        <v>1960</v>
      </c>
      <c r="N1204">
        <v>29</v>
      </c>
      <c r="O1204" t="s">
        <v>12153</v>
      </c>
      <c r="P1204" s="1" t="s">
        <v>320</v>
      </c>
      <c r="R1204">
        <v>15974</v>
      </c>
      <c r="T1204" t="s">
        <v>421</v>
      </c>
      <c r="V1204" t="s">
        <v>905</v>
      </c>
      <c r="W1204" s="1">
        <v>26729</v>
      </c>
      <c r="X1204"/>
    </row>
    <row r="1205" spans="1:24" x14ac:dyDescent="0.3">
      <c r="A1205" t="s">
        <v>17147</v>
      </c>
      <c r="B1205">
        <v>1</v>
      </c>
      <c r="C1205" s="1" t="s">
        <v>17148</v>
      </c>
      <c r="D1205" t="s">
        <v>347</v>
      </c>
      <c r="F1205" t="s">
        <v>298</v>
      </c>
      <c r="G1205">
        <v>19</v>
      </c>
      <c r="H1205" t="s">
        <v>410</v>
      </c>
      <c r="I1205" t="s">
        <v>17148</v>
      </c>
      <c r="K1205">
        <v>0</v>
      </c>
      <c r="L1205" t="s">
        <v>1844</v>
      </c>
      <c r="M1205" t="s">
        <v>412</v>
      </c>
      <c r="N1205">
        <v>24</v>
      </c>
      <c r="O1205" t="s">
        <v>17149</v>
      </c>
      <c r="P1205" s="1" t="s">
        <v>347</v>
      </c>
      <c r="T1205" t="s">
        <v>489</v>
      </c>
      <c r="U1205" t="s">
        <v>14224</v>
      </c>
      <c r="V1205" t="s">
        <v>14398</v>
      </c>
      <c r="W1205" s="1"/>
      <c r="X1205"/>
    </row>
    <row r="1206" spans="1:24" x14ac:dyDescent="0.3">
      <c r="A1206" t="s">
        <v>5059</v>
      </c>
      <c r="B1206">
        <v>1</v>
      </c>
      <c r="C1206" s="1" t="s">
        <v>745</v>
      </c>
      <c r="D1206" t="s">
        <v>310</v>
      </c>
      <c r="E1206" t="s">
        <v>5058</v>
      </c>
      <c r="F1206" t="s">
        <v>298</v>
      </c>
      <c r="G1206">
        <v>6</v>
      </c>
      <c r="H1206" t="s">
        <v>607</v>
      </c>
      <c r="I1206" t="s">
        <v>745</v>
      </c>
      <c r="J1206">
        <v>4737</v>
      </c>
      <c r="K1206">
        <v>14</v>
      </c>
      <c r="L1206" t="s">
        <v>512</v>
      </c>
      <c r="M1206" t="s">
        <v>3048</v>
      </c>
      <c r="N1206">
        <v>36</v>
      </c>
      <c r="O1206" t="s">
        <v>12154</v>
      </c>
      <c r="P1206" s="1" t="s">
        <v>310</v>
      </c>
      <c r="R1206">
        <v>10487</v>
      </c>
      <c r="T1206" t="s">
        <v>317</v>
      </c>
      <c r="U1206" t="s">
        <v>1190</v>
      </c>
      <c r="V1206" t="s">
        <v>5060</v>
      </c>
      <c r="W1206" s="1">
        <v>8297</v>
      </c>
      <c r="X1206"/>
    </row>
    <row r="1207" spans="1:24" x14ac:dyDescent="0.3">
      <c r="A1207" t="s">
        <v>5062</v>
      </c>
      <c r="B1207">
        <v>1</v>
      </c>
      <c r="C1207" s="1" t="s">
        <v>5061</v>
      </c>
      <c r="D1207" t="s">
        <v>448</v>
      </c>
      <c r="E1207" t="s">
        <v>14634</v>
      </c>
      <c r="F1207" t="s">
        <v>294</v>
      </c>
      <c r="G1207">
        <v>30</v>
      </c>
      <c r="H1207" t="s">
        <v>682</v>
      </c>
      <c r="I1207" t="s">
        <v>5061</v>
      </c>
      <c r="J1207">
        <v>21627</v>
      </c>
      <c r="K1207">
        <v>1</v>
      </c>
      <c r="L1207" t="s">
        <v>444</v>
      </c>
      <c r="M1207" t="s">
        <v>1840</v>
      </c>
      <c r="N1207">
        <v>24</v>
      </c>
      <c r="O1207" t="s">
        <v>12155</v>
      </c>
      <c r="P1207" s="1" t="s">
        <v>448</v>
      </c>
      <c r="R1207">
        <v>4426310</v>
      </c>
      <c r="S1207">
        <v>6</v>
      </c>
      <c r="T1207" t="s">
        <v>359</v>
      </c>
      <c r="V1207" t="s">
        <v>13838</v>
      </c>
      <c r="W1207" s="1">
        <v>32621</v>
      </c>
      <c r="X1207"/>
    </row>
    <row r="1208" spans="1:24" x14ac:dyDescent="0.3">
      <c r="A1208" t="s">
        <v>5066</v>
      </c>
      <c r="B1208">
        <v>1</v>
      </c>
      <c r="C1208" s="1" t="s">
        <v>5063</v>
      </c>
      <c r="D1208" t="s">
        <v>347</v>
      </c>
      <c r="E1208" t="s">
        <v>5065</v>
      </c>
      <c r="F1208" t="s">
        <v>294</v>
      </c>
      <c r="G1208">
        <v>16</v>
      </c>
      <c r="H1208" t="s">
        <v>682</v>
      </c>
      <c r="I1208" t="s">
        <v>5063</v>
      </c>
      <c r="J1208">
        <v>20240</v>
      </c>
      <c r="K1208">
        <v>2</v>
      </c>
      <c r="L1208" t="s">
        <v>397</v>
      </c>
      <c r="M1208" t="s">
        <v>5064</v>
      </c>
      <c r="N1208">
        <v>25</v>
      </c>
      <c r="O1208" t="s">
        <v>12156</v>
      </c>
      <c r="P1208" s="1" t="s">
        <v>347</v>
      </c>
      <c r="R1208">
        <v>3048682</v>
      </c>
      <c r="S1208">
        <v>4</v>
      </c>
      <c r="T1208" t="s">
        <v>317</v>
      </c>
      <c r="V1208" t="s">
        <v>5067</v>
      </c>
      <c r="W1208" s="1">
        <v>31244</v>
      </c>
      <c r="X1208"/>
    </row>
    <row r="1209" spans="1:24" x14ac:dyDescent="0.3">
      <c r="A1209" t="s">
        <v>5070</v>
      </c>
      <c r="B1209">
        <v>1</v>
      </c>
      <c r="C1209" s="1" t="s">
        <v>5068</v>
      </c>
      <c r="D1209" t="s">
        <v>448</v>
      </c>
      <c r="F1209" t="s">
        <v>294</v>
      </c>
      <c r="G1209">
        <v>43</v>
      </c>
      <c r="H1209" t="s">
        <v>695</v>
      </c>
      <c r="I1209" t="s">
        <v>5068</v>
      </c>
      <c r="J1209">
        <v>17333</v>
      </c>
      <c r="K1209">
        <v>4</v>
      </c>
      <c r="L1209" t="s">
        <v>925</v>
      </c>
      <c r="M1209" t="s">
        <v>5069</v>
      </c>
      <c r="N1209">
        <v>26</v>
      </c>
      <c r="O1209" t="s">
        <v>12157</v>
      </c>
      <c r="P1209" s="1" t="s">
        <v>448</v>
      </c>
      <c r="R1209">
        <v>3124451</v>
      </c>
      <c r="T1209" t="s">
        <v>344</v>
      </c>
      <c r="V1209" t="s">
        <v>5071</v>
      </c>
      <c r="W1209" s="1">
        <v>28938</v>
      </c>
      <c r="X1209"/>
    </row>
    <row r="1210" spans="1:24" x14ac:dyDescent="0.3">
      <c r="A1210" t="s">
        <v>5075</v>
      </c>
      <c r="B1210">
        <v>1</v>
      </c>
      <c r="C1210" s="1" t="s">
        <v>179</v>
      </c>
      <c r="D1210" t="s">
        <v>448</v>
      </c>
      <c r="E1210" t="s">
        <v>5074</v>
      </c>
      <c r="F1210" t="s">
        <v>298</v>
      </c>
      <c r="G1210">
        <v>2</v>
      </c>
      <c r="H1210" t="s">
        <v>316</v>
      </c>
      <c r="I1210" t="s">
        <v>179</v>
      </c>
      <c r="J1210">
        <v>19919</v>
      </c>
      <c r="K1210">
        <v>3</v>
      </c>
      <c r="L1210" t="s">
        <v>811</v>
      </c>
      <c r="M1210" t="s">
        <v>5073</v>
      </c>
      <c r="N1210">
        <v>25</v>
      </c>
      <c r="O1210" t="s">
        <v>12158</v>
      </c>
      <c r="P1210" s="1" t="s">
        <v>448</v>
      </c>
      <c r="R1210">
        <v>3119195</v>
      </c>
      <c r="S1210">
        <v>1</v>
      </c>
      <c r="T1210" t="s">
        <v>489</v>
      </c>
      <c r="U1210" t="s">
        <v>339</v>
      </c>
      <c r="V1210" t="s">
        <v>5076</v>
      </c>
      <c r="W1210" s="1">
        <v>31104</v>
      </c>
      <c r="X1210"/>
    </row>
    <row r="1211" spans="1:24" x14ac:dyDescent="0.3">
      <c r="A1211" t="s">
        <v>11162</v>
      </c>
      <c r="B1211">
        <v>1</v>
      </c>
      <c r="C1211" s="1" t="s">
        <v>5078</v>
      </c>
      <c r="D1211" t="s">
        <v>347</v>
      </c>
      <c r="F1211" t="s">
        <v>294</v>
      </c>
      <c r="G1211">
        <v>35</v>
      </c>
      <c r="H1211" t="s">
        <v>599</v>
      </c>
      <c r="I1211" t="s">
        <v>5078</v>
      </c>
      <c r="J1211">
        <v>15235</v>
      </c>
      <c r="K1211">
        <v>7</v>
      </c>
      <c r="L1211" t="s">
        <v>14802</v>
      </c>
      <c r="M1211" t="s">
        <v>2026</v>
      </c>
      <c r="N1211">
        <v>30</v>
      </c>
      <c r="O1211" t="s">
        <v>12159</v>
      </c>
      <c r="P1211" s="1" t="s">
        <v>14493</v>
      </c>
      <c r="R1211">
        <v>15899</v>
      </c>
      <c r="T1211" t="s">
        <v>359</v>
      </c>
      <c r="V1211" t="s">
        <v>5079</v>
      </c>
      <c r="W1211" s="1">
        <v>26860</v>
      </c>
      <c r="X1211"/>
    </row>
    <row r="1212" spans="1:24" x14ac:dyDescent="0.3">
      <c r="A1212" t="s">
        <v>5084</v>
      </c>
      <c r="B1212">
        <v>1</v>
      </c>
      <c r="C1212" s="1" t="s">
        <v>5080</v>
      </c>
      <c r="D1212" t="s">
        <v>347</v>
      </c>
      <c r="E1212" t="s">
        <v>5083</v>
      </c>
      <c r="F1212" t="s">
        <v>294</v>
      </c>
      <c r="H1212" t="s">
        <v>447</v>
      </c>
      <c r="I1212" t="s">
        <v>5080</v>
      </c>
      <c r="J1212">
        <v>19520</v>
      </c>
      <c r="K1212">
        <v>3</v>
      </c>
      <c r="L1212" t="s">
        <v>5081</v>
      </c>
      <c r="M1212" t="s">
        <v>5082</v>
      </c>
      <c r="N1212">
        <v>26</v>
      </c>
      <c r="O1212" t="s">
        <v>12160</v>
      </c>
      <c r="P1212" s="1" t="s">
        <v>347</v>
      </c>
      <c r="R1212">
        <v>2976215</v>
      </c>
      <c r="T1212" t="s">
        <v>328</v>
      </c>
      <c r="V1212" t="s">
        <v>5085</v>
      </c>
      <c r="W1212" s="1">
        <v>30394</v>
      </c>
      <c r="X1212"/>
    </row>
    <row r="1213" spans="1:24" x14ac:dyDescent="0.3">
      <c r="A1213" t="s">
        <v>5089</v>
      </c>
      <c r="B1213">
        <v>1</v>
      </c>
      <c r="C1213" s="1" t="s">
        <v>5086</v>
      </c>
      <c r="D1213" t="s">
        <v>310</v>
      </c>
      <c r="E1213" t="s">
        <v>5088</v>
      </c>
      <c r="F1213" t="s">
        <v>294</v>
      </c>
      <c r="H1213" t="s">
        <v>319</v>
      </c>
      <c r="I1213" t="s">
        <v>5086</v>
      </c>
      <c r="J1213">
        <v>17929</v>
      </c>
      <c r="K1213">
        <v>4</v>
      </c>
      <c r="L1213" t="s">
        <v>5087</v>
      </c>
      <c r="M1213" t="s">
        <v>1022</v>
      </c>
      <c r="N1213">
        <v>26</v>
      </c>
      <c r="O1213" t="s">
        <v>12161</v>
      </c>
      <c r="P1213" s="1" t="s">
        <v>310</v>
      </c>
      <c r="R1213">
        <v>2977881</v>
      </c>
      <c r="T1213" t="s">
        <v>671</v>
      </c>
      <c r="V1213" t="s">
        <v>5090</v>
      </c>
      <c r="W1213" s="1">
        <v>29260</v>
      </c>
      <c r="X1213"/>
    </row>
    <row r="1214" spans="1:24" x14ac:dyDescent="0.3">
      <c r="A1214" t="s">
        <v>5093</v>
      </c>
      <c r="B1214">
        <v>1</v>
      </c>
      <c r="C1214" s="1" t="s">
        <v>5091</v>
      </c>
      <c r="D1214" t="s">
        <v>347</v>
      </c>
      <c r="E1214" t="s">
        <v>14005</v>
      </c>
      <c r="F1214" t="s">
        <v>298</v>
      </c>
      <c r="G1214">
        <v>13</v>
      </c>
      <c r="H1214" t="s">
        <v>752</v>
      </c>
      <c r="I1214" t="s">
        <v>5091</v>
      </c>
      <c r="J1214">
        <v>21106</v>
      </c>
      <c r="K1214">
        <v>2</v>
      </c>
      <c r="L1214" t="s">
        <v>3927</v>
      </c>
      <c r="M1214" t="s">
        <v>5092</v>
      </c>
      <c r="N1214">
        <v>25</v>
      </c>
      <c r="O1214" t="s">
        <v>12162</v>
      </c>
      <c r="P1214" s="1" t="s">
        <v>347</v>
      </c>
      <c r="R1214">
        <v>3039968</v>
      </c>
      <c r="S1214">
        <v>3</v>
      </c>
      <c r="T1214" t="s">
        <v>307</v>
      </c>
      <c r="U1214" t="s">
        <v>870</v>
      </c>
      <c r="V1214" t="s">
        <v>2304</v>
      </c>
      <c r="W1214" s="1">
        <v>31832</v>
      </c>
      <c r="X1214"/>
    </row>
    <row r="1215" spans="1:24" x14ac:dyDescent="0.3">
      <c r="A1215" t="s">
        <v>14635</v>
      </c>
      <c r="B1215">
        <v>1</v>
      </c>
      <c r="C1215" s="1" t="s">
        <v>14636</v>
      </c>
      <c r="D1215" t="s">
        <v>347</v>
      </c>
      <c r="F1215" t="s">
        <v>298</v>
      </c>
      <c r="G1215">
        <v>11</v>
      </c>
      <c r="H1215" t="s">
        <v>447</v>
      </c>
      <c r="I1215" t="s">
        <v>14636</v>
      </c>
      <c r="J1215">
        <v>21741</v>
      </c>
      <c r="K1215">
        <v>1</v>
      </c>
      <c r="L1215" t="s">
        <v>14640</v>
      </c>
      <c r="M1215" t="s">
        <v>14638</v>
      </c>
      <c r="N1215">
        <v>23</v>
      </c>
      <c r="O1215" t="s">
        <v>14639</v>
      </c>
      <c r="P1215" s="1" t="s">
        <v>347</v>
      </c>
      <c r="R1215">
        <v>4035403</v>
      </c>
      <c r="S1215">
        <v>2</v>
      </c>
      <c r="T1215" t="s">
        <v>317</v>
      </c>
      <c r="U1215" t="s">
        <v>351</v>
      </c>
      <c r="V1215" t="s">
        <v>14637</v>
      </c>
      <c r="W1215" s="1">
        <v>32729</v>
      </c>
      <c r="X1215"/>
    </row>
    <row r="1216" spans="1:24" x14ac:dyDescent="0.3">
      <c r="A1216" t="s">
        <v>5099</v>
      </c>
      <c r="B1216">
        <v>1</v>
      </c>
      <c r="C1216" s="1" t="s">
        <v>5096</v>
      </c>
      <c r="D1216" t="s">
        <v>320</v>
      </c>
      <c r="F1216" t="s">
        <v>294</v>
      </c>
      <c r="G1216">
        <v>82</v>
      </c>
      <c r="H1216" t="s">
        <v>1254</v>
      </c>
      <c r="I1216" t="s">
        <v>5096</v>
      </c>
      <c r="J1216">
        <v>12326</v>
      </c>
      <c r="K1216">
        <v>10</v>
      </c>
      <c r="L1216" t="s">
        <v>5097</v>
      </c>
      <c r="M1216" t="s">
        <v>5098</v>
      </c>
      <c r="N1216">
        <v>33</v>
      </c>
      <c r="O1216" t="s">
        <v>12163</v>
      </c>
      <c r="P1216" s="1" t="s">
        <v>320</v>
      </c>
      <c r="R1216">
        <v>13456</v>
      </c>
      <c r="T1216" t="s">
        <v>421</v>
      </c>
      <c r="V1216" t="s">
        <v>5100</v>
      </c>
      <c r="W1216" s="1">
        <v>24190</v>
      </c>
      <c r="X1216"/>
    </row>
    <row r="1217" spans="1:24" x14ac:dyDescent="0.3">
      <c r="A1217" t="s">
        <v>10993</v>
      </c>
      <c r="B1217">
        <v>1</v>
      </c>
      <c r="C1217" s="1" t="s">
        <v>178</v>
      </c>
      <c r="D1217" t="s">
        <v>347</v>
      </c>
      <c r="E1217" t="s">
        <v>5103</v>
      </c>
      <c r="F1217" t="s">
        <v>298</v>
      </c>
      <c r="G1217">
        <v>17</v>
      </c>
      <c r="H1217" t="s">
        <v>810</v>
      </c>
      <c r="I1217" t="s">
        <v>178</v>
      </c>
      <c r="J1217">
        <v>19916</v>
      </c>
      <c r="K1217">
        <v>3</v>
      </c>
      <c r="L1217" t="s">
        <v>14641</v>
      </c>
      <c r="M1217" t="s">
        <v>1510</v>
      </c>
      <c r="N1217">
        <v>26</v>
      </c>
      <c r="O1217" t="s">
        <v>12164</v>
      </c>
      <c r="P1217" s="1" t="s">
        <v>347</v>
      </c>
      <c r="Q1217" t="s">
        <v>16825</v>
      </c>
      <c r="R1217">
        <v>3057987</v>
      </c>
      <c r="S1217">
        <v>3</v>
      </c>
      <c r="T1217" t="s">
        <v>328</v>
      </c>
      <c r="U1217" t="s">
        <v>1368</v>
      </c>
      <c r="V1217" t="s">
        <v>5105</v>
      </c>
      <c r="W1217" s="1">
        <v>31083</v>
      </c>
      <c r="X1217"/>
    </row>
    <row r="1218" spans="1:24" x14ac:dyDescent="0.3">
      <c r="A1218" t="s">
        <v>5108</v>
      </c>
      <c r="B1218">
        <v>1</v>
      </c>
      <c r="C1218" s="1" t="s">
        <v>5106</v>
      </c>
      <c r="D1218" t="s">
        <v>448</v>
      </c>
      <c r="F1218" t="s">
        <v>294</v>
      </c>
      <c r="G1218">
        <v>21</v>
      </c>
      <c r="H1218" t="s">
        <v>316</v>
      </c>
      <c r="I1218" t="s">
        <v>5106</v>
      </c>
      <c r="J1218">
        <v>15085</v>
      </c>
      <c r="K1218">
        <v>7</v>
      </c>
      <c r="L1218" t="s">
        <v>1050</v>
      </c>
      <c r="M1218" t="s">
        <v>5107</v>
      </c>
      <c r="N1218">
        <v>28</v>
      </c>
      <c r="O1218" t="s">
        <v>12165</v>
      </c>
      <c r="P1218" s="1" t="s">
        <v>448</v>
      </c>
      <c r="R1218">
        <v>16013</v>
      </c>
      <c r="T1218" t="s">
        <v>307</v>
      </c>
      <c r="V1218" t="s">
        <v>4568</v>
      </c>
      <c r="W1218" s="1">
        <v>26774</v>
      </c>
      <c r="X1218"/>
    </row>
    <row r="1219" spans="1:24" x14ac:dyDescent="0.3">
      <c r="A1219" t="s">
        <v>16355</v>
      </c>
      <c r="B1219">
        <v>1</v>
      </c>
      <c r="C1219" s="1" t="s">
        <v>16356</v>
      </c>
      <c r="D1219" t="s">
        <v>448</v>
      </c>
      <c r="F1219" t="s">
        <v>298</v>
      </c>
      <c r="G1219">
        <v>1</v>
      </c>
      <c r="H1219" t="s">
        <v>316</v>
      </c>
      <c r="I1219" t="s">
        <v>16356</v>
      </c>
      <c r="K1219">
        <v>0</v>
      </c>
      <c r="L1219" t="s">
        <v>727</v>
      </c>
      <c r="M1219" t="s">
        <v>16357</v>
      </c>
      <c r="N1219">
        <v>22</v>
      </c>
      <c r="O1219" t="s">
        <v>16358</v>
      </c>
      <c r="P1219" s="1" t="s">
        <v>448</v>
      </c>
      <c r="T1219" t="s">
        <v>399</v>
      </c>
      <c r="U1219" t="s">
        <v>904</v>
      </c>
      <c r="V1219" t="s">
        <v>17150</v>
      </c>
      <c r="W1219" s="1"/>
      <c r="X1219"/>
    </row>
    <row r="1220" spans="1:24" x14ac:dyDescent="0.3">
      <c r="A1220" t="s">
        <v>5112</v>
      </c>
      <c r="B1220">
        <v>1</v>
      </c>
      <c r="C1220" s="1" t="s">
        <v>5111</v>
      </c>
      <c r="F1220" t="s">
        <v>294</v>
      </c>
      <c r="G1220">
        <v>0</v>
      </c>
      <c r="H1220" t="s">
        <v>295</v>
      </c>
      <c r="I1220" t="s">
        <v>5111</v>
      </c>
      <c r="J1220">
        <v>17866</v>
      </c>
      <c r="K1220">
        <v>0</v>
      </c>
      <c r="L1220" t="s">
        <v>2967</v>
      </c>
      <c r="M1220" t="s">
        <v>795</v>
      </c>
      <c r="O1220" t="s">
        <v>12166</v>
      </c>
      <c r="P1220" s="1" t="s">
        <v>295</v>
      </c>
      <c r="T1220" t="s">
        <v>295</v>
      </c>
      <c r="V1220"/>
      <c r="W1220" s="1"/>
      <c r="X1220"/>
    </row>
    <row r="1221" spans="1:24" x14ac:dyDescent="0.3">
      <c r="A1221" t="s">
        <v>5116</v>
      </c>
      <c r="B1221">
        <v>1</v>
      </c>
      <c r="C1221" s="1" t="s">
        <v>5114</v>
      </c>
      <c r="D1221" t="s">
        <v>320</v>
      </c>
      <c r="E1221" t="s">
        <v>5115</v>
      </c>
      <c r="F1221" t="s">
        <v>298</v>
      </c>
      <c r="G1221">
        <v>83</v>
      </c>
      <c r="H1221" t="s">
        <v>511</v>
      </c>
      <c r="I1221" t="s">
        <v>5114</v>
      </c>
      <c r="J1221">
        <v>16920</v>
      </c>
      <c r="K1221">
        <v>6</v>
      </c>
      <c r="L1221" t="s">
        <v>2780</v>
      </c>
      <c r="M1221" t="s">
        <v>932</v>
      </c>
      <c r="N1221">
        <v>26</v>
      </c>
      <c r="O1221" t="s">
        <v>12167</v>
      </c>
      <c r="P1221" s="1" t="s">
        <v>320</v>
      </c>
      <c r="R1221">
        <v>2979590</v>
      </c>
      <c r="T1221" t="s">
        <v>671</v>
      </c>
      <c r="U1221" t="s">
        <v>717</v>
      </c>
      <c r="V1221" t="s">
        <v>5117</v>
      </c>
      <c r="W1221" s="1">
        <v>28548</v>
      </c>
      <c r="X1221"/>
    </row>
    <row r="1222" spans="1:24" x14ac:dyDescent="0.3">
      <c r="A1222" t="s">
        <v>5120</v>
      </c>
      <c r="B1222">
        <v>1</v>
      </c>
      <c r="C1222" s="1" t="s">
        <v>5118</v>
      </c>
      <c r="F1222" t="s">
        <v>294</v>
      </c>
      <c r="G1222">
        <v>0</v>
      </c>
      <c r="H1222" t="s">
        <v>295</v>
      </c>
      <c r="I1222" t="s">
        <v>5118</v>
      </c>
      <c r="J1222">
        <v>17863</v>
      </c>
      <c r="K1222">
        <v>0</v>
      </c>
      <c r="L1222" t="s">
        <v>504</v>
      </c>
      <c r="M1222" t="s">
        <v>5119</v>
      </c>
      <c r="O1222" t="s">
        <v>12168</v>
      </c>
      <c r="P1222" s="1" t="s">
        <v>295</v>
      </c>
      <c r="T1222" t="s">
        <v>295</v>
      </c>
      <c r="V1222"/>
      <c r="W1222" s="1"/>
      <c r="X1222"/>
    </row>
    <row r="1223" spans="1:24" x14ac:dyDescent="0.3">
      <c r="A1223" t="s">
        <v>5123</v>
      </c>
      <c r="B1223">
        <v>1</v>
      </c>
      <c r="C1223" s="1" t="s">
        <v>5121</v>
      </c>
      <c r="D1223" t="s">
        <v>347</v>
      </c>
      <c r="F1223" t="s">
        <v>294</v>
      </c>
      <c r="G1223">
        <v>19</v>
      </c>
      <c r="H1223" t="s">
        <v>384</v>
      </c>
      <c r="I1223" t="s">
        <v>5121</v>
      </c>
      <c r="J1223">
        <v>15106</v>
      </c>
      <c r="K1223">
        <v>1</v>
      </c>
      <c r="L1223" t="s">
        <v>444</v>
      </c>
      <c r="M1223" t="s">
        <v>5122</v>
      </c>
      <c r="N1223">
        <v>28</v>
      </c>
      <c r="O1223" t="s">
        <v>12169</v>
      </c>
      <c r="P1223" s="1" t="s">
        <v>347</v>
      </c>
      <c r="R1223">
        <v>16147</v>
      </c>
      <c r="T1223" t="s">
        <v>307</v>
      </c>
      <c r="V1223" t="s">
        <v>5124</v>
      </c>
      <c r="W1223" s="1">
        <v>26940</v>
      </c>
      <c r="X1223"/>
    </row>
    <row r="1224" spans="1:24" x14ac:dyDescent="0.3">
      <c r="A1224" t="s">
        <v>17151</v>
      </c>
      <c r="B1224">
        <v>1</v>
      </c>
      <c r="C1224" s="1" t="s">
        <v>17152</v>
      </c>
      <c r="D1224" t="s">
        <v>448</v>
      </c>
      <c r="F1224" t="s">
        <v>298</v>
      </c>
      <c r="G1224">
        <v>36</v>
      </c>
      <c r="H1224" t="s">
        <v>214</v>
      </c>
      <c r="I1224" t="s">
        <v>17152</v>
      </c>
      <c r="K1224">
        <v>0</v>
      </c>
      <c r="L1224" t="s">
        <v>17153</v>
      </c>
      <c r="M1224" t="s">
        <v>773</v>
      </c>
      <c r="O1224" t="s">
        <v>17154</v>
      </c>
      <c r="P1224" s="1" t="s">
        <v>448</v>
      </c>
      <c r="T1224" t="s">
        <v>307</v>
      </c>
      <c r="U1224" t="s">
        <v>741</v>
      </c>
      <c r="V1224"/>
      <c r="W1224" s="1"/>
      <c r="X1224"/>
    </row>
    <row r="1225" spans="1:24" x14ac:dyDescent="0.3">
      <c r="A1225" t="s">
        <v>11154</v>
      </c>
      <c r="B1225">
        <v>1</v>
      </c>
      <c r="C1225" s="1" t="s">
        <v>5126</v>
      </c>
      <c r="D1225" t="s">
        <v>347</v>
      </c>
      <c r="E1225" t="s">
        <v>5127</v>
      </c>
      <c r="F1225" t="s">
        <v>298</v>
      </c>
      <c r="G1225">
        <v>18</v>
      </c>
      <c r="H1225" t="s">
        <v>533</v>
      </c>
      <c r="I1225" t="s">
        <v>5126</v>
      </c>
      <c r="J1225">
        <v>17269</v>
      </c>
      <c r="K1225">
        <v>6</v>
      </c>
      <c r="L1225" t="s">
        <v>14642</v>
      </c>
      <c r="M1225" t="s">
        <v>493</v>
      </c>
      <c r="N1225">
        <v>29</v>
      </c>
      <c r="O1225" t="s">
        <v>12170</v>
      </c>
      <c r="P1225" s="1" t="s">
        <v>347</v>
      </c>
      <c r="Q1225" t="s">
        <v>407</v>
      </c>
      <c r="R1225">
        <v>2515962</v>
      </c>
      <c r="T1225" t="s">
        <v>307</v>
      </c>
      <c r="U1225" t="s">
        <v>334</v>
      </c>
      <c r="V1225" t="s">
        <v>5128</v>
      </c>
      <c r="W1225" s="1">
        <v>28800</v>
      </c>
      <c r="X1225"/>
    </row>
    <row r="1226" spans="1:24" x14ac:dyDescent="0.3">
      <c r="A1226" t="s">
        <v>5131</v>
      </c>
      <c r="B1226">
        <v>1</v>
      </c>
      <c r="C1226" s="1" t="s">
        <v>5129</v>
      </c>
      <c r="F1226" t="s">
        <v>294</v>
      </c>
      <c r="G1226">
        <v>0</v>
      </c>
      <c r="H1226" t="s">
        <v>295</v>
      </c>
      <c r="I1226" t="s">
        <v>5129</v>
      </c>
      <c r="J1226">
        <v>17881</v>
      </c>
      <c r="K1226">
        <v>0</v>
      </c>
      <c r="L1226" t="s">
        <v>3450</v>
      </c>
      <c r="M1226" t="s">
        <v>5130</v>
      </c>
      <c r="O1226" t="s">
        <v>12171</v>
      </c>
      <c r="P1226" s="1" t="s">
        <v>295</v>
      </c>
      <c r="T1226" t="s">
        <v>295</v>
      </c>
      <c r="V1226"/>
      <c r="W1226" s="1"/>
      <c r="X1226"/>
    </row>
    <row r="1227" spans="1:24" x14ac:dyDescent="0.3">
      <c r="A1227" t="s">
        <v>5134</v>
      </c>
      <c r="B1227">
        <v>1</v>
      </c>
      <c r="C1227" s="1" t="s">
        <v>5133</v>
      </c>
      <c r="D1227" t="s">
        <v>347</v>
      </c>
      <c r="F1227" t="s">
        <v>294</v>
      </c>
      <c r="G1227">
        <v>81</v>
      </c>
      <c r="H1227" t="s">
        <v>537</v>
      </c>
      <c r="I1227" t="s">
        <v>5133</v>
      </c>
      <c r="J1227">
        <v>16180</v>
      </c>
      <c r="K1227">
        <v>2</v>
      </c>
      <c r="L1227" t="s">
        <v>444</v>
      </c>
      <c r="M1227" t="s">
        <v>3760</v>
      </c>
      <c r="N1227">
        <v>24</v>
      </c>
      <c r="O1227" t="s">
        <v>12172</v>
      </c>
      <c r="P1227" s="1" t="s">
        <v>347</v>
      </c>
      <c r="R1227">
        <v>17261</v>
      </c>
      <c r="T1227" t="s">
        <v>399</v>
      </c>
      <c r="V1227" t="s">
        <v>3824</v>
      </c>
      <c r="W1227" s="1">
        <v>27950</v>
      </c>
      <c r="X1227"/>
    </row>
    <row r="1228" spans="1:24" x14ac:dyDescent="0.3">
      <c r="A1228" t="s">
        <v>14643</v>
      </c>
      <c r="B1228">
        <v>1</v>
      </c>
      <c r="C1228" s="1" t="s">
        <v>14644</v>
      </c>
      <c r="D1228" t="s">
        <v>347</v>
      </c>
      <c r="F1228" t="s">
        <v>298</v>
      </c>
      <c r="G1228">
        <v>82</v>
      </c>
      <c r="H1228" t="s">
        <v>427</v>
      </c>
      <c r="I1228" t="s">
        <v>14644</v>
      </c>
      <c r="J1228">
        <v>21967</v>
      </c>
      <c r="K1228">
        <v>1</v>
      </c>
      <c r="L1228" t="s">
        <v>840</v>
      </c>
      <c r="M1228" t="s">
        <v>14646</v>
      </c>
      <c r="N1228">
        <v>22</v>
      </c>
      <c r="O1228" t="s">
        <v>14647</v>
      </c>
      <c r="P1228" s="1" t="s">
        <v>347</v>
      </c>
      <c r="R1228">
        <v>4248504</v>
      </c>
      <c r="S1228">
        <v>2</v>
      </c>
      <c r="T1228" t="s">
        <v>317</v>
      </c>
      <c r="U1228" t="s">
        <v>690</v>
      </c>
      <c r="V1228" t="s">
        <v>14645</v>
      </c>
      <c r="W1228" s="1">
        <v>32841</v>
      </c>
      <c r="X1228"/>
    </row>
    <row r="1229" spans="1:24" x14ac:dyDescent="0.3">
      <c r="A1229" t="s">
        <v>14648</v>
      </c>
      <c r="B1229">
        <v>1</v>
      </c>
      <c r="C1229" s="1" t="s">
        <v>14649</v>
      </c>
      <c r="D1229" t="s">
        <v>448</v>
      </c>
      <c r="F1229" t="s">
        <v>298</v>
      </c>
      <c r="G1229">
        <v>34</v>
      </c>
      <c r="H1229" t="s">
        <v>692</v>
      </c>
      <c r="I1229" t="s">
        <v>14649</v>
      </c>
      <c r="J1229">
        <v>21826</v>
      </c>
      <c r="K1229">
        <v>1</v>
      </c>
      <c r="L1229" t="s">
        <v>1115</v>
      </c>
      <c r="M1229" t="s">
        <v>14650</v>
      </c>
      <c r="N1229">
        <v>24</v>
      </c>
      <c r="O1229" t="s">
        <v>14651</v>
      </c>
      <c r="P1229" s="1" t="s">
        <v>448</v>
      </c>
      <c r="R1229">
        <v>4040640</v>
      </c>
      <c r="S1229">
        <v>6</v>
      </c>
      <c r="T1229" t="s">
        <v>328</v>
      </c>
      <c r="U1229" t="s">
        <v>297</v>
      </c>
      <c r="V1229" t="s">
        <v>13841</v>
      </c>
      <c r="W1229" s="1">
        <v>32975</v>
      </c>
      <c r="X1229"/>
    </row>
    <row r="1230" spans="1:24" x14ac:dyDescent="0.3">
      <c r="A1230" t="s">
        <v>5140</v>
      </c>
      <c r="B1230">
        <v>1</v>
      </c>
      <c r="C1230" s="1" t="s">
        <v>5137</v>
      </c>
      <c r="D1230" t="s">
        <v>434</v>
      </c>
      <c r="E1230" t="s">
        <v>5139</v>
      </c>
      <c r="F1230" t="s">
        <v>298</v>
      </c>
      <c r="G1230">
        <v>7</v>
      </c>
      <c r="H1230" t="s">
        <v>355</v>
      </c>
      <c r="I1230" t="s">
        <v>5137</v>
      </c>
      <c r="J1230">
        <v>16644</v>
      </c>
      <c r="K1230">
        <v>6</v>
      </c>
      <c r="L1230" t="s">
        <v>1128</v>
      </c>
      <c r="M1230" t="s">
        <v>5138</v>
      </c>
      <c r="N1230">
        <v>29</v>
      </c>
      <c r="O1230" t="s">
        <v>12173</v>
      </c>
      <c r="P1230" s="1" t="s">
        <v>434</v>
      </c>
      <c r="R1230">
        <v>16976</v>
      </c>
      <c r="T1230" t="s">
        <v>317</v>
      </c>
      <c r="V1230" t="s">
        <v>5141</v>
      </c>
      <c r="W1230" s="1">
        <v>28103</v>
      </c>
      <c r="X1230"/>
    </row>
    <row r="1231" spans="1:24" x14ac:dyDescent="0.3">
      <c r="A1231" t="s">
        <v>5144</v>
      </c>
      <c r="B1231">
        <v>1</v>
      </c>
      <c r="C1231" s="1" t="s">
        <v>5142</v>
      </c>
      <c r="D1231" t="s">
        <v>448</v>
      </c>
      <c r="F1231" t="s">
        <v>294</v>
      </c>
      <c r="G1231">
        <v>0</v>
      </c>
      <c r="H1231" t="s">
        <v>295</v>
      </c>
      <c r="I1231" t="s">
        <v>5142</v>
      </c>
      <c r="J1231">
        <v>17396</v>
      </c>
      <c r="L1231" t="s">
        <v>5143</v>
      </c>
      <c r="M1231" t="s">
        <v>2027</v>
      </c>
      <c r="O1231" t="s">
        <v>12174</v>
      </c>
      <c r="P1231" s="1" t="s">
        <v>448</v>
      </c>
      <c r="T1231" t="s">
        <v>295</v>
      </c>
      <c r="V1231"/>
      <c r="W1231" s="1"/>
      <c r="X1231"/>
    </row>
    <row r="1232" spans="1:24" x14ac:dyDescent="0.3">
      <c r="A1232" t="s">
        <v>5147</v>
      </c>
      <c r="B1232">
        <v>1</v>
      </c>
      <c r="C1232" s="1" t="s">
        <v>5145</v>
      </c>
      <c r="D1232" t="s">
        <v>347</v>
      </c>
      <c r="E1232" t="s">
        <v>5146</v>
      </c>
      <c r="F1232" t="s">
        <v>298</v>
      </c>
      <c r="G1232">
        <v>15</v>
      </c>
      <c r="H1232" t="s">
        <v>575</v>
      </c>
      <c r="I1232" t="s">
        <v>5145</v>
      </c>
      <c r="J1232">
        <v>11611</v>
      </c>
      <c r="K1232">
        <v>11</v>
      </c>
      <c r="L1232" t="s">
        <v>1896</v>
      </c>
      <c r="M1232" t="s">
        <v>2614</v>
      </c>
      <c r="N1232">
        <v>32</v>
      </c>
      <c r="O1232" t="s">
        <v>12175</v>
      </c>
      <c r="P1232" s="1" t="s">
        <v>347</v>
      </c>
      <c r="Q1232" t="s">
        <v>407</v>
      </c>
      <c r="R1232">
        <v>13217</v>
      </c>
      <c r="T1232" t="s">
        <v>399</v>
      </c>
      <c r="U1232" t="s">
        <v>313</v>
      </c>
      <c r="V1232" t="s">
        <v>5148</v>
      </c>
      <c r="W1232" s="1">
        <v>24035</v>
      </c>
      <c r="X1232"/>
    </row>
    <row r="1233" spans="1:24" x14ac:dyDescent="0.3">
      <c r="A1233" t="s">
        <v>5151</v>
      </c>
      <c r="B1233">
        <v>1</v>
      </c>
      <c r="C1233" s="1" t="s">
        <v>5149</v>
      </c>
      <c r="D1233" t="s">
        <v>310</v>
      </c>
      <c r="F1233" t="s">
        <v>294</v>
      </c>
      <c r="G1233">
        <v>0</v>
      </c>
      <c r="H1233" t="s">
        <v>295</v>
      </c>
      <c r="I1233" t="s">
        <v>5149</v>
      </c>
      <c r="J1233">
        <v>19707</v>
      </c>
      <c r="L1233" t="s">
        <v>559</v>
      </c>
      <c r="M1233" t="s">
        <v>5150</v>
      </c>
      <c r="O1233" t="s">
        <v>12176</v>
      </c>
      <c r="P1233" s="1" t="s">
        <v>310</v>
      </c>
      <c r="T1233" t="s">
        <v>295</v>
      </c>
      <c r="V1233"/>
      <c r="W1233" s="1"/>
      <c r="X1233"/>
    </row>
    <row r="1234" spans="1:24" x14ac:dyDescent="0.3">
      <c r="A1234" t="s">
        <v>5154</v>
      </c>
      <c r="B1234">
        <v>1</v>
      </c>
      <c r="C1234" s="1" t="s">
        <v>5153</v>
      </c>
      <c r="F1234" t="s">
        <v>294</v>
      </c>
      <c r="G1234">
        <v>0</v>
      </c>
      <c r="H1234" t="s">
        <v>295</v>
      </c>
      <c r="I1234" t="s">
        <v>5153</v>
      </c>
      <c r="J1234">
        <v>17815</v>
      </c>
      <c r="K1234">
        <v>0</v>
      </c>
      <c r="L1234" t="s">
        <v>2754</v>
      </c>
      <c r="M1234" t="s">
        <v>468</v>
      </c>
      <c r="O1234" t="s">
        <v>12177</v>
      </c>
      <c r="P1234" s="1" t="s">
        <v>295</v>
      </c>
      <c r="T1234" t="s">
        <v>295</v>
      </c>
      <c r="V1234"/>
      <c r="W1234" s="1"/>
      <c r="X1234"/>
    </row>
    <row r="1235" spans="1:24" x14ac:dyDescent="0.3">
      <c r="A1235" t="s">
        <v>5157</v>
      </c>
      <c r="B1235">
        <v>1</v>
      </c>
      <c r="C1235" s="1" t="s">
        <v>5155</v>
      </c>
      <c r="D1235" t="s">
        <v>310</v>
      </c>
      <c r="F1235" t="s">
        <v>294</v>
      </c>
      <c r="G1235">
        <v>18</v>
      </c>
      <c r="H1235" t="s">
        <v>661</v>
      </c>
      <c r="I1235" t="s">
        <v>5155</v>
      </c>
      <c r="J1235">
        <v>16175</v>
      </c>
      <c r="K1235">
        <v>6</v>
      </c>
      <c r="L1235" t="s">
        <v>852</v>
      </c>
      <c r="M1235" t="s">
        <v>5156</v>
      </c>
      <c r="N1235">
        <v>29</v>
      </c>
      <c r="O1235" t="s">
        <v>12178</v>
      </c>
      <c r="P1235" s="1" t="s">
        <v>310</v>
      </c>
      <c r="R1235">
        <v>16814</v>
      </c>
      <c r="T1235" t="s">
        <v>293</v>
      </c>
      <c r="V1235" t="s">
        <v>5158</v>
      </c>
      <c r="W1235" s="1">
        <v>27706</v>
      </c>
      <c r="X1235"/>
    </row>
    <row r="1236" spans="1:24" x14ac:dyDescent="0.3">
      <c r="A1236" t="s">
        <v>5160</v>
      </c>
      <c r="B1236">
        <v>1</v>
      </c>
      <c r="C1236" s="1" t="s">
        <v>194</v>
      </c>
      <c r="D1236" t="s">
        <v>448</v>
      </c>
      <c r="E1236" t="s">
        <v>5159</v>
      </c>
      <c r="F1236" t="s">
        <v>298</v>
      </c>
      <c r="G1236">
        <v>33</v>
      </c>
      <c r="H1236" t="s">
        <v>943</v>
      </c>
      <c r="I1236" t="s">
        <v>194</v>
      </c>
      <c r="J1236">
        <v>16112</v>
      </c>
      <c r="K1236">
        <v>6</v>
      </c>
      <c r="L1236" t="s">
        <v>1178</v>
      </c>
      <c r="M1236" t="s">
        <v>2027</v>
      </c>
      <c r="N1236">
        <v>27</v>
      </c>
      <c r="O1236" t="s">
        <v>12179</v>
      </c>
      <c r="P1236" s="1" t="s">
        <v>448</v>
      </c>
      <c r="R1236">
        <v>16803</v>
      </c>
      <c r="T1236" t="s">
        <v>328</v>
      </c>
      <c r="V1236" t="s">
        <v>3589</v>
      </c>
      <c r="W1236" s="1">
        <v>27583</v>
      </c>
      <c r="X1236"/>
    </row>
    <row r="1237" spans="1:24" x14ac:dyDescent="0.3">
      <c r="A1237" t="s">
        <v>5163</v>
      </c>
      <c r="B1237">
        <v>1</v>
      </c>
      <c r="C1237" s="1" t="s">
        <v>5161</v>
      </c>
      <c r="D1237" t="s">
        <v>347</v>
      </c>
      <c r="F1237" t="s">
        <v>294</v>
      </c>
      <c r="G1237">
        <v>83</v>
      </c>
      <c r="H1237" t="s">
        <v>427</v>
      </c>
      <c r="I1237" t="s">
        <v>5161</v>
      </c>
      <c r="J1237">
        <v>20473</v>
      </c>
      <c r="K1237">
        <v>0</v>
      </c>
      <c r="L1237" t="s">
        <v>2870</v>
      </c>
      <c r="M1237" t="s">
        <v>5162</v>
      </c>
      <c r="N1237">
        <v>29</v>
      </c>
      <c r="O1237" t="s">
        <v>12180</v>
      </c>
      <c r="P1237" s="1" t="s">
        <v>347</v>
      </c>
      <c r="Q1237" t="s">
        <v>15644</v>
      </c>
      <c r="R1237">
        <v>4039320</v>
      </c>
      <c r="T1237" t="s">
        <v>307</v>
      </c>
      <c r="V1237" t="s">
        <v>2116</v>
      </c>
      <c r="W1237" s="1">
        <v>31253</v>
      </c>
      <c r="X1237"/>
    </row>
    <row r="1238" spans="1:24" x14ac:dyDescent="0.3">
      <c r="A1238" t="s">
        <v>5167</v>
      </c>
      <c r="B1238">
        <v>1</v>
      </c>
      <c r="C1238" s="1" t="s">
        <v>5164</v>
      </c>
      <c r="D1238" t="s">
        <v>448</v>
      </c>
      <c r="E1238" t="s">
        <v>5166</v>
      </c>
      <c r="F1238" t="s">
        <v>298</v>
      </c>
      <c r="G1238">
        <v>25</v>
      </c>
      <c r="H1238" t="s">
        <v>316</v>
      </c>
      <c r="I1238" t="s">
        <v>5164</v>
      </c>
      <c r="J1238">
        <v>11932</v>
      </c>
      <c r="K1238">
        <v>12</v>
      </c>
      <c r="L1238" t="s">
        <v>5165</v>
      </c>
      <c r="M1238" t="s">
        <v>617</v>
      </c>
      <c r="N1238">
        <v>32</v>
      </c>
      <c r="O1238" t="s">
        <v>12181</v>
      </c>
      <c r="P1238" s="1" t="s">
        <v>448</v>
      </c>
      <c r="R1238">
        <v>12514</v>
      </c>
      <c r="T1238" t="s">
        <v>359</v>
      </c>
      <c r="U1238" t="s">
        <v>1190</v>
      </c>
      <c r="V1238" t="s">
        <v>5168</v>
      </c>
      <c r="W1238" s="1">
        <v>9317</v>
      </c>
      <c r="X1238"/>
    </row>
    <row r="1239" spans="1:24" x14ac:dyDescent="0.3">
      <c r="A1239" t="s">
        <v>5172</v>
      </c>
      <c r="B1239">
        <v>1</v>
      </c>
      <c r="C1239" s="1" t="s">
        <v>5169</v>
      </c>
      <c r="F1239" t="s">
        <v>294</v>
      </c>
      <c r="G1239">
        <v>0</v>
      </c>
      <c r="H1239" t="s">
        <v>295</v>
      </c>
      <c r="I1239" t="s">
        <v>5169</v>
      </c>
      <c r="J1239">
        <v>17868</v>
      </c>
      <c r="K1239">
        <v>0</v>
      </c>
      <c r="L1239" t="s">
        <v>5170</v>
      </c>
      <c r="M1239" t="s">
        <v>5171</v>
      </c>
      <c r="O1239" t="s">
        <v>12182</v>
      </c>
      <c r="P1239" s="1" t="s">
        <v>295</v>
      </c>
      <c r="T1239" t="s">
        <v>295</v>
      </c>
      <c r="V1239"/>
      <c r="W1239" s="1"/>
      <c r="X1239"/>
    </row>
    <row r="1240" spans="1:24" x14ac:dyDescent="0.3">
      <c r="A1240" t="s">
        <v>5175</v>
      </c>
      <c r="B1240">
        <v>1</v>
      </c>
      <c r="C1240" s="1" t="s">
        <v>5173</v>
      </c>
      <c r="D1240" t="s">
        <v>347</v>
      </c>
      <c r="E1240" t="s">
        <v>14006</v>
      </c>
      <c r="F1240" t="s">
        <v>294</v>
      </c>
      <c r="H1240" t="s">
        <v>410</v>
      </c>
      <c r="I1240" t="s">
        <v>5173</v>
      </c>
      <c r="J1240">
        <v>21179</v>
      </c>
      <c r="K1240">
        <v>1</v>
      </c>
      <c r="L1240" t="s">
        <v>5174</v>
      </c>
      <c r="M1240" t="s">
        <v>1234</v>
      </c>
      <c r="N1240">
        <v>24</v>
      </c>
      <c r="O1240" t="s">
        <v>12183</v>
      </c>
      <c r="P1240" s="1" t="s">
        <v>347</v>
      </c>
      <c r="R1240">
        <v>3122838</v>
      </c>
      <c r="T1240" t="s">
        <v>344</v>
      </c>
      <c r="V1240" t="s">
        <v>5176</v>
      </c>
      <c r="W1240" s="1">
        <v>32553</v>
      </c>
      <c r="X1240"/>
    </row>
    <row r="1241" spans="1:24" x14ac:dyDescent="0.3">
      <c r="A1241" t="s">
        <v>5179</v>
      </c>
      <c r="B1241">
        <v>1</v>
      </c>
      <c r="C1241" s="1" t="s">
        <v>19</v>
      </c>
      <c r="D1241" t="s">
        <v>347</v>
      </c>
      <c r="E1241" t="s">
        <v>5178</v>
      </c>
      <c r="F1241" t="s">
        <v>298</v>
      </c>
      <c r="G1241">
        <v>14</v>
      </c>
      <c r="H1241" t="s">
        <v>702</v>
      </c>
      <c r="I1241" t="s">
        <v>19</v>
      </c>
      <c r="J1241">
        <v>16906</v>
      </c>
      <c r="K1241">
        <v>6</v>
      </c>
      <c r="L1241" t="s">
        <v>5177</v>
      </c>
      <c r="M1241" t="s">
        <v>940</v>
      </c>
      <c r="N1241">
        <v>27</v>
      </c>
      <c r="O1241" t="s">
        <v>12184</v>
      </c>
      <c r="P1241" s="1" t="s">
        <v>347</v>
      </c>
      <c r="R1241">
        <v>2976212</v>
      </c>
      <c r="S1241">
        <v>1</v>
      </c>
      <c r="T1241" t="s">
        <v>307</v>
      </c>
      <c r="U1241" t="s">
        <v>703</v>
      </c>
      <c r="V1241" t="s">
        <v>3299</v>
      </c>
      <c r="W1241" s="1">
        <v>28534</v>
      </c>
      <c r="X1241"/>
    </row>
    <row r="1242" spans="1:24" x14ac:dyDescent="0.3">
      <c r="A1242" t="s">
        <v>5182</v>
      </c>
      <c r="B1242">
        <v>1</v>
      </c>
      <c r="C1242" s="1" t="s">
        <v>5180</v>
      </c>
      <c r="D1242" t="s">
        <v>448</v>
      </c>
      <c r="F1242" t="s">
        <v>298</v>
      </c>
      <c r="G1242">
        <v>31</v>
      </c>
      <c r="H1242" t="s">
        <v>945</v>
      </c>
      <c r="I1242" t="s">
        <v>5180</v>
      </c>
      <c r="J1242">
        <v>20906</v>
      </c>
      <c r="K1242">
        <v>1</v>
      </c>
      <c r="L1242" t="s">
        <v>5181</v>
      </c>
      <c r="M1242" t="s">
        <v>879</v>
      </c>
      <c r="N1242">
        <v>24</v>
      </c>
      <c r="O1242" t="s">
        <v>12185</v>
      </c>
      <c r="P1242" s="1" t="s">
        <v>448</v>
      </c>
      <c r="R1242">
        <v>3693033</v>
      </c>
      <c r="S1242">
        <v>6</v>
      </c>
      <c r="T1242" t="s">
        <v>317</v>
      </c>
      <c r="U1242" t="s">
        <v>408</v>
      </c>
      <c r="V1242" t="s">
        <v>5036</v>
      </c>
      <c r="W1242" s="1">
        <v>32669</v>
      </c>
      <c r="X1242"/>
    </row>
    <row r="1243" spans="1:24" x14ac:dyDescent="0.3">
      <c r="A1243" t="s">
        <v>5185</v>
      </c>
      <c r="B1243">
        <v>1</v>
      </c>
      <c r="C1243" s="1" t="s">
        <v>5183</v>
      </c>
      <c r="F1243" t="s">
        <v>294</v>
      </c>
      <c r="G1243">
        <v>0</v>
      </c>
      <c r="H1243" t="s">
        <v>295</v>
      </c>
      <c r="I1243" t="s">
        <v>5183</v>
      </c>
      <c r="J1243">
        <v>18800</v>
      </c>
      <c r="K1243">
        <v>0</v>
      </c>
      <c r="L1243" t="s">
        <v>5184</v>
      </c>
      <c r="M1243" t="s">
        <v>2627</v>
      </c>
      <c r="O1243" t="s">
        <v>12186</v>
      </c>
      <c r="P1243" s="1" t="s">
        <v>295</v>
      </c>
      <c r="T1243" t="s">
        <v>295</v>
      </c>
      <c r="V1243"/>
      <c r="W1243" s="1"/>
      <c r="X1243"/>
    </row>
    <row r="1244" spans="1:24" x14ac:dyDescent="0.3">
      <c r="A1244" t="s">
        <v>5186</v>
      </c>
      <c r="B1244">
        <v>1</v>
      </c>
      <c r="C1244" s="1" t="s">
        <v>627</v>
      </c>
      <c r="D1244" t="s">
        <v>347</v>
      </c>
      <c r="F1244" t="s">
        <v>294</v>
      </c>
      <c r="G1244">
        <v>14</v>
      </c>
      <c r="H1244" t="s">
        <v>482</v>
      </c>
      <c r="I1244" t="s">
        <v>627</v>
      </c>
      <c r="J1244">
        <v>4511</v>
      </c>
      <c r="K1244">
        <v>2</v>
      </c>
      <c r="L1244" t="s">
        <v>1893</v>
      </c>
      <c r="M1244" t="s">
        <v>2483</v>
      </c>
      <c r="N1244">
        <v>29</v>
      </c>
      <c r="O1244" t="s">
        <v>12187</v>
      </c>
      <c r="P1244" s="1" t="s">
        <v>347</v>
      </c>
      <c r="R1244">
        <v>13872</v>
      </c>
      <c r="T1244" t="s">
        <v>307</v>
      </c>
      <c r="V1244" t="s">
        <v>5187</v>
      </c>
      <c r="W1244" s="1"/>
      <c r="X1244"/>
    </row>
    <row r="1245" spans="1:24" x14ac:dyDescent="0.3">
      <c r="A1245" t="s">
        <v>16359</v>
      </c>
      <c r="B1245">
        <v>1</v>
      </c>
      <c r="C1245" s="1" t="s">
        <v>5188</v>
      </c>
      <c r="D1245" t="s">
        <v>320</v>
      </c>
      <c r="E1245" t="s">
        <v>14007</v>
      </c>
      <c r="F1245" t="s">
        <v>298</v>
      </c>
      <c r="G1245">
        <v>84</v>
      </c>
      <c r="H1245" t="s">
        <v>1254</v>
      </c>
      <c r="I1245" t="s">
        <v>5188</v>
      </c>
      <c r="J1245">
        <v>20865</v>
      </c>
      <c r="K1245">
        <v>2</v>
      </c>
      <c r="L1245" t="s">
        <v>16360</v>
      </c>
      <c r="M1245" t="s">
        <v>776</v>
      </c>
      <c r="N1245">
        <v>24</v>
      </c>
      <c r="O1245" t="s">
        <v>16361</v>
      </c>
      <c r="P1245" s="1" t="s">
        <v>320</v>
      </c>
      <c r="R1245">
        <v>3932433</v>
      </c>
      <c r="S1245">
        <v>4</v>
      </c>
      <c r="T1245" t="s">
        <v>293</v>
      </c>
      <c r="U1245" t="s">
        <v>717</v>
      </c>
      <c r="V1245" t="s">
        <v>3834</v>
      </c>
      <c r="W1245" s="1">
        <v>32063</v>
      </c>
      <c r="X1245"/>
    </row>
    <row r="1246" spans="1:24" x14ac:dyDescent="0.3">
      <c r="A1246" t="s">
        <v>5191</v>
      </c>
      <c r="B1246">
        <v>1</v>
      </c>
      <c r="C1246" s="1" t="s">
        <v>153</v>
      </c>
      <c r="D1246" t="s">
        <v>347</v>
      </c>
      <c r="E1246" t="s">
        <v>5190</v>
      </c>
      <c r="F1246" t="s">
        <v>298</v>
      </c>
      <c r="G1246">
        <v>11</v>
      </c>
      <c r="H1246" t="s">
        <v>427</v>
      </c>
      <c r="I1246" t="s">
        <v>153</v>
      </c>
      <c r="J1246">
        <v>18187</v>
      </c>
      <c r="K1246">
        <v>5</v>
      </c>
      <c r="L1246" t="s">
        <v>5189</v>
      </c>
      <c r="M1246" t="s">
        <v>696</v>
      </c>
      <c r="N1246">
        <v>28</v>
      </c>
      <c r="O1246" t="s">
        <v>12188</v>
      </c>
      <c r="P1246" s="1" t="s">
        <v>347</v>
      </c>
      <c r="R1246">
        <v>2574808</v>
      </c>
      <c r="S1246">
        <v>1</v>
      </c>
      <c r="T1246" t="s">
        <v>317</v>
      </c>
      <c r="U1246" t="s">
        <v>870</v>
      </c>
      <c r="V1246" t="s">
        <v>3668</v>
      </c>
      <c r="W1246" s="1">
        <v>29785</v>
      </c>
      <c r="X1246"/>
    </row>
    <row r="1247" spans="1:24" x14ac:dyDescent="0.3">
      <c r="A1247" t="s">
        <v>5195</v>
      </c>
      <c r="B1247">
        <v>1</v>
      </c>
      <c r="C1247" s="1" t="s">
        <v>5192</v>
      </c>
      <c r="D1247" t="s">
        <v>558</v>
      </c>
      <c r="E1247" t="s">
        <v>5194</v>
      </c>
      <c r="F1247" t="s">
        <v>298</v>
      </c>
      <c r="G1247">
        <v>44</v>
      </c>
      <c r="H1247" t="s">
        <v>945</v>
      </c>
      <c r="I1247" t="s">
        <v>5192</v>
      </c>
      <c r="J1247">
        <v>18115</v>
      </c>
      <c r="K1247">
        <v>5</v>
      </c>
      <c r="L1247" t="s">
        <v>1596</v>
      </c>
      <c r="M1247" t="s">
        <v>5193</v>
      </c>
      <c r="N1247">
        <v>28</v>
      </c>
      <c r="O1247" t="s">
        <v>12189</v>
      </c>
      <c r="P1247" s="1" t="s">
        <v>448</v>
      </c>
      <c r="R1247">
        <v>2576450</v>
      </c>
      <c r="S1247">
        <v>7</v>
      </c>
      <c r="T1247" t="s">
        <v>344</v>
      </c>
      <c r="U1247" t="s">
        <v>909</v>
      </c>
      <c r="V1247" t="s">
        <v>5196</v>
      </c>
      <c r="W1247" s="1">
        <v>29432</v>
      </c>
      <c r="X1247"/>
    </row>
    <row r="1248" spans="1:24" x14ac:dyDescent="0.3">
      <c r="A1248" t="s">
        <v>14652</v>
      </c>
      <c r="B1248">
        <v>1</v>
      </c>
      <c r="C1248" s="1" t="s">
        <v>14653</v>
      </c>
      <c r="D1248" t="s">
        <v>320</v>
      </c>
      <c r="F1248" t="s">
        <v>298</v>
      </c>
      <c r="G1248">
        <v>84</v>
      </c>
      <c r="H1248" t="s">
        <v>952</v>
      </c>
      <c r="I1248" t="s">
        <v>14653</v>
      </c>
      <c r="J1248">
        <v>21676</v>
      </c>
      <c r="K1248">
        <v>1</v>
      </c>
      <c r="L1248" t="s">
        <v>4744</v>
      </c>
      <c r="M1248" t="s">
        <v>14655</v>
      </c>
      <c r="N1248">
        <v>23</v>
      </c>
      <c r="O1248" t="s">
        <v>14656</v>
      </c>
      <c r="P1248" s="1" t="s">
        <v>320</v>
      </c>
      <c r="R1248">
        <v>3915772</v>
      </c>
      <c r="S1248">
        <v>3</v>
      </c>
      <c r="T1248" t="s">
        <v>421</v>
      </c>
      <c r="U1248" t="s">
        <v>548</v>
      </c>
      <c r="V1248" t="s">
        <v>14654</v>
      </c>
      <c r="W1248" s="1">
        <v>33064</v>
      </c>
      <c r="X1248"/>
    </row>
    <row r="1249" spans="1:24" x14ac:dyDescent="0.3">
      <c r="A1249" t="s">
        <v>5200</v>
      </c>
      <c r="B1249">
        <v>1</v>
      </c>
      <c r="C1249" s="1" t="s">
        <v>5198</v>
      </c>
      <c r="D1249" t="s">
        <v>448</v>
      </c>
      <c r="E1249" t="s">
        <v>5199</v>
      </c>
      <c r="F1249" t="s">
        <v>294</v>
      </c>
      <c r="G1249">
        <v>39</v>
      </c>
      <c r="H1249" t="s">
        <v>787</v>
      </c>
      <c r="I1249" t="s">
        <v>5198</v>
      </c>
      <c r="J1249">
        <v>19529</v>
      </c>
      <c r="K1249">
        <v>3</v>
      </c>
      <c r="L1249" t="s">
        <v>461</v>
      </c>
      <c r="M1249" t="s">
        <v>490</v>
      </c>
      <c r="N1249">
        <v>24</v>
      </c>
      <c r="O1249" t="s">
        <v>12190</v>
      </c>
      <c r="P1249" s="1" t="s">
        <v>448</v>
      </c>
      <c r="R1249">
        <v>3043216</v>
      </c>
      <c r="S1249">
        <v>5</v>
      </c>
      <c r="T1249" t="s">
        <v>328</v>
      </c>
      <c r="V1249" t="s">
        <v>5201</v>
      </c>
      <c r="W1249" s="1">
        <v>30370</v>
      </c>
      <c r="X1249"/>
    </row>
    <row r="1250" spans="1:24" x14ac:dyDescent="0.3">
      <c r="A1250" t="s">
        <v>5205</v>
      </c>
      <c r="B1250">
        <v>1</v>
      </c>
      <c r="C1250" s="1" t="s">
        <v>5203</v>
      </c>
      <c r="D1250" t="s">
        <v>558</v>
      </c>
      <c r="F1250" t="s">
        <v>294</v>
      </c>
      <c r="G1250">
        <v>46</v>
      </c>
      <c r="H1250" t="s">
        <v>807</v>
      </c>
      <c r="I1250" t="s">
        <v>5203</v>
      </c>
      <c r="J1250">
        <v>12649</v>
      </c>
      <c r="K1250">
        <v>10</v>
      </c>
      <c r="L1250" t="s">
        <v>1993</v>
      </c>
      <c r="M1250" t="s">
        <v>5204</v>
      </c>
      <c r="N1250">
        <v>36</v>
      </c>
      <c r="O1250" t="s">
        <v>12191</v>
      </c>
      <c r="P1250" s="1" t="s">
        <v>448</v>
      </c>
      <c r="R1250">
        <v>13913</v>
      </c>
      <c r="T1250" t="s">
        <v>344</v>
      </c>
      <c r="V1250" t="s">
        <v>5206</v>
      </c>
      <c r="W1250" s="1">
        <v>24735</v>
      </c>
      <c r="X1250"/>
    </row>
    <row r="1251" spans="1:24" x14ac:dyDescent="0.3">
      <c r="A1251" t="s">
        <v>5209</v>
      </c>
      <c r="B1251">
        <v>1</v>
      </c>
      <c r="C1251" s="1" t="s">
        <v>5207</v>
      </c>
      <c r="F1251" t="s">
        <v>294</v>
      </c>
      <c r="G1251">
        <v>0</v>
      </c>
      <c r="H1251" t="s">
        <v>295</v>
      </c>
      <c r="I1251" t="s">
        <v>5207</v>
      </c>
      <c r="J1251">
        <v>18856</v>
      </c>
      <c r="K1251">
        <v>0</v>
      </c>
      <c r="L1251" t="s">
        <v>1521</v>
      </c>
      <c r="M1251" t="s">
        <v>5208</v>
      </c>
      <c r="O1251" t="s">
        <v>12192</v>
      </c>
      <c r="P1251" s="1" t="s">
        <v>295</v>
      </c>
      <c r="T1251" t="s">
        <v>295</v>
      </c>
      <c r="V1251"/>
      <c r="W1251" s="1"/>
      <c r="X1251"/>
    </row>
    <row r="1252" spans="1:24" x14ac:dyDescent="0.3">
      <c r="A1252" t="s">
        <v>5211</v>
      </c>
      <c r="B1252">
        <v>1</v>
      </c>
      <c r="C1252" s="1" t="s">
        <v>5210</v>
      </c>
      <c r="D1252" t="s">
        <v>347</v>
      </c>
      <c r="F1252" t="s">
        <v>294</v>
      </c>
      <c r="G1252">
        <v>18</v>
      </c>
      <c r="H1252" t="s">
        <v>340</v>
      </c>
      <c r="I1252" t="s">
        <v>5210</v>
      </c>
      <c r="J1252">
        <v>17273</v>
      </c>
      <c r="K1252">
        <v>1</v>
      </c>
      <c r="L1252" t="s">
        <v>1263</v>
      </c>
      <c r="M1252" t="s">
        <v>923</v>
      </c>
      <c r="N1252">
        <v>27</v>
      </c>
      <c r="O1252" t="s">
        <v>12193</v>
      </c>
      <c r="P1252" s="1" t="s">
        <v>347</v>
      </c>
      <c r="R1252">
        <v>2514423</v>
      </c>
      <c r="T1252" t="s">
        <v>307</v>
      </c>
      <c r="V1252" t="s">
        <v>5212</v>
      </c>
      <c r="W1252" s="1">
        <v>29052</v>
      </c>
      <c r="X1252"/>
    </row>
    <row r="1253" spans="1:24" x14ac:dyDescent="0.3">
      <c r="A1253" t="s">
        <v>5216</v>
      </c>
      <c r="B1253">
        <v>1</v>
      </c>
      <c r="C1253" s="1" t="s">
        <v>5213</v>
      </c>
      <c r="D1253" t="s">
        <v>347</v>
      </c>
      <c r="E1253" t="s">
        <v>5215</v>
      </c>
      <c r="F1253" t="s">
        <v>294</v>
      </c>
      <c r="G1253">
        <v>86</v>
      </c>
      <c r="H1253" t="s">
        <v>433</v>
      </c>
      <c r="I1253" t="s">
        <v>5213</v>
      </c>
      <c r="J1253">
        <v>18711</v>
      </c>
      <c r="K1253">
        <v>4</v>
      </c>
      <c r="L1253" t="s">
        <v>4312</v>
      </c>
      <c r="M1253" t="s">
        <v>5214</v>
      </c>
      <c r="N1253">
        <v>26</v>
      </c>
      <c r="O1253" t="s">
        <v>12194</v>
      </c>
      <c r="P1253" s="1" t="s">
        <v>347</v>
      </c>
      <c r="R1253">
        <v>2974198</v>
      </c>
      <c r="T1253" t="s">
        <v>421</v>
      </c>
      <c r="V1253" t="s">
        <v>4441</v>
      </c>
      <c r="W1253" s="1">
        <v>30019</v>
      </c>
      <c r="X1253"/>
    </row>
    <row r="1254" spans="1:24" x14ac:dyDescent="0.3">
      <c r="A1254" t="s">
        <v>5219</v>
      </c>
      <c r="B1254">
        <v>1</v>
      </c>
      <c r="C1254" s="1" t="s">
        <v>5217</v>
      </c>
      <c r="D1254" t="s">
        <v>347</v>
      </c>
      <c r="F1254" t="s">
        <v>294</v>
      </c>
      <c r="G1254">
        <v>86</v>
      </c>
      <c r="H1254" t="s">
        <v>564</v>
      </c>
      <c r="I1254" t="s">
        <v>5217</v>
      </c>
      <c r="J1254">
        <v>1904</v>
      </c>
      <c r="K1254">
        <v>7</v>
      </c>
      <c r="L1254" t="s">
        <v>1309</v>
      </c>
      <c r="M1254" t="s">
        <v>5218</v>
      </c>
      <c r="N1254">
        <v>31</v>
      </c>
      <c r="O1254" t="s">
        <v>12195</v>
      </c>
      <c r="P1254" s="1" t="s">
        <v>347</v>
      </c>
      <c r="T1254" t="s">
        <v>307</v>
      </c>
      <c r="V1254" t="s">
        <v>5220</v>
      </c>
      <c r="W1254" s="1"/>
      <c r="X1254"/>
    </row>
    <row r="1255" spans="1:24" x14ac:dyDescent="0.3">
      <c r="A1255" t="s">
        <v>5223</v>
      </c>
      <c r="B1255">
        <v>1</v>
      </c>
      <c r="C1255" s="1" t="s">
        <v>15</v>
      </c>
      <c r="D1255" t="s">
        <v>347</v>
      </c>
      <c r="E1255" t="s">
        <v>5222</v>
      </c>
      <c r="F1255" t="s">
        <v>294</v>
      </c>
      <c r="G1255">
        <v>81</v>
      </c>
      <c r="H1255" t="s">
        <v>571</v>
      </c>
      <c r="I1255" t="s">
        <v>15</v>
      </c>
      <c r="J1255">
        <v>16063</v>
      </c>
      <c r="K1255">
        <v>6</v>
      </c>
      <c r="L1255" t="s">
        <v>2449</v>
      </c>
      <c r="M1255" t="s">
        <v>5221</v>
      </c>
      <c r="N1255">
        <v>28</v>
      </c>
      <c r="O1255" t="s">
        <v>12196</v>
      </c>
      <c r="P1255" s="1" t="s">
        <v>347</v>
      </c>
      <c r="Q1255" t="s">
        <v>407</v>
      </c>
      <c r="R1255">
        <v>16899</v>
      </c>
      <c r="T1255" t="s">
        <v>344</v>
      </c>
      <c r="V1255" t="s">
        <v>5224</v>
      </c>
      <c r="W1255" s="1">
        <v>27737</v>
      </c>
      <c r="X1255"/>
    </row>
    <row r="1256" spans="1:24" x14ac:dyDescent="0.3">
      <c r="A1256" t="s">
        <v>15812</v>
      </c>
      <c r="B1256">
        <v>1</v>
      </c>
      <c r="C1256" s="1" t="s">
        <v>15813</v>
      </c>
      <c r="D1256" t="s">
        <v>15649</v>
      </c>
      <c r="E1256" t="s">
        <v>15814</v>
      </c>
      <c r="F1256" t="s">
        <v>298</v>
      </c>
      <c r="G1256">
        <v>13</v>
      </c>
      <c r="H1256" t="s">
        <v>447</v>
      </c>
      <c r="I1256" t="s">
        <v>15813</v>
      </c>
      <c r="J1256">
        <v>20512</v>
      </c>
      <c r="K1256">
        <v>3</v>
      </c>
      <c r="L1256" t="s">
        <v>337</v>
      </c>
      <c r="M1256" t="s">
        <v>15815</v>
      </c>
      <c r="N1256">
        <v>24</v>
      </c>
      <c r="O1256" t="s">
        <v>15816</v>
      </c>
      <c r="P1256" s="1" t="s">
        <v>15649</v>
      </c>
      <c r="R1256">
        <v>4039396</v>
      </c>
      <c r="T1256" t="s">
        <v>307</v>
      </c>
      <c r="U1256" t="s">
        <v>566</v>
      </c>
      <c r="V1256" t="s">
        <v>15062</v>
      </c>
      <c r="W1256" s="1">
        <v>31727</v>
      </c>
      <c r="X1256"/>
    </row>
    <row r="1257" spans="1:24" x14ac:dyDescent="0.3">
      <c r="A1257" t="s">
        <v>5227</v>
      </c>
      <c r="B1257">
        <v>1</v>
      </c>
      <c r="C1257" s="1" t="s">
        <v>5225</v>
      </c>
      <c r="D1257" t="s">
        <v>320</v>
      </c>
      <c r="F1257" t="s">
        <v>294</v>
      </c>
      <c r="G1257">
        <v>87</v>
      </c>
      <c r="H1257" t="s">
        <v>507</v>
      </c>
      <c r="I1257" t="s">
        <v>5225</v>
      </c>
      <c r="J1257">
        <v>18720</v>
      </c>
      <c r="K1257">
        <v>0</v>
      </c>
      <c r="L1257" t="s">
        <v>479</v>
      </c>
      <c r="M1257" t="s">
        <v>5226</v>
      </c>
      <c r="N1257">
        <v>26</v>
      </c>
      <c r="O1257" t="s">
        <v>12197</v>
      </c>
      <c r="P1257" s="1" t="s">
        <v>320</v>
      </c>
      <c r="R1257">
        <v>2576272</v>
      </c>
      <c r="T1257" t="s">
        <v>293</v>
      </c>
      <c r="V1257" t="s">
        <v>5228</v>
      </c>
      <c r="W1257" s="1">
        <v>30027</v>
      </c>
      <c r="X1257"/>
    </row>
    <row r="1258" spans="1:24" x14ac:dyDescent="0.3">
      <c r="A1258" t="s">
        <v>5230</v>
      </c>
      <c r="B1258">
        <v>1</v>
      </c>
      <c r="C1258" s="1" t="s">
        <v>5229</v>
      </c>
      <c r="D1258" t="s">
        <v>320</v>
      </c>
      <c r="F1258" t="s">
        <v>294</v>
      </c>
      <c r="G1258">
        <v>49</v>
      </c>
      <c r="H1258" t="s">
        <v>695</v>
      </c>
      <c r="I1258" t="s">
        <v>5229</v>
      </c>
      <c r="J1258">
        <v>16022</v>
      </c>
      <c r="K1258">
        <v>1</v>
      </c>
      <c r="L1258" t="s">
        <v>3564</v>
      </c>
      <c r="M1258" t="s">
        <v>1022</v>
      </c>
      <c r="N1258">
        <v>28</v>
      </c>
      <c r="O1258" t="s">
        <v>12198</v>
      </c>
      <c r="P1258" s="1" t="s">
        <v>320</v>
      </c>
      <c r="R1258">
        <v>16844</v>
      </c>
      <c r="T1258" t="s">
        <v>293</v>
      </c>
      <c r="V1258" t="s">
        <v>462</v>
      </c>
      <c r="W1258" s="1">
        <v>27683</v>
      </c>
      <c r="X1258"/>
    </row>
    <row r="1259" spans="1:24" x14ac:dyDescent="0.3">
      <c r="A1259" t="s">
        <v>5235</v>
      </c>
      <c r="B1259">
        <v>1</v>
      </c>
      <c r="C1259" s="1" t="s">
        <v>5231</v>
      </c>
      <c r="D1259" t="s">
        <v>347</v>
      </c>
      <c r="E1259" t="s">
        <v>5234</v>
      </c>
      <c r="F1259" t="s">
        <v>294</v>
      </c>
      <c r="G1259">
        <v>84</v>
      </c>
      <c r="H1259" t="s">
        <v>1090</v>
      </c>
      <c r="I1259" t="s">
        <v>5231</v>
      </c>
      <c r="J1259">
        <v>20585</v>
      </c>
      <c r="K1259">
        <v>2</v>
      </c>
      <c r="L1259" t="s">
        <v>5232</v>
      </c>
      <c r="M1259" t="s">
        <v>5233</v>
      </c>
      <c r="N1259">
        <v>26</v>
      </c>
      <c r="O1259" t="s">
        <v>12199</v>
      </c>
      <c r="P1259" s="1" t="s">
        <v>347</v>
      </c>
      <c r="R1259">
        <v>3047490</v>
      </c>
      <c r="T1259" t="s">
        <v>399</v>
      </c>
      <c r="V1259" t="s">
        <v>5236</v>
      </c>
      <c r="W1259" s="1">
        <v>31506</v>
      </c>
      <c r="X1259"/>
    </row>
    <row r="1260" spans="1:24" x14ac:dyDescent="0.3">
      <c r="A1260" t="s">
        <v>5238</v>
      </c>
      <c r="B1260">
        <v>1</v>
      </c>
      <c r="C1260" s="1" t="s">
        <v>5237</v>
      </c>
      <c r="D1260" t="s">
        <v>448</v>
      </c>
      <c r="F1260" t="s">
        <v>294</v>
      </c>
      <c r="G1260">
        <v>29</v>
      </c>
      <c r="H1260" t="s">
        <v>692</v>
      </c>
      <c r="I1260" t="s">
        <v>5237</v>
      </c>
      <c r="J1260">
        <v>16915</v>
      </c>
      <c r="K1260">
        <v>5</v>
      </c>
      <c r="L1260" t="s">
        <v>3585</v>
      </c>
      <c r="M1260" t="s">
        <v>509</v>
      </c>
      <c r="N1260">
        <v>27</v>
      </c>
      <c r="O1260" t="s">
        <v>12200</v>
      </c>
      <c r="P1260" s="1" t="s">
        <v>448</v>
      </c>
      <c r="R1260">
        <v>2576817</v>
      </c>
      <c r="T1260" t="s">
        <v>328</v>
      </c>
      <c r="V1260" t="s">
        <v>950</v>
      </c>
      <c r="W1260" s="1">
        <v>28543</v>
      </c>
      <c r="X1260"/>
    </row>
    <row r="1261" spans="1:24" x14ac:dyDescent="0.3">
      <c r="A1261" t="s">
        <v>5241</v>
      </c>
      <c r="B1261">
        <v>1</v>
      </c>
      <c r="C1261" s="1" t="s">
        <v>5239</v>
      </c>
      <c r="F1261" t="s">
        <v>294</v>
      </c>
      <c r="G1261">
        <v>0</v>
      </c>
      <c r="H1261" t="s">
        <v>295</v>
      </c>
      <c r="I1261" t="s">
        <v>5239</v>
      </c>
      <c r="J1261">
        <v>19773</v>
      </c>
      <c r="K1261">
        <v>0</v>
      </c>
      <c r="L1261" t="s">
        <v>710</v>
      </c>
      <c r="M1261" t="s">
        <v>5240</v>
      </c>
      <c r="O1261" t="s">
        <v>12201</v>
      </c>
      <c r="P1261" s="1" t="s">
        <v>295</v>
      </c>
      <c r="T1261" t="s">
        <v>295</v>
      </c>
      <c r="V1261"/>
      <c r="W1261" s="1"/>
      <c r="X1261"/>
    </row>
    <row r="1262" spans="1:24" x14ac:dyDescent="0.3">
      <c r="A1262" t="s">
        <v>5245</v>
      </c>
      <c r="B1262">
        <v>1</v>
      </c>
      <c r="C1262" s="1" t="s">
        <v>5242</v>
      </c>
      <c r="D1262" t="s">
        <v>347</v>
      </c>
      <c r="E1262" t="s">
        <v>5244</v>
      </c>
      <c r="F1262" t="s">
        <v>294</v>
      </c>
      <c r="G1262">
        <v>13</v>
      </c>
      <c r="H1262" t="s">
        <v>810</v>
      </c>
      <c r="I1262" t="s">
        <v>5242</v>
      </c>
      <c r="J1262">
        <v>18129</v>
      </c>
      <c r="K1262">
        <v>4</v>
      </c>
      <c r="L1262" t="s">
        <v>656</v>
      </c>
      <c r="M1262" t="s">
        <v>5243</v>
      </c>
      <c r="N1262">
        <v>26</v>
      </c>
      <c r="O1262" t="s">
        <v>12202</v>
      </c>
      <c r="P1262" s="1" t="s">
        <v>347</v>
      </c>
      <c r="R1262">
        <v>2979533</v>
      </c>
      <c r="T1262" t="s">
        <v>307</v>
      </c>
      <c r="V1262" t="s">
        <v>5246</v>
      </c>
      <c r="W1262" s="1">
        <v>29447</v>
      </c>
      <c r="X1262"/>
    </row>
    <row r="1263" spans="1:24" x14ac:dyDescent="0.3">
      <c r="A1263" t="s">
        <v>14657</v>
      </c>
      <c r="B1263">
        <v>1</v>
      </c>
      <c r="C1263" s="1" t="s">
        <v>14658</v>
      </c>
      <c r="D1263" t="s">
        <v>448</v>
      </c>
      <c r="F1263" t="s">
        <v>298</v>
      </c>
      <c r="G1263">
        <v>34</v>
      </c>
      <c r="H1263" t="s">
        <v>682</v>
      </c>
      <c r="I1263" t="s">
        <v>14658</v>
      </c>
      <c r="J1263">
        <v>22126</v>
      </c>
      <c r="K1263">
        <v>1</v>
      </c>
      <c r="L1263" t="s">
        <v>14660</v>
      </c>
      <c r="M1263" t="s">
        <v>509</v>
      </c>
      <c r="N1263">
        <v>24</v>
      </c>
      <c r="O1263" t="s">
        <v>14659</v>
      </c>
      <c r="P1263" s="1" t="s">
        <v>448</v>
      </c>
      <c r="S1263">
        <v>5</v>
      </c>
      <c r="T1263" t="s">
        <v>307</v>
      </c>
      <c r="U1263" t="s">
        <v>334</v>
      </c>
      <c r="V1263" t="s">
        <v>4306</v>
      </c>
      <c r="W1263" s="1">
        <v>33006</v>
      </c>
      <c r="X1263"/>
    </row>
    <row r="1264" spans="1:24" x14ac:dyDescent="0.3">
      <c r="A1264" t="s">
        <v>5250</v>
      </c>
      <c r="B1264">
        <v>1</v>
      </c>
      <c r="C1264" s="1" t="s">
        <v>5247</v>
      </c>
      <c r="D1264" t="s">
        <v>448</v>
      </c>
      <c r="E1264" t="s">
        <v>5249</v>
      </c>
      <c r="F1264" t="s">
        <v>294</v>
      </c>
      <c r="G1264">
        <v>30</v>
      </c>
      <c r="H1264" t="s">
        <v>918</v>
      </c>
      <c r="I1264" t="s">
        <v>5247</v>
      </c>
      <c r="J1264">
        <v>19078</v>
      </c>
      <c r="K1264">
        <v>3</v>
      </c>
      <c r="L1264" t="s">
        <v>596</v>
      </c>
      <c r="M1264" t="s">
        <v>5248</v>
      </c>
      <c r="N1264">
        <v>26</v>
      </c>
      <c r="O1264" t="s">
        <v>12203</v>
      </c>
      <c r="P1264" s="1" t="s">
        <v>448</v>
      </c>
      <c r="R1264">
        <v>3051711</v>
      </c>
      <c r="T1264" t="s">
        <v>489</v>
      </c>
      <c r="V1264" t="s">
        <v>5251</v>
      </c>
      <c r="W1264" s="1">
        <v>30365</v>
      </c>
      <c r="X1264"/>
    </row>
    <row r="1265" spans="1:24" x14ac:dyDescent="0.3">
      <c r="A1265" t="s">
        <v>5253</v>
      </c>
      <c r="B1265">
        <v>1</v>
      </c>
      <c r="C1265" s="1" t="s">
        <v>787</v>
      </c>
      <c r="D1265" t="s">
        <v>310</v>
      </c>
      <c r="F1265" t="s">
        <v>294</v>
      </c>
      <c r="G1265">
        <v>10</v>
      </c>
      <c r="H1265" t="s">
        <v>682</v>
      </c>
      <c r="I1265" t="s">
        <v>787</v>
      </c>
      <c r="J1265">
        <v>5054</v>
      </c>
      <c r="K1265">
        <v>14</v>
      </c>
      <c r="L1265" t="s">
        <v>4358</v>
      </c>
      <c r="M1265" t="s">
        <v>5252</v>
      </c>
      <c r="N1265">
        <v>37</v>
      </c>
      <c r="O1265" t="s">
        <v>12204</v>
      </c>
      <c r="P1265" s="1" t="s">
        <v>310</v>
      </c>
      <c r="R1265">
        <v>9635</v>
      </c>
      <c r="T1265" t="s">
        <v>344</v>
      </c>
      <c r="V1265" t="s">
        <v>5254</v>
      </c>
      <c r="W1265" s="1">
        <v>7798</v>
      </c>
      <c r="X1265"/>
    </row>
    <row r="1266" spans="1:24" x14ac:dyDescent="0.3">
      <c r="A1266" t="s">
        <v>5258</v>
      </c>
      <c r="B1266">
        <v>1</v>
      </c>
      <c r="C1266" s="1" t="s">
        <v>5255</v>
      </c>
      <c r="D1266" t="s">
        <v>347</v>
      </c>
      <c r="E1266" t="s">
        <v>5257</v>
      </c>
      <c r="F1266" t="s">
        <v>298</v>
      </c>
      <c r="G1266">
        <v>18</v>
      </c>
      <c r="H1266" t="s">
        <v>410</v>
      </c>
      <c r="I1266" t="s">
        <v>5255</v>
      </c>
      <c r="J1266">
        <v>15509</v>
      </c>
      <c r="K1266">
        <v>7</v>
      </c>
      <c r="L1266" t="s">
        <v>5256</v>
      </c>
      <c r="M1266" t="s">
        <v>777</v>
      </c>
      <c r="N1266">
        <v>30</v>
      </c>
      <c r="O1266" t="s">
        <v>12205</v>
      </c>
      <c r="P1266" s="1" t="s">
        <v>347</v>
      </c>
      <c r="R1266">
        <v>16172</v>
      </c>
      <c r="T1266" t="s">
        <v>317</v>
      </c>
      <c r="U1266" t="s">
        <v>339</v>
      </c>
      <c r="V1266" t="s">
        <v>5259</v>
      </c>
      <c r="W1266" s="1">
        <v>27074</v>
      </c>
      <c r="X1266"/>
    </row>
    <row r="1267" spans="1:24" x14ac:dyDescent="0.3">
      <c r="A1267" t="s">
        <v>5261</v>
      </c>
      <c r="B1267">
        <v>1</v>
      </c>
      <c r="C1267" s="1" t="s">
        <v>5260</v>
      </c>
      <c r="D1267" t="s">
        <v>347</v>
      </c>
      <c r="F1267" t="s">
        <v>298</v>
      </c>
      <c r="G1267">
        <v>45</v>
      </c>
      <c r="H1267" t="s">
        <v>588</v>
      </c>
      <c r="I1267" t="s">
        <v>5260</v>
      </c>
      <c r="J1267">
        <v>19793</v>
      </c>
      <c r="K1267">
        <v>1</v>
      </c>
      <c r="L1267" t="s">
        <v>2345</v>
      </c>
      <c r="M1267" t="s">
        <v>2911</v>
      </c>
      <c r="N1267">
        <v>25</v>
      </c>
      <c r="O1267" t="s">
        <v>12206</v>
      </c>
      <c r="P1267" s="1" t="s">
        <v>347</v>
      </c>
      <c r="R1267">
        <v>2970192</v>
      </c>
      <c r="T1267" t="s">
        <v>359</v>
      </c>
      <c r="U1267" t="s">
        <v>904</v>
      </c>
      <c r="V1267" t="s">
        <v>2407</v>
      </c>
      <c r="W1267" s="1">
        <v>30964</v>
      </c>
      <c r="X1267"/>
    </row>
    <row r="1268" spans="1:24" x14ac:dyDescent="0.3">
      <c r="A1268" t="s">
        <v>5265</v>
      </c>
      <c r="B1268">
        <v>1</v>
      </c>
      <c r="C1268" s="1" t="s">
        <v>5262</v>
      </c>
      <c r="D1268" t="s">
        <v>558</v>
      </c>
      <c r="E1268" t="s">
        <v>5264</v>
      </c>
      <c r="F1268" t="s">
        <v>294</v>
      </c>
      <c r="G1268">
        <v>40</v>
      </c>
      <c r="H1268" t="s">
        <v>2131</v>
      </c>
      <c r="I1268" t="s">
        <v>5262</v>
      </c>
      <c r="J1268">
        <v>20568</v>
      </c>
      <c r="K1268">
        <v>2</v>
      </c>
      <c r="L1268" t="s">
        <v>5263</v>
      </c>
      <c r="M1268" t="s">
        <v>2027</v>
      </c>
      <c r="N1268">
        <v>25</v>
      </c>
      <c r="O1268" t="s">
        <v>12207</v>
      </c>
      <c r="P1268" s="1" t="s">
        <v>448</v>
      </c>
      <c r="R1268">
        <v>3045222</v>
      </c>
      <c r="T1268" t="s">
        <v>344</v>
      </c>
      <c r="V1268" t="s">
        <v>5266</v>
      </c>
      <c r="W1268" s="1">
        <v>31467</v>
      </c>
      <c r="X1268"/>
    </row>
    <row r="1269" spans="1:24" x14ac:dyDescent="0.3">
      <c r="A1269" t="s">
        <v>5269</v>
      </c>
      <c r="B1269">
        <v>1</v>
      </c>
      <c r="C1269" s="1" t="s">
        <v>5267</v>
      </c>
      <c r="D1269" t="s">
        <v>448</v>
      </c>
      <c r="F1269" t="s">
        <v>294</v>
      </c>
      <c r="G1269">
        <v>34</v>
      </c>
      <c r="H1269" t="s">
        <v>682</v>
      </c>
      <c r="I1269" t="s">
        <v>5267</v>
      </c>
      <c r="J1269">
        <v>9792</v>
      </c>
      <c r="K1269">
        <v>4</v>
      </c>
      <c r="L1269" t="s">
        <v>594</v>
      </c>
      <c r="M1269" t="s">
        <v>5268</v>
      </c>
      <c r="N1269">
        <v>31</v>
      </c>
      <c r="O1269" t="s">
        <v>12208</v>
      </c>
      <c r="P1269" s="1" t="s">
        <v>448</v>
      </c>
      <c r="R1269">
        <v>11410</v>
      </c>
      <c r="T1269" t="s">
        <v>359</v>
      </c>
      <c r="V1269" t="s">
        <v>5270</v>
      </c>
      <c r="W1269" s="1">
        <v>8953</v>
      </c>
      <c r="X1269"/>
    </row>
    <row r="1270" spans="1:24" x14ac:dyDescent="0.3">
      <c r="A1270" t="s">
        <v>5273</v>
      </c>
      <c r="B1270">
        <v>1</v>
      </c>
      <c r="C1270" s="1" t="s">
        <v>5271</v>
      </c>
      <c r="D1270" t="s">
        <v>448</v>
      </c>
      <c r="E1270" t="s">
        <v>5272</v>
      </c>
      <c r="F1270" t="s">
        <v>294</v>
      </c>
      <c r="G1270">
        <v>25</v>
      </c>
      <c r="H1270" t="s">
        <v>410</v>
      </c>
      <c r="I1270" t="s">
        <v>5271</v>
      </c>
      <c r="J1270">
        <v>13158</v>
      </c>
      <c r="K1270">
        <v>9</v>
      </c>
      <c r="L1270" t="s">
        <v>1957</v>
      </c>
      <c r="M1270" t="s">
        <v>1653</v>
      </c>
      <c r="N1270">
        <v>32</v>
      </c>
      <c r="O1270" t="s">
        <v>12209</v>
      </c>
      <c r="P1270" s="1" t="s">
        <v>448</v>
      </c>
      <c r="R1270">
        <v>14518</v>
      </c>
      <c r="T1270" t="s">
        <v>359</v>
      </c>
      <c r="V1270" t="s">
        <v>5274</v>
      </c>
      <c r="W1270" s="1">
        <v>25481</v>
      </c>
      <c r="X1270"/>
    </row>
    <row r="1271" spans="1:24" x14ac:dyDescent="0.3">
      <c r="A1271" t="s">
        <v>14661</v>
      </c>
      <c r="B1271">
        <v>1</v>
      </c>
      <c r="C1271" s="1" t="s">
        <v>14662</v>
      </c>
      <c r="D1271" t="s">
        <v>320</v>
      </c>
      <c r="F1271" t="s">
        <v>298</v>
      </c>
      <c r="G1271">
        <v>81</v>
      </c>
      <c r="H1271" t="s">
        <v>521</v>
      </c>
      <c r="I1271" t="s">
        <v>14662</v>
      </c>
      <c r="J1271">
        <v>21798</v>
      </c>
      <c r="K1271">
        <v>1</v>
      </c>
      <c r="L1271" t="s">
        <v>522</v>
      </c>
      <c r="M1271" t="s">
        <v>14664</v>
      </c>
      <c r="N1271">
        <v>24</v>
      </c>
      <c r="O1271" t="s">
        <v>14665</v>
      </c>
      <c r="P1271" s="1" t="s">
        <v>320</v>
      </c>
      <c r="Q1271" t="s">
        <v>407</v>
      </c>
      <c r="R1271">
        <v>3914151</v>
      </c>
      <c r="S1271">
        <v>4</v>
      </c>
      <c r="T1271" t="s">
        <v>317</v>
      </c>
      <c r="U1271" t="s">
        <v>364</v>
      </c>
      <c r="V1271" t="s">
        <v>14663</v>
      </c>
      <c r="W1271" s="1">
        <v>32764</v>
      </c>
      <c r="X1271"/>
    </row>
    <row r="1272" spans="1:24" x14ac:dyDescent="0.3">
      <c r="A1272" t="s">
        <v>5277</v>
      </c>
      <c r="B1272">
        <v>1</v>
      </c>
      <c r="C1272" s="1" t="s">
        <v>5275</v>
      </c>
      <c r="D1272" t="s">
        <v>347</v>
      </c>
      <c r="E1272" t="s">
        <v>5276</v>
      </c>
      <c r="F1272" t="s">
        <v>298</v>
      </c>
      <c r="G1272">
        <v>15</v>
      </c>
      <c r="H1272" t="s">
        <v>533</v>
      </c>
      <c r="I1272" t="s">
        <v>5275</v>
      </c>
      <c r="J1272">
        <v>16326</v>
      </c>
      <c r="K1272">
        <v>7</v>
      </c>
      <c r="L1272" t="s">
        <v>1412</v>
      </c>
      <c r="M1272" t="s">
        <v>2130</v>
      </c>
      <c r="N1272">
        <v>30</v>
      </c>
      <c r="O1272" t="s">
        <v>12210</v>
      </c>
      <c r="P1272" s="1" t="s">
        <v>347</v>
      </c>
      <c r="R1272">
        <v>17402</v>
      </c>
      <c r="T1272" t="s">
        <v>344</v>
      </c>
      <c r="U1272" t="s">
        <v>364</v>
      </c>
      <c r="V1272" t="s">
        <v>5278</v>
      </c>
      <c r="W1272" s="1">
        <v>28214</v>
      </c>
      <c r="X1272"/>
    </row>
    <row r="1273" spans="1:24" x14ac:dyDescent="0.3">
      <c r="A1273" t="s">
        <v>5282</v>
      </c>
      <c r="B1273">
        <v>1</v>
      </c>
      <c r="C1273" s="1" t="s">
        <v>5279</v>
      </c>
      <c r="D1273" t="s">
        <v>448</v>
      </c>
      <c r="E1273" t="s">
        <v>5281</v>
      </c>
      <c r="F1273" t="s">
        <v>298</v>
      </c>
      <c r="G1273">
        <v>39</v>
      </c>
      <c r="H1273" t="s">
        <v>433</v>
      </c>
      <c r="I1273" t="s">
        <v>5279</v>
      </c>
      <c r="J1273">
        <v>20103</v>
      </c>
      <c r="K1273">
        <v>3</v>
      </c>
      <c r="L1273" t="s">
        <v>1038</v>
      </c>
      <c r="M1273" t="s">
        <v>5280</v>
      </c>
      <c r="N1273">
        <v>25</v>
      </c>
      <c r="O1273" t="s">
        <v>12211</v>
      </c>
      <c r="P1273" s="1" t="s">
        <v>448</v>
      </c>
      <c r="R1273">
        <v>3116642</v>
      </c>
      <c r="S1273">
        <v>4</v>
      </c>
      <c r="T1273" t="s">
        <v>307</v>
      </c>
      <c r="U1273" t="s">
        <v>870</v>
      </c>
      <c r="V1273" t="s">
        <v>5283</v>
      </c>
      <c r="W1273" s="1">
        <v>31302</v>
      </c>
      <c r="X1273"/>
    </row>
    <row r="1274" spans="1:24" x14ac:dyDescent="0.3">
      <c r="A1274" t="s">
        <v>5287</v>
      </c>
      <c r="B1274">
        <v>1</v>
      </c>
      <c r="C1274" s="1" t="s">
        <v>5284</v>
      </c>
      <c r="F1274" t="s">
        <v>294</v>
      </c>
      <c r="G1274">
        <v>0</v>
      </c>
      <c r="H1274" t="s">
        <v>295</v>
      </c>
      <c r="I1274" t="s">
        <v>5284</v>
      </c>
      <c r="J1274">
        <v>17822</v>
      </c>
      <c r="K1274">
        <v>0</v>
      </c>
      <c r="L1274" t="s">
        <v>5285</v>
      </c>
      <c r="M1274" t="s">
        <v>5286</v>
      </c>
      <c r="O1274" t="s">
        <v>12212</v>
      </c>
      <c r="P1274" s="1" t="s">
        <v>295</v>
      </c>
      <c r="T1274" t="s">
        <v>295</v>
      </c>
      <c r="V1274"/>
      <c r="W1274" s="1"/>
      <c r="X1274"/>
    </row>
    <row r="1275" spans="1:24" x14ac:dyDescent="0.3">
      <c r="A1275" t="s">
        <v>5290</v>
      </c>
      <c r="B1275">
        <v>1</v>
      </c>
      <c r="C1275" s="1" t="s">
        <v>5288</v>
      </c>
      <c r="D1275" t="s">
        <v>434</v>
      </c>
      <c r="E1275" t="s">
        <v>5289</v>
      </c>
      <c r="F1275" t="s">
        <v>298</v>
      </c>
      <c r="G1275">
        <v>2</v>
      </c>
      <c r="H1275" t="s">
        <v>433</v>
      </c>
      <c r="I1275" t="s">
        <v>5288</v>
      </c>
      <c r="J1275">
        <v>19989</v>
      </c>
      <c r="K1275">
        <v>3</v>
      </c>
      <c r="L1275" t="s">
        <v>311</v>
      </c>
      <c r="M1275" t="s">
        <v>1417</v>
      </c>
      <c r="N1275">
        <v>26</v>
      </c>
      <c r="O1275" t="s">
        <v>12213</v>
      </c>
      <c r="P1275" s="1" t="s">
        <v>434</v>
      </c>
      <c r="R1275">
        <v>3051909</v>
      </c>
      <c r="S1275">
        <v>1</v>
      </c>
      <c r="T1275" t="s">
        <v>293</v>
      </c>
      <c r="U1275" t="s">
        <v>14224</v>
      </c>
      <c r="V1275" t="s">
        <v>2865</v>
      </c>
      <c r="W1275" s="1">
        <v>31137</v>
      </c>
      <c r="X1275"/>
    </row>
    <row r="1276" spans="1:24" x14ac:dyDescent="0.3">
      <c r="A1276" t="s">
        <v>5292</v>
      </c>
      <c r="B1276">
        <v>1</v>
      </c>
      <c r="C1276" s="1" t="s">
        <v>5291</v>
      </c>
      <c r="D1276" t="s">
        <v>310</v>
      </c>
      <c r="F1276" t="s">
        <v>294</v>
      </c>
      <c r="G1276">
        <v>6</v>
      </c>
      <c r="H1276" t="s">
        <v>346</v>
      </c>
      <c r="I1276" t="s">
        <v>5291</v>
      </c>
      <c r="J1276">
        <v>11762</v>
      </c>
      <c r="K1276">
        <v>5</v>
      </c>
      <c r="L1276" t="s">
        <v>1347</v>
      </c>
      <c r="M1276" t="s">
        <v>2980</v>
      </c>
      <c r="N1276">
        <v>32</v>
      </c>
      <c r="O1276" t="s">
        <v>12214</v>
      </c>
      <c r="P1276" s="1" t="s">
        <v>310</v>
      </c>
      <c r="T1276" t="s">
        <v>317</v>
      </c>
      <c r="V1276" t="s">
        <v>5293</v>
      </c>
      <c r="W1276" s="1"/>
      <c r="X1276"/>
    </row>
    <row r="1277" spans="1:24" x14ac:dyDescent="0.3">
      <c r="A1277" t="s">
        <v>5296</v>
      </c>
      <c r="B1277">
        <v>1</v>
      </c>
      <c r="C1277" s="1" t="s">
        <v>5295</v>
      </c>
      <c r="D1277" t="s">
        <v>347</v>
      </c>
      <c r="F1277" t="s">
        <v>294</v>
      </c>
      <c r="G1277">
        <v>12</v>
      </c>
      <c r="H1277" t="s">
        <v>433</v>
      </c>
      <c r="I1277" t="s">
        <v>5295</v>
      </c>
      <c r="J1277">
        <v>18695</v>
      </c>
      <c r="K1277">
        <v>0</v>
      </c>
      <c r="L1277" t="s">
        <v>788</v>
      </c>
      <c r="M1277" t="s">
        <v>2130</v>
      </c>
      <c r="N1277">
        <v>26</v>
      </c>
      <c r="O1277" t="s">
        <v>12215</v>
      </c>
      <c r="P1277" s="1" t="s">
        <v>347</v>
      </c>
      <c r="R1277">
        <v>3927739</v>
      </c>
      <c r="S1277">
        <v>3</v>
      </c>
      <c r="T1277" t="s">
        <v>421</v>
      </c>
      <c r="V1277" t="s">
        <v>5297</v>
      </c>
      <c r="W1277" s="1">
        <v>29983</v>
      </c>
      <c r="X1277"/>
    </row>
    <row r="1278" spans="1:24" x14ac:dyDescent="0.3">
      <c r="A1278" t="s">
        <v>5300</v>
      </c>
      <c r="B1278">
        <v>1</v>
      </c>
      <c r="C1278" s="1" t="s">
        <v>5298</v>
      </c>
      <c r="D1278" t="s">
        <v>347</v>
      </c>
      <c r="E1278" t="s">
        <v>5299</v>
      </c>
      <c r="F1278" t="s">
        <v>294</v>
      </c>
      <c r="G1278">
        <v>18</v>
      </c>
      <c r="H1278" t="s">
        <v>819</v>
      </c>
      <c r="I1278" t="s">
        <v>5298</v>
      </c>
      <c r="J1278">
        <v>19251</v>
      </c>
      <c r="K1278">
        <v>3</v>
      </c>
      <c r="L1278" t="s">
        <v>2785</v>
      </c>
      <c r="M1278" t="s">
        <v>795</v>
      </c>
      <c r="N1278">
        <v>26</v>
      </c>
      <c r="O1278" t="s">
        <v>12216</v>
      </c>
      <c r="P1278" s="1" t="s">
        <v>347</v>
      </c>
      <c r="R1278">
        <v>2969967</v>
      </c>
      <c r="S1278">
        <v>3</v>
      </c>
      <c r="T1278" t="s">
        <v>307</v>
      </c>
      <c r="V1278" t="s">
        <v>5301</v>
      </c>
      <c r="W1278" s="1">
        <v>30643</v>
      </c>
      <c r="X1278"/>
    </row>
    <row r="1279" spans="1:24" x14ac:dyDescent="0.3">
      <c r="A1279" t="s">
        <v>14666</v>
      </c>
      <c r="B1279">
        <v>1</v>
      </c>
      <c r="C1279" s="1" t="s">
        <v>14667</v>
      </c>
      <c r="D1279" t="s">
        <v>310</v>
      </c>
      <c r="F1279" t="s">
        <v>294</v>
      </c>
      <c r="H1279" t="s">
        <v>388</v>
      </c>
      <c r="I1279" t="s">
        <v>14667</v>
      </c>
      <c r="J1279">
        <v>22399</v>
      </c>
      <c r="K1279">
        <v>0</v>
      </c>
      <c r="L1279" t="s">
        <v>14671</v>
      </c>
      <c r="M1279" t="s">
        <v>14669</v>
      </c>
      <c r="N1279">
        <v>23</v>
      </c>
      <c r="O1279" t="s">
        <v>14670</v>
      </c>
      <c r="P1279" s="1" t="s">
        <v>310</v>
      </c>
      <c r="T1279" t="s">
        <v>344</v>
      </c>
      <c r="V1279" t="s">
        <v>14668</v>
      </c>
      <c r="W1279" s="1">
        <v>33202</v>
      </c>
      <c r="X1279"/>
    </row>
    <row r="1280" spans="1:24" x14ac:dyDescent="0.3">
      <c r="A1280" t="s">
        <v>5304</v>
      </c>
      <c r="B1280">
        <v>1</v>
      </c>
      <c r="C1280" s="1" t="s">
        <v>5302</v>
      </c>
      <c r="D1280" t="s">
        <v>448</v>
      </c>
      <c r="E1280" t="s">
        <v>14008</v>
      </c>
      <c r="F1280" t="s">
        <v>298</v>
      </c>
      <c r="G1280">
        <v>34</v>
      </c>
      <c r="H1280" t="s">
        <v>355</v>
      </c>
      <c r="I1280" t="s">
        <v>5302</v>
      </c>
      <c r="J1280">
        <v>20964</v>
      </c>
      <c r="K1280">
        <v>2</v>
      </c>
      <c r="L1280" t="s">
        <v>5303</v>
      </c>
      <c r="M1280" t="s">
        <v>1234</v>
      </c>
      <c r="N1280">
        <v>24</v>
      </c>
      <c r="O1280" t="s">
        <v>12217</v>
      </c>
      <c r="P1280" s="1" t="s">
        <v>448</v>
      </c>
      <c r="R1280">
        <v>4361606</v>
      </c>
      <c r="S1280">
        <v>4</v>
      </c>
      <c r="T1280" t="s">
        <v>395</v>
      </c>
      <c r="U1280" t="s">
        <v>305</v>
      </c>
      <c r="V1280" t="s">
        <v>5305</v>
      </c>
      <c r="W1280" s="1">
        <v>32046</v>
      </c>
      <c r="X1280"/>
    </row>
    <row r="1281" spans="1:24" x14ac:dyDescent="0.3">
      <c r="A1281" t="s">
        <v>5307</v>
      </c>
      <c r="B1281">
        <v>1</v>
      </c>
      <c r="C1281" s="1" t="s">
        <v>5306</v>
      </c>
      <c r="D1281" t="s">
        <v>320</v>
      </c>
      <c r="F1281" t="s">
        <v>294</v>
      </c>
      <c r="G1281">
        <v>49</v>
      </c>
      <c r="H1281" t="s">
        <v>387</v>
      </c>
      <c r="I1281" t="s">
        <v>5306</v>
      </c>
      <c r="J1281">
        <v>18442</v>
      </c>
      <c r="K1281">
        <v>0</v>
      </c>
      <c r="L1281" t="s">
        <v>367</v>
      </c>
      <c r="M1281" t="s">
        <v>613</v>
      </c>
      <c r="N1281">
        <v>25</v>
      </c>
      <c r="O1281" t="s">
        <v>12218</v>
      </c>
      <c r="P1281" s="1" t="s">
        <v>320</v>
      </c>
      <c r="T1281" t="s">
        <v>293</v>
      </c>
      <c r="V1281" t="s">
        <v>5308</v>
      </c>
      <c r="W1281" s="1">
        <v>29637</v>
      </c>
      <c r="X1281"/>
    </row>
    <row r="1282" spans="1:24" x14ac:dyDescent="0.3">
      <c r="A1282" t="s">
        <v>5310</v>
      </c>
      <c r="B1282">
        <v>1</v>
      </c>
      <c r="C1282" s="1" t="s">
        <v>5309</v>
      </c>
      <c r="D1282" t="s">
        <v>347</v>
      </c>
      <c r="F1282" t="s">
        <v>294</v>
      </c>
      <c r="G1282">
        <v>12</v>
      </c>
      <c r="H1282" t="s">
        <v>410</v>
      </c>
      <c r="I1282" t="s">
        <v>5309</v>
      </c>
      <c r="J1282">
        <v>14817</v>
      </c>
      <c r="K1282">
        <v>3</v>
      </c>
      <c r="L1282" t="s">
        <v>330</v>
      </c>
      <c r="M1282" t="s">
        <v>777</v>
      </c>
      <c r="N1282">
        <v>28</v>
      </c>
      <c r="O1282" t="s">
        <v>12219</v>
      </c>
      <c r="P1282" s="1" t="s">
        <v>347</v>
      </c>
      <c r="R1282">
        <v>15448</v>
      </c>
      <c r="T1282" t="s">
        <v>399</v>
      </c>
      <c r="V1282" t="s">
        <v>5311</v>
      </c>
      <c r="W1282" s="1">
        <v>26335</v>
      </c>
      <c r="X1282"/>
    </row>
    <row r="1283" spans="1:24" x14ac:dyDescent="0.3">
      <c r="A1283" t="s">
        <v>5314</v>
      </c>
      <c r="B1283">
        <v>1</v>
      </c>
      <c r="C1283" s="1" t="s">
        <v>2889</v>
      </c>
      <c r="D1283" t="s">
        <v>448</v>
      </c>
      <c r="F1283" t="s">
        <v>294</v>
      </c>
      <c r="G1283">
        <v>23</v>
      </c>
      <c r="H1283" t="s">
        <v>433</v>
      </c>
      <c r="I1283" t="s">
        <v>2889</v>
      </c>
      <c r="J1283">
        <v>7290</v>
      </c>
      <c r="K1283">
        <v>6</v>
      </c>
      <c r="L1283" t="s">
        <v>5313</v>
      </c>
      <c r="M1283" t="s">
        <v>312</v>
      </c>
      <c r="N1283">
        <v>30</v>
      </c>
      <c r="O1283" t="s">
        <v>12220</v>
      </c>
      <c r="P1283" s="1" t="s">
        <v>448</v>
      </c>
      <c r="T1283" t="s">
        <v>399</v>
      </c>
      <c r="V1283" t="s">
        <v>5315</v>
      </c>
      <c r="W1283" s="1"/>
      <c r="X1283"/>
    </row>
    <row r="1284" spans="1:24" x14ac:dyDescent="0.3">
      <c r="A1284" t="s">
        <v>5318</v>
      </c>
      <c r="B1284">
        <v>1</v>
      </c>
      <c r="C1284" s="1" t="s">
        <v>5316</v>
      </c>
      <c r="F1284" t="s">
        <v>294</v>
      </c>
      <c r="G1284">
        <v>0</v>
      </c>
      <c r="H1284" t="s">
        <v>295</v>
      </c>
      <c r="I1284" t="s">
        <v>5316</v>
      </c>
      <c r="J1284">
        <v>19666</v>
      </c>
      <c r="K1284">
        <v>0</v>
      </c>
      <c r="L1284" t="s">
        <v>5317</v>
      </c>
      <c r="M1284" t="s">
        <v>509</v>
      </c>
      <c r="O1284" t="s">
        <v>12221</v>
      </c>
      <c r="P1284" s="1" t="s">
        <v>295</v>
      </c>
      <c r="T1284" t="s">
        <v>295</v>
      </c>
      <c r="V1284"/>
      <c r="W1284" s="1"/>
      <c r="X1284"/>
    </row>
    <row r="1285" spans="1:24" x14ac:dyDescent="0.3">
      <c r="A1285" t="s">
        <v>5321</v>
      </c>
      <c r="B1285">
        <v>1</v>
      </c>
      <c r="C1285" s="1" t="s">
        <v>5319</v>
      </c>
      <c r="D1285" t="s">
        <v>347</v>
      </c>
      <c r="E1285" t="s">
        <v>14009</v>
      </c>
      <c r="F1285" t="s">
        <v>294</v>
      </c>
      <c r="H1285" t="s">
        <v>533</v>
      </c>
      <c r="I1285" t="s">
        <v>5319</v>
      </c>
      <c r="J1285">
        <v>20920</v>
      </c>
      <c r="K1285">
        <v>1</v>
      </c>
      <c r="L1285" t="s">
        <v>1113</v>
      </c>
      <c r="M1285" t="s">
        <v>5320</v>
      </c>
      <c r="N1285">
        <v>23</v>
      </c>
      <c r="O1285" t="s">
        <v>12222</v>
      </c>
      <c r="P1285" s="1" t="s">
        <v>347</v>
      </c>
      <c r="R1285">
        <v>3895828</v>
      </c>
      <c r="T1285" t="s">
        <v>359</v>
      </c>
      <c r="V1285" t="s">
        <v>5322</v>
      </c>
      <c r="W1285" s="1">
        <v>32426</v>
      </c>
      <c r="X1285"/>
    </row>
    <row r="1286" spans="1:24" x14ac:dyDescent="0.3">
      <c r="A1286" t="s">
        <v>5326</v>
      </c>
      <c r="B1286">
        <v>1</v>
      </c>
      <c r="C1286" s="1" t="s">
        <v>5323</v>
      </c>
      <c r="D1286" t="s">
        <v>320</v>
      </c>
      <c r="E1286" t="s">
        <v>5325</v>
      </c>
      <c r="F1286" t="s">
        <v>294</v>
      </c>
      <c r="G1286">
        <v>87</v>
      </c>
      <c r="H1286" t="s">
        <v>952</v>
      </c>
      <c r="I1286" t="s">
        <v>5323</v>
      </c>
      <c r="J1286">
        <v>18441</v>
      </c>
      <c r="K1286">
        <v>4</v>
      </c>
      <c r="L1286" t="s">
        <v>596</v>
      </c>
      <c r="M1286" t="s">
        <v>5324</v>
      </c>
      <c r="N1286">
        <v>27</v>
      </c>
      <c r="O1286" t="s">
        <v>12223</v>
      </c>
      <c r="P1286" s="1" t="s">
        <v>320</v>
      </c>
      <c r="R1286">
        <v>2574404</v>
      </c>
      <c r="T1286" t="s">
        <v>293</v>
      </c>
      <c r="V1286" t="s">
        <v>5327</v>
      </c>
      <c r="W1286" s="1">
        <v>29532</v>
      </c>
      <c r="X1286"/>
    </row>
    <row r="1287" spans="1:24" x14ac:dyDescent="0.3">
      <c r="A1287" t="s">
        <v>5329</v>
      </c>
      <c r="B1287">
        <v>1</v>
      </c>
      <c r="C1287" s="1" t="s">
        <v>5328</v>
      </c>
      <c r="D1287" t="s">
        <v>448</v>
      </c>
      <c r="F1287" t="s">
        <v>294</v>
      </c>
      <c r="G1287">
        <v>28</v>
      </c>
      <c r="H1287" t="s">
        <v>682</v>
      </c>
      <c r="I1287" t="s">
        <v>5328</v>
      </c>
      <c r="J1287">
        <v>16740</v>
      </c>
      <c r="K1287">
        <v>6</v>
      </c>
      <c r="L1287" t="s">
        <v>2952</v>
      </c>
      <c r="M1287" t="s">
        <v>1874</v>
      </c>
      <c r="N1287">
        <v>31</v>
      </c>
      <c r="O1287" t="s">
        <v>12224</v>
      </c>
      <c r="P1287" s="1" t="s">
        <v>448</v>
      </c>
      <c r="R1287">
        <v>2310051</v>
      </c>
      <c r="T1287" t="s">
        <v>344</v>
      </c>
      <c r="V1287" t="s">
        <v>2349</v>
      </c>
      <c r="W1287" s="1">
        <v>28343</v>
      </c>
      <c r="X1287"/>
    </row>
    <row r="1288" spans="1:24" x14ac:dyDescent="0.3">
      <c r="A1288" t="s">
        <v>5334</v>
      </c>
      <c r="B1288">
        <v>1</v>
      </c>
      <c r="C1288" s="1" t="s">
        <v>5332</v>
      </c>
      <c r="D1288" t="s">
        <v>347</v>
      </c>
      <c r="F1288" t="s">
        <v>294</v>
      </c>
      <c r="G1288">
        <v>84</v>
      </c>
      <c r="H1288" t="s">
        <v>396</v>
      </c>
      <c r="I1288" t="s">
        <v>5332</v>
      </c>
      <c r="J1288">
        <v>18506</v>
      </c>
      <c r="K1288">
        <v>3</v>
      </c>
      <c r="L1288" t="s">
        <v>4991</v>
      </c>
      <c r="M1288" t="s">
        <v>5333</v>
      </c>
      <c r="N1288">
        <v>26</v>
      </c>
      <c r="O1288" t="s">
        <v>12225</v>
      </c>
      <c r="P1288" s="1" t="s">
        <v>347</v>
      </c>
      <c r="R1288">
        <v>2974590</v>
      </c>
      <c r="T1288" t="s">
        <v>399</v>
      </c>
      <c r="V1288" t="s">
        <v>5335</v>
      </c>
      <c r="W1288" s="1">
        <v>29891</v>
      </c>
      <c r="X1288"/>
    </row>
    <row r="1289" spans="1:24" x14ac:dyDescent="0.3">
      <c r="A1289" t="s">
        <v>5338</v>
      </c>
      <c r="B1289">
        <v>1</v>
      </c>
      <c r="C1289" s="1" t="s">
        <v>5337</v>
      </c>
      <c r="D1289" t="s">
        <v>448</v>
      </c>
      <c r="E1289" t="s">
        <v>14010</v>
      </c>
      <c r="F1289" t="s">
        <v>298</v>
      </c>
      <c r="G1289">
        <v>37</v>
      </c>
      <c r="H1289" t="s">
        <v>433</v>
      </c>
      <c r="I1289" t="s">
        <v>5337</v>
      </c>
      <c r="J1289">
        <v>20790</v>
      </c>
      <c r="K1289">
        <v>2</v>
      </c>
      <c r="L1289" t="s">
        <v>1505</v>
      </c>
      <c r="M1289" t="s">
        <v>1275</v>
      </c>
      <c r="N1289">
        <v>24</v>
      </c>
      <c r="O1289" t="s">
        <v>12226</v>
      </c>
      <c r="P1289" s="1" t="s">
        <v>448</v>
      </c>
      <c r="R1289">
        <v>3925347</v>
      </c>
      <c r="S1289">
        <v>1</v>
      </c>
      <c r="T1289" t="s">
        <v>359</v>
      </c>
      <c r="U1289" t="s">
        <v>486</v>
      </c>
      <c r="V1289" t="s">
        <v>3220</v>
      </c>
      <c r="W1289" s="1">
        <v>31919</v>
      </c>
      <c r="X1289"/>
    </row>
    <row r="1290" spans="1:24" x14ac:dyDescent="0.3">
      <c r="A1290" t="s">
        <v>5341</v>
      </c>
      <c r="B1290">
        <v>1</v>
      </c>
      <c r="C1290" s="1" t="s">
        <v>5339</v>
      </c>
      <c r="D1290" t="s">
        <v>448</v>
      </c>
      <c r="E1290" t="s">
        <v>5340</v>
      </c>
      <c r="F1290" t="s">
        <v>294</v>
      </c>
      <c r="G1290">
        <v>39</v>
      </c>
      <c r="H1290" t="s">
        <v>588</v>
      </c>
      <c r="I1290" t="s">
        <v>5339</v>
      </c>
      <c r="J1290">
        <v>20091</v>
      </c>
      <c r="K1290">
        <v>2</v>
      </c>
      <c r="L1290" t="s">
        <v>411</v>
      </c>
      <c r="M1290" t="s">
        <v>509</v>
      </c>
      <c r="N1290">
        <v>24</v>
      </c>
      <c r="O1290" t="s">
        <v>12227</v>
      </c>
      <c r="P1290" s="1" t="s">
        <v>448</v>
      </c>
      <c r="R1290">
        <v>4047769</v>
      </c>
      <c r="S1290">
        <v>7</v>
      </c>
      <c r="T1290" t="s">
        <v>307</v>
      </c>
      <c r="V1290" t="s">
        <v>1823</v>
      </c>
      <c r="W1290" s="1">
        <v>31339</v>
      </c>
      <c r="X1290"/>
    </row>
    <row r="1291" spans="1:24" x14ac:dyDescent="0.3">
      <c r="A1291" t="s">
        <v>5345</v>
      </c>
      <c r="B1291">
        <v>1</v>
      </c>
      <c r="C1291" s="1" t="s">
        <v>5342</v>
      </c>
      <c r="D1291" t="s">
        <v>320</v>
      </c>
      <c r="E1291" t="s">
        <v>5344</v>
      </c>
      <c r="F1291" t="s">
        <v>298</v>
      </c>
      <c r="G1291">
        <v>84</v>
      </c>
      <c r="H1291" t="s">
        <v>511</v>
      </c>
      <c r="I1291" t="s">
        <v>5342</v>
      </c>
      <c r="J1291">
        <v>12153</v>
      </c>
      <c r="K1291">
        <v>10</v>
      </c>
      <c r="L1291" t="s">
        <v>4991</v>
      </c>
      <c r="M1291" t="s">
        <v>5343</v>
      </c>
      <c r="N1291">
        <v>33</v>
      </c>
      <c r="O1291" t="s">
        <v>12228</v>
      </c>
      <c r="P1291" s="1" t="s">
        <v>320</v>
      </c>
      <c r="R1291">
        <v>13272</v>
      </c>
      <c r="T1291" t="s">
        <v>421</v>
      </c>
      <c r="V1291" t="s">
        <v>2470</v>
      </c>
      <c r="W1291" s="1">
        <v>24045</v>
      </c>
      <c r="X1291"/>
    </row>
    <row r="1292" spans="1:24" x14ac:dyDescent="0.3">
      <c r="A1292" t="s">
        <v>5348</v>
      </c>
      <c r="B1292">
        <v>1</v>
      </c>
      <c r="C1292" s="1" t="s">
        <v>5346</v>
      </c>
      <c r="F1292" t="s">
        <v>294</v>
      </c>
      <c r="G1292">
        <v>0</v>
      </c>
      <c r="H1292" t="s">
        <v>295</v>
      </c>
      <c r="I1292" t="s">
        <v>5346</v>
      </c>
      <c r="J1292">
        <v>17816</v>
      </c>
      <c r="K1292">
        <v>0</v>
      </c>
      <c r="L1292" t="s">
        <v>5347</v>
      </c>
      <c r="M1292" t="s">
        <v>1545</v>
      </c>
      <c r="O1292" t="s">
        <v>12229</v>
      </c>
      <c r="P1292" s="1" t="s">
        <v>295</v>
      </c>
      <c r="T1292" t="s">
        <v>295</v>
      </c>
      <c r="V1292"/>
      <c r="W1292" s="1"/>
      <c r="X1292"/>
    </row>
    <row r="1293" spans="1:24" x14ac:dyDescent="0.3">
      <c r="A1293" t="s">
        <v>5351</v>
      </c>
      <c r="B1293">
        <v>1</v>
      </c>
      <c r="C1293" s="1" t="s">
        <v>5349</v>
      </c>
      <c r="D1293" t="s">
        <v>347</v>
      </c>
      <c r="E1293" t="s">
        <v>5350</v>
      </c>
      <c r="F1293" t="s">
        <v>294</v>
      </c>
      <c r="G1293">
        <v>8</v>
      </c>
      <c r="H1293" t="s">
        <v>1221</v>
      </c>
      <c r="I1293" t="s">
        <v>5349</v>
      </c>
      <c r="J1293">
        <v>20451</v>
      </c>
      <c r="K1293">
        <v>2</v>
      </c>
      <c r="L1293" t="s">
        <v>968</v>
      </c>
      <c r="M1293" t="s">
        <v>1112</v>
      </c>
      <c r="N1293">
        <v>24</v>
      </c>
      <c r="O1293" t="s">
        <v>12230</v>
      </c>
      <c r="P1293" s="1" t="s">
        <v>347</v>
      </c>
      <c r="R1293">
        <v>3126329</v>
      </c>
      <c r="T1293" t="s">
        <v>399</v>
      </c>
      <c r="V1293" t="s">
        <v>5352</v>
      </c>
      <c r="W1293" s="1">
        <v>31659</v>
      </c>
      <c r="X1293"/>
    </row>
    <row r="1294" spans="1:24" x14ac:dyDescent="0.3">
      <c r="A1294" t="s">
        <v>5354</v>
      </c>
      <c r="B1294">
        <v>1</v>
      </c>
      <c r="C1294" s="1" t="s">
        <v>222</v>
      </c>
      <c r="D1294" t="s">
        <v>448</v>
      </c>
      <c r="E1294" t="s">
        <v>5353</v>
      </c>
      <c r="F1294" t="s">
        <v>298</v>
      </c>
      <c r="G1294">
        <v>30</v>
      </c>
      <c r="H1294" t="s">
        <v>918</v>
      </c>
      <c r="I1294" t="s">
        <v>222</v>
      </c>
      <c r="J1294">
        <v>18690</v>
      </c>
      <c r="K1294">
        <v>5</v>
      </c>
      <c r="L1294" t="s">
        <v>594</v>
      </c>
      <c r="M1294" t="s">
        <v>1645</v>
      </c>
      <c r="N1294">
        <v>27</v>
      </c>
      <c r="O1294" t="s">
        <v>12231</v>
      </c>
      <c r="P1294" s="1" t="s">
        <v>448</v>
      </c>
      <c r="R1294">
        <v>2972091</v>
      </c>
      <c r="S1294">
        <v>3</v>
      </c>
      <c r="T1294" t="s">
        <v>395</v>
      </c>
      <c r="U1294" t="s">
        <v>14224</v>
      </c>
      <c r="V1294" t="s">
        <v>5355</v>
      </c>
      <c r="W1294" s="1">
        <v>30000</v>
      </c>
      <c r="X1294"/>
    </row>
    <row r="1295" spans="1:24" x14ac:dyDescent="0.3">
      <c r="A1295" t="s">
        <v>5359</v>
      </c>
      <c r="B1295">
        <v>1</v>
      </c>
      <c r="C1295" s="1" t="s">
        <v>5357</v>
      </c>
      <c r="D1295" t="s">
        <v>320</v>
      </c>
      <c r="E1295" t="s">
        <v>5358</v>
      </c>
      <c r="F1295" t="s">
        <v>298</v>
      </c>
      <c r="G1295">
        <v>88</v>
      </c>
      <c r="H1295" t="s">
        <v>729</v>
      </c>
      <c r="I1295" t="s">
        <v>5357</v>
      </c>
      <c r="J1295">
        <v>20506</v>
      </c>
      <c r="K1295">
        <v>3</v>
      </c>
      <c r="L1295" t="s">
        <v>2483</v>
      </c>
      <c r="M1295" t="s">
        <v>2776</v>
      </c>
      <c r="N1295">
        <v>26</v>
      </c>
      <c r="O1295" t="s">
        <v>12232</v>
      </c>
      <c r="P1295" s="1" t="s">
        <v>320</v>
      </c>
      <c r="R1295">
        <v>3050481</v>
      </c>
      <c r="S1295">
        <v>4</v>
      </c>
      <c r="T1295" t="s">
        <v>293</v>
      </c>
      <c r="U1295" t="s">
        <v>1190</v>
      </c>
      <c r="V1295" t="s">
        <v>5360</v>
      </c>
      <c r="W1295" s="1">
        <v>31257</v>
      </c>
      <c r="X1295"/>
    </row>
    <row r="1296" spans="1:24" x14ac:dyDescent="0.3">
      <c r="A1296" t="s">
        <v>5363</v>
      </c>
      <c r="B1296">
        <v>1</v>
      </c>
      <c r="C1296" s="1" t="s">
        <v>210</v>
      </c>
      <c r="D1296" t="s">
        <v>320</v>
      </c>
      <c r="E1296" t="s">
        <v>5362</v>
      </c>
      <c r="F1296" t="s">
        <v>298</v>
      </c>
      <c r="G1296">
        <v>80</v>
      </c>
      <c r="H1296" t="s">
        <v>1592</v>
      </c>
      <c r="I1296" t="s">
        <v>210</v>
      </c>
      <c r="J1296">
        <v>13275</v>
      </c>
      <c r="K1296">
        <v>10</v>
      </c>
      <c r="L1296" t="s">
        <v>683</v>
      </c>
      <c r="M1296" t="s">
        <v>5361</v>
      </c>
      <c r="N1296">
        <v>31</v>
      </c>
      <c r="O1296" t="s">
        <v>12233</v>
      </c>
      <c r="P1296" s="1" t="s">
        <v>320</v>
      </c>
      <c r="Q1296" t="s">
        <v>407</v>
      </c>
      <c r="R1296">
        <v>14054</v>
      </c>
      <c r="S1296">
        <v>2</v>
      </c>
      <c r="T1296" t="s">
        <v>303</v>
      </c>
      <c r="U1296" t="s">
        <v>313</v>
      </c>
      <c r="V1296" t="s">
        <v>5364</v>
      </c>
      <c r="W1296" s="1">
        <v>24830</v>
      </c>
      <c r="X1296"/>
    </row>
    <row r="1297" spans="1:24" x14ac:dyDescent="0.3">
      <c r="A1297" t="s">
        <v>5369</v>
      </c>
      <c r="B1297">
        <v>1</v>
      </c>
      <c r="C1297" s="1" t="s">
        <v>5366</v>
      </c>
      <c r="D1297" t="s">
        <v>320</v>
      </c>
      <c r="E1297" t="s">
        <v>5368</v>
      </c>
      <c r="F1297" t="s">
        <v>298</v>
      </c>
      <c r="G1297">
        <v>80</v>
      </c>
      <c r="H1297" t="s">
        <v>655</v>
      </c>
      <c r="I1297" t="s">
        <v>5366</v>
      </c>
      <c r="J1297">
        <v>16933</v>
      </c>
      <c r="K1297">
        <v>6</v>
      </c>
      <c r="L1297" t="s">
        <v>932</v>
      </c>
      <c r="M1297" t="s">
        <v>5367</v>
      </c>
      <c r="N1297">
        <v>29</v>
      </c>
      <c r="O1297" t="s">
        <v>12234</v>
      </c>
      <c r="P1297" s="1" t="s">
        <v>320</v>
      </c>
      <c r="R1297">
        <v>2508079</v>
      </c>
      <c r="S1297">
        <v>1</v>
      </c>
      <c r="T1297" t="s">
        <v>421</v>
      </c>
      <c r="U1297" t="s">
        <v>904</v>
      </c>
      <c r="V1297" t="s">
        <v>4187</v>
      </c>
      <c r="W1297" s="1">
        <v>28561</v>
      </c>
      <c r="X1297"/>
    </row>
    <row r="1298" spans="1:24" x14ac:dyDescent="0.3">
      <c r="A1298" t="s">
        <v>16362</v>
      </c>
      <c r="B1298">
        <v>1</v>
      </c>
      <c r="C1298" s="1" t="s">
        <v>5370</v>
      </c>
      <c r="D1298" t="s">
        <v>347</v>
      </c>
      <c r="E1298" t="s">
        <v>14011</v>
      </c>
      <c r="F1298" t="s">
        <v>298</v>
      </c>
      <c r="G1298">
        <v>88</v>
      </c>
      <c r="H1298" t="s">
        <v>692</v>
      </c>
      <c r="I1298" t="s">
        <v>5370</v>
      </c>
      <c r="J1298">
        <v>21383</v>
      </c>
      <c r="K1298">
        <v>2</v>
      </c>
      <c r="L1298" t="s">
        <v>1531</v>
      </c>
      <c r="M1298" t="s">
        <v>5371</v>
      </c>
      <c r="N1298">
        <v>25</v>
      </c>
      <c r="O1298" t="s">
        <v>16363</v>
      </c>
      <c r="P1298" s="1" t="s">
        <v>347</v>
      </c>
      <c r="R1298">
        <v>4408854</v>
      </c>
      <c r="S1298">
        <v>4</v>
      </c>
      <c r="T1298" t="s">
        <v>303</v>
      </c>
      <c r="U1298" t="s">
        <v>305</v>
      </c>
      <c r="V1298" t="s">
        <v>1199</v>
      </c>
      <c r="W1298" s="1">
        <v>32600</v>
      </c>
      <c r="X1298"/>
    </row>
    <row r="1299" spans="1:24" x14ac:dyDescent="0.3">
      <c r="A1299" t="s">
        <v>16364</v>
      </c>
      <c r="B1299">
        <v>1</v>
      </c>
      <c r="C1299" s="1" t="s">
        <v>16365</v>
      </c>
      <c r="D1299" t="s">
        <v>320</v>
      </c>
      <c r="F1299" t="s">
        <v>298</v>
      </c>
      <c r="G1299">
        <v>88</v>
      </c>
      <c r="H1299" t="s">
        <v>655</v>
      </c>
      <c r="I1299" t="s">
        <v>16365</v>
      </c>
      <c r="K1299">
        <v>0</v>
      </c>
      <c r="L1299" t="s">
        <v>16366</v>
      </c>
      <c r="M1299" t="s">
        <v>16367</v>
      </c>
      <c r="O1299" t="s">
        <v>16368</v>
      </c>
      <c r="P1299" s="1" t="s">
        <v>320</v>
      </c>
      <c r="T1299" t="s">
        <v>293</v>
      </c>
      <c r="U1299" t="s">
        <v>297</v>
      </c>
      <c r="V1299"/>
      <c r="W1299" s="1"/>
      <c r="X1299"/>
    </row>
    <row r="1300" spans="1:24" x14ac:dyDescent="0.3">
      <c r="A1300" t="s">
        <v>5373</v>
      </c>
      <c r="B1300">
        <v>2</v>
      </c>
      <c r="C1300" s="1" t="s">
        <v>5372</v>
      </c>
      <c r="D1300" t="s">
        <v>347</v>
      </c>
      <c r="F1300" t="s">
        <v>294</v>
      </c>
      <c r="G1300">
        <v>14</v>
      </c>
      <c r="H1300" t="s">
        <v>1812</v>
      </c>
      <c r="I1300" t="s">
        <v>5372</v>
      </c>
      <c r="J1300">
        <v>15254</v>
      </c>
      <c r="K1300">
        <v>1</v>
      </c>
      <c r="L1300" t="s">
        <v>321</v>
      </c>
      <c r="M1300" t="s">
        <v>2887</v>
      </c>
      <c r="N1300">
        <v>29</v>
      </c>
      <c r="O1300" t="s">
        <v>12235</v>
      </c>
      <c r="P1300" s="1" t="s">
        <v>347</v>
      </c>
      <c r="T1300" t="s">
        <v>328</v>
      </c>
      <c r="V1300" t="s">
        <v>5037</v>
      </c>
      <c r="W1300" s="1"/>
      <c r="X1300"/>
    </row>
    <row r="1301" spans="1:24" x14ac:dyDescent="0.3">
      <c r="A1301" t="s">
        <v>5373</v>
      </c>
      <c r="B1301">
        <v>2</v>
      </c>
      <c r="C1301" s="1" t="s">
        <v>8730</v>
      </c>
      <c r="D1301" t="s">
        <v>347</v>
      </c>
      <c r="F1301" t="s">
        <v>294</v>
      </c>
      <c r="G1301">
        <v>3</v>
      </c>
      <c r="H1301" t="s">
        <v>825</v>
      </c>
      <c r="I1301" t="s">
        <v>8730</v>
      </c>
      <c r="J1301">
        <v>17189</v>
      </c>
      <c r="K1301">
        <v>5</v>
      </c>
      <c r="L1301" t="s">
        <v>321</v>
      </c>
      <c r="M1301" t="s">
        <v>2887</v>
      </c>
      <c r="N1301">
        <v>26</v>
      </c>
      <c r="O1301" t="s">
        <v>12235</v>
      </c>
      <c r="P1301" s="1" t="s">
        <v>347</v>
      </c>
      <c r="R1301">
        <v>2978196</v>
      </c>
      <c r="T1301" t="s">
        <v>359</v>
      </c>
      <c r="V1301" t="s">
        <v>1818</v>
      </c>
      <c r="W1301" s="1">
        <v>28985</v>
      </c>
      <c r="X1301"/>
    </row>
    <row r="1302" spans="1:24" x14ac:dyDescent="0.3">
      <c r="A1302" t="s">
        <v>5377</v>
      </c>
      <c r="B1302">
        <v>1</v>
      </c>
      <c r="C1302" s="1" t="s">
        <v>5374</v>
      </c>
      <c r="D1302" t="s">
        <v>320</v>
      </c>
      <c r="F1302" t="s">
        <v>294</v>
      </c>
      <c r="G1302">
        <v>88</v>
      </c>
      <c r="H1302" t="s">
        <v>1254</v>
      </c>
      <c r="I1302" t="s">
        <v>5374</v>
      </c>
      <c r="J1302">
        <v>21560</v>
      </c>
      <c r="K1302">
        <v>1</v>
      </c>
      <c r="L1302" t="s">
        <v>5375</v>
      </c>
      <c r="M1302" t="s">
        <v>5376</v>
      </c>
      <c r="O1302" t="s">
        <v>12236</v>
      </c>
      <c r="P1302" s="1" t="s">
        <v>320</v>
      </c>
      <c r="R1302">
        <v>3121659</v>
      </c>
      <c r="S1302">
        <v>9</v>
      </c>
      <c r="T1302" t="s">
        <v>421</v>
      </c>
      <c r="V1302"/>
      <c r="W1302" s="1">
        <v>32573</v>
      </c>
      <c r="X1302"/>
    </row>
    <row r="1303" spans="1:24" x14ac:dyDescent="0.3">
      <c r="A1303" t="s">
        <v>14672</v>
      </c>
      <c r="B1303">
        <v>1</v>
      </c>
      <c r="C1303" s="1" t="s">
        <v>14673</v>
      </c>
      <c r="D1303" t="s">
        <v>347</v>
      </c>
      <c r="F1303" t="s">
        <v>298</v>
      </c>
      <c r="G1303">
        <v>89</v>
      </c>
      <c r="H1303" t="s">
        <v>410</v>
      </c>
      <c r="I1303" t="s">
        <v>14673</v>
      </c>
      <c r="J1303">
        <v>22430</v>
      </c>
      <c r="K1303">
        <v>1</v>
      </c>
      <c r="L1303" t="s">
        <v>444</v>
      </c>
      <c r="M1303" t="s">
        <v>1887</v>
      </c>
      <c r="N1303">
        <v>24</v>
      </c>
      <c r="O1303" t="s">
        <v>14675</v>
      </c>
      <c r="P1303" s="1" t="s">
        <v>347</v>
      </c>
      <c r="R1303">
        <v>4368796</v>
      </c>
      <c r="T1303" t="s">
        <v>421</v>
      </c>
      <c r="U1303" t="s">
        <v>1190</v>
      </c>
      <c r="V1303" t="s">
        <v>14674</v>
      </c>
      <c r="W1303" s="1">
        <v>33294</v>
      </c>
      <c r="X1303"/>
    </row>
    <row r="1304" spans="1:24" x14ac:dyDescent="0.3">
      <c r="A1304" t="s">
        <v>5380</v>
      </c>
      <c r="B1304">
        <v>1</v>
      </c>
      <c r="C1304" s="1" t="s">
        <v>5378</v>
      </c>
      <c r="F1304" t="s">
        <v>294</v>
      </c>
      <c r="G1304">
        <v>0</v>
      </c>
      <c r="H1304" t="s">
        <v>295</v>
      </c>
      <c r="I1304" t="s">
        <v>5378</v>
      </c>
      <c r="J1304">
        <v>17840</v>
      </c>
      <c r="L1304" t="s">
        <v>330</v>
      </c>
      <c r="M1304" t="s">
        <v>5379</v>
      </c>
      <c r="O1304" t="s">
        <v>12237</v>
      </c>
      <c r="P1304" s="1" t="s">
        <v>295</v>
      </c>
      <c r="T1304" t="s">
        <v>295</v>
      </c>
      <c r="V1304"/>
      <c r="W1304" s="1"/>
      <c r="X1304"/>
    </row>
    <row r="1305" spans="1:24" x14ac:dyDescent="0.3">
      <c r="A1305" t="s">
        <v>5384</v>
      </c>
      <c r="B1305">
        <v>1</v>
      </c>
      <c r="C1305" s="1" t="s">
        <v>5381</v>
      </c>
      <c r="D1305" t="s">
        <v>347</v>
      </c>
      <c r="E1305" t="s">
        <v>5383</v>
      </c>
      <c r="F1305" t="s">
        <v>298</v>
      </c>
      <c r="G1305">
        <v>80</v>
      </c>
      <c r="H1305" t="s">
        <v>427</v>
      </c>
      <c r="I1305" t="s">
        <v>5381</v>
      </c>
      <c r="J1305">
        <v>18241</v>
      </c>
      <c r="K1305">
        <v>4</v>
      </c>
      <c r="L1305" t="s">
        <v>325</v>
      </c>
      <c r="M1305" t="s">
        <v>5382</v>
      </c>
      <c r="N1305">
        <v>30</v>
      </c>
      <c r="O1305" t="s">
        <v>12238</v>
      </c>
      <c r="P1305" s="1" t="s">
        <v>347</v>
      </c>
      <c r="R1305">
        <v>3056906</v>
      </c>
      <c r="T1305" t="s">
        <v>317</v>
      </c>
      <c r="U1305" t="s">
        <v>313</v>
      </c>
      <c r="V1305" t="s">
        <v>1642</v>
      </c>
      <c r="W1305" s="1">
        <v>29958</v>
      </c>
      <c r="X1305"/>
    </row>
    <row r="1306" spans="1:24" x14ac:dyDescent="0.3">
      <c r="A1306" t="s">
        <v>14676</v>
      </c>
      <c r="B1306">
        <v>1</v>
      </c>
      <c r="C1306" s="1" t="s">
        <v>14677</v>
      </c>
      <c r="D1306" t="s">
        <v>310</v>
      </c>
      <c r="F1306" t="s">
        <v>298</v>
      </c>
      <c r="G1306">
        <v>7</v>
      </c>
      <c r="H1306" t="s">
        <v>316</v>
      </c>
      <c r="I1306" t="s">
        <v>14677</v>
      </c>
      <c r="J1306">
        <v>22146</v>
      </c>
      <c r="K1306">
        <v>1</v>
      </c>
      <c r="L1306" t="s">
        <v>788</v>
      </c>
      <c r="M1306" t="s">
        <v>14678</v>
      </c>
      <c r="N1306">
        <v>24</v>
      </c>
      <c r="O1306" t="s">
        <v>14679</v>
      </c>
      <c r="P1306" s="1" t="s">
        <v>310</v>
      </c>
      <c r="R1306">
        <v>3895785</v>
      </c>
      <c r="S1306">
        <v>4</v>
      </c>
      <c r="T1306" t="s">
        <v>317</v>
      </c>
      <c r="U1306" t="s">
        <v>741</v>
      </c>
      <c r="V1306" t="s">
        <v>13866</v>
      </c>
      <c r="W1306" s="1">
        <v>32901</v>
      </c>
      <c r="X1306"/>
    </row>
    <row r="1307" spans="1:24" x14ac:dyDescent="0.3">
      <c r="A1307" t="s">
        <v>5386</v>
      </c>
      <c r="B1307">
        <v>1</v>
      </c>
      <c r="C1307" s="1" t="s">
        <v>5385</v>
      </c>
      <c r="D1307" t="s">
        <v>434</v>
      </c>
      <c r="F1307" t="s">
        <v>294</v>
      </c>
      <c r="G1307">
        <v>0</v>
      </c>
      <c r="H1307" t="s">
        <v>564</v>
      </c>
      <c r="I1307" t="s">
        <v>5385</v>
      </c>
      <c r="J1307">
        <v>21503</v>
      </c>
      <c r="K1307">
        <v>0</v>
      </c>
      <c r="L1307" t="s">
        <v>2134</v>
      </c>
      <c r="M1307" t="s">
        <v>569</v>
      </c>
      <c r="O1307" t="s">
        <v>12239</v>
      </c>
      <c r="P1307" s="1" t="s">
        <v>434</v>
      </c>
      <c r="T1307" t="s">
        <v>399</v>
      </c>
      <c r="V1307"/>
      <c r="W1307" s="1">
        <v>32294</v>
      </c>
      <c r="X1307"/>
    </row>
    <row r="1308" spans="1:24" x14ac:dyDescent="0.3">
      <c r="A1308" t="s">
        <v>14680</v>
      </c>
      <c r="B1308">
        <v>1</v>
      </c>
      <c r="C1308" s="1" t="s">
        <v>14681</v>
      </c>
      <c r="D1308" t="s">
        <v>347</v>
      </c>
      <c r="F1308" t="s">
        <v>298</v>
      </c>
      <c r="G1308">
        <v>12</v>
      </c>
      <c r="H1308" t="s">
        <v>391</v>
      </c>
      <c r="I1308" t="s">
        <v>14681</v>
      </c>
      <c r="J1308">
        <v>22177</v>
      </c>
      <c r="K1308">
        <v>1</v>
      </c>
      <c r="L1308" t="s">
        <v>321</v>
      </c>
      <c r="M1308" t="s">
        <v>14682</v>
      </c>
      <c r="N1308">
        <v>23</v>
      </c>
      <c r="O1308" t="s">
        <v>14683</v>
      </c>
      <c r="P1308" s="1" t="s">
        <v>347</v>
      </c>
      <c r="R1308">
        <v>4052137</v>
      </c>
      <c r="S1308">
        <v>3</v>
      </c>
      <c r="T1308" t="s">
        <v>395</v>
      </c>
      <c r="U1308" t="s">
        <v>476</v>
      </c>
      <c r="V1308" t="s">
        <v>16369</v>
      </c>
      <c r="W1308" s="1">
        <v>33066</v>
      </c>
      <c r="X1308"/>
    </row>
    <row r="1309" spans="1:24" x14ac:dyDescent="0.3">
      <c r="A1309" t="s">
        <v>14684</v>
      </c>
      <c r="B1309">
        <v>1</v>
      </c>
      <c r="C1309" s="1" t="s">
        <v>14685</v>
      </c>
      <c r="D1309" t="s">
        <v>448</v>
      </c>
      <c r="F1309" t="s">
        <v>298</v>
      </c>
      <c r="G1309">
        <v>28</v>
      </c>
      <c r="H1309" t="s">
        <v>511</v>
      </c>
      <c r="I1309" t="s">
        <v>14685</v>
      </c>
      <c r="J1309">
        <v>21802</v>
      </c>
      <c r="K1309">
        <v>1</v>
      </c>
      <c r="L1309" t="s">
        <v>2321</v>
      </c>
      <c r="M1309" t="s">
        <v>764</v>
      </c>
      <c r="N1309">
        <v>23</v>
      </c>
      <c r="O1309" t="s">
        <v>14687</v>
      </c>
      <c r="P1309" s="1" t="s">
        <v>448</v>
      </c>
      <c r="R1309">
        <v>4239934</v>
      </c>
      <c r="S1309">
        <v>2</v>
      </c>
      <c r="T1309" t="s">
        <v>328</v>
      </c>
      <c r="U1309" t="s">
        <v>364</v>
      </c>
      <c r="V1309" t="s">
        <v>14686</v>
      </c>
      <c r="W1309" s="1">
        <v>32732</v>
      </c>
      <c r="X1309"/>
    </row>
    <row r="1310" spans="1:24" x14ac:dyDescent="0.3">
      <c r="A1310" t="s">
        <v>5389</v>
      </c>
      <c r="B1310">
        <v>1</v>
      </c>
      <c r="C1310" s="1" t="s">
        <v>5387</v>
      </c>
      <c r="D1310" t="s">
        <v>310</v>
      </c>
      <c r="F1310" t="s">
        <v>294</v>
      </c>
      <c r="G1310">
        <v>16</v>
      </c>
      <c r="H1310" t="s">
        <v>433</v>
      </c>
      <c r="I1310" t="s">
        <v>5387</v>
      </c>
      <c r="J1310">
        <v>13103</v>
      </c>
      <c r="K1310">
        <v>9</v>
      </c>
      <c r="L1310" t="s">
        <v>1369</v>
      </c>
      <c r="M1310" t="s">
        <v>5388</v>
      </c>
      <c r="N1310">
        <v>33</v>
      </c>
      <c r="O1310" t="s">
        <v>12240</v>
      </c>
      <c r="P1310" s="1" t="s">
        <v>310</v>
      </c>
      <c r="R1310">
        <v>14353</v>
      </c>
      <c r="T1310" t="s">
        <v>344</v>
      </c>
      <c r="V1310" t="s">
        <v>5390</v>
      </c>
      <c r="W1310" s="1">
        <v>25171</v>
      </c>
      <c r="X1310"/>
    </row>
    <row r="1311" spans="1:24" x14ac:dyDescent="0.3">
      <c r="A1311" t="s">
        <v>5393</v>
      </c>
      <c r="B1311">
        <v>1</v>
      </c>
      <c r="C1311" s="1" t="s">
        <v>5391</v>
      </c>
      <c r="F1311" t="s">
        <v>294</v>
      </c>
      <c r="G1311">
        <v>0</v>
      </c>
      <c r="H1311" t="s">
        <v>295</v>
      </c>
      <c r="I1311" t="s">
        <v>5391</v>
      </c>
      <c r="J1311">
        <v>19681</v>
      </c>
      <c r="K1311">
        <v>0</v>
      </c>
      <c r="L1311" t="s">
        <v>4371</v>
      </c>
      <c r="M1311" t="s">
        <v>5392</v>
      </c>
      <c r="O1311" t="s">
        <v>12241</v>
      </c>
      <c r="P1311" s="1" t="s">
        <v>295</v>
      </c>
      <c r="T1311" t="s">
        <v>295</v>
      </c>
      <c r="V1311"/>
      <c r="W1311" s="1"/>
      <c r="X1311"/>
    </row>
    <row r="1312" spans="1:24" x14ac:dyDescent="0.3">
      <c r="A1312" t="s">
        <v>5398</v>
      </c>
      <c r="B1312">
        <v>1</v>
      </c>
      <c r="C1312" s="1" t="s">
        <v>5395</v>
      </c>
      <c r="D1312" t="s">
        <v>310</v>
      </c>
      <c r="E1312" t="s">
        <v>5397</v>
      </c>
      <c r="F1312" t="s">
        <v>298</v>
      </c>
      <c r="G1312">
        <v>4</v>
      </c>
      <c r="H1312" t="s">
        <v>374</v>
      </c>
      <c r="I1312" t="s">
        <v>5395</v>
      </c>
      <c r="J1312">
        <v>2405</v>
      </c>
      <c r="K1312">
        <v>13</v>
      </c>
      <c r="L1312" t="s">
        <v>725</v>
      </c>
      <c r="M1312" t="s">
        <v>5396</v>
      </c>
      <c r="N1312">
        <v>36</v>
      </c>
      <c r="O1312" t="s">
        <v>12242</v>
      </c>
      <c r="P1312" s="1" t="s">
        <v>310</v>
      </c>
      <c r="R1312">
        <v>11291</v>
      </c>
      <c r="S1312">
        <v>2</v>
      </c>
      <c r="T1312" t="s">
        <v>317</v>
      </c>
      <c r="U1312" t="s">
        <v>305</v>
      </c>
      <c r="V1312" t="s">
        <v>3493</v>
      </c>
      <c r="W1312" s="1">
        <v>8834</v>
      </c>
      <c r="X1312"/>
    </row>
    <row r="1313" spans="1:24" x14ac:dyDescent="0.3">
      <c r="A1313" t="s">
        <v>5400</v>
      </c>
      <c r="B1313">
        <v>1</v>
      </c>
      <c r="C1313" s="1" t="s">
        <v>5399</v>
      </c>
      <c r="D1313" t="s">
        <v>448</v>
      </c>
      <c r="F1313" t="s">
        <v>294</v>
      </c>
      <c r="G1313">
        <v>39</v>
      </c>
      <c r="H1313" t="s">
        <v>521</v>
      </c>
      <c r="I1313" t="s">
        <v>5399</v>
      </c>
      <c r="J1313">
        <v>1652</v>
      </c>
      <c r="K1313">
        <v>16</v>
      </c>
      <c r="L1313" t="s">
        <v>1736</v>
      </c>
      <c r="M1313" t="s">
        <v>1545</v>
      </c>
      <c r="N1313">
        <v>37</v>
      </c>
      <c r="O1313" t="s">
        <v>12243</v>
      </c>
      <c r="P1313" s="1" t="s">
        <v>448</v>
      </c>
      <c r="R1313">
        <v>5549</v>
      </c>
      <c r="T1313" t="s">
        <v>344</v>
      </c>
      <c r="V1313" t="s">
        <v>5401</v>
      </c>
      <c r="W1313" s="1">
        <v>6783</v>
      </c>
      <c r="X1313"/>
    </row>
    <row r="1314" spans="1:24" x14ac:dyDescent="0.3">
      <c r="A1314" t="s">
        <v>5406</v>
      </c>
      <c r="B1314">
        <v>1</v>
      </c>
      <c r="C1314" s="1" t="s">
        <v>5402</v>
      </c>
      <c r="D1314" t="s">
        <v>558</v>
      </c>
      <c r="E1314" t="s">
        <v>5405</v>
      </c>
      <c r="F1314" t="s">
        <v>15645</v>
      </c>
      <c r="G1314">
        <v>49</v>
      </c>
      <c r="H1314" t="s">
        <v>521</v>
      </c>
      <c r="I1314" t="s">
        <v>5402</v>
      </c>
      <c r="J1314">
        <v>14789</v>
      </c>
      <c r="K1314">
        <v>9</v>
      </c>
      <c r="L1314" t="s">
        <v>5403</v>
      </c>
      <c r="M1314" t="s">
        <v>5404</v>
      </c>
      <c r="N1314">
        <v>31</v>
      </c>
      <c r="O1314" t="s">
        <v>12244</v>
      </c>
      <c r="P1314" s="1" t="s">
        <v>448</v>
      </c>
      <c r="R1314">
        <v>15653</v>
      </c>
      <c r="T1314" t="s">
        <v>328</v>
      </c>
      <c r="U1314" t="s">
        <v>741</v>
      </c>
      <c r="V1314" t="s">
        <v>1160</v>
      </c>
      <c r="W1314" s="1">
        <v>26535</v>
      </c>
      <c r="X1314"/>
    </row>
    <row r="1315" spans="1:24" x14ac:dyDescent="0.3">
      <c r="A1315" t="s">
        <v>5410</v>
      </c>
      <c r="B1315">
        <v>1</v>
      </c>
      <c r="C1315" s="1" t="s">
        <v>5407</v>
      </c>
      <c r="D1315" t="s">
        <v>320</v>
      </c>
      <c r="E1315" t="s">
        <v>5409</v>
      </c>
      <c r="F1315" t="s">
        <v>298</v>
      </c>
      <c r="G1315">
        <v>44</v>
      </c>
      <c r="H1315" t="s">
        <v>511</v>
      </c>
      <c r="I1315" t="s">
        <v>5407</v>
      </c>
      <c r="J1315">
        <v>18997</v>
      </c>
      <c r="K1315">
        <v>4</v>
      </c>
      <c r="L1315" t="s">
        <v>623</v>
      </c>
      <c r="M1315" t="s">
        <v>5408</v>
      </c>
      <c r="N1315">
        <v>26</v>
      </c>
      <c r="O1315" t="s">
        <v>12245</v>
      </c>
      <c r="P1315" s="1" t="s">
        <v>320</v>
      </c>
      <c r="R1315">
        <v>3045225</v>
      </c>
      <c r="S1315">
        <v>5</v>
      </c>
      <c r="T1315" t="s">
        <v>303</v>
      </c>
      <c r="U1315" t="s">
        <v>890</v>
      </c>
      <c r="V1315" t="s">
        <v>5072</v>
      </c>
      <c r="W1315" s="1">
        <v>30258</v>
      </c>
      <c r="X1315"/>
    </row>
    <row r="1316" spans="1:24" x14ac:dyDescent="0.3">
      <c r="A1316" t="s">
        <v>14688</v>
      </c>
      <c r="B1316">
        <v>1</v>
      </c>
      <c r="C1316" s="1" t="s">
        <v>14689</v>
      </c>
      <c r="D1316" t="s">
        <v>448</v>
      </c>
      <c r="F1316" t="s">
        <v>294</v>
      </c>
      <c r="H1316" t="s">
        <v>433</v>
      </c>
      <c r="I1316" t="s">
        <v>14689</v>
      </c>
      <c r="J1316">
        <v>22378</v>
      </c>
      <c r="K1316">
        <v>0</v>
      </c>
      <c r="L1316" t="s">
        <v>14692</v>
      </c>
      <c r="M1316" t="s">
        <v>14690</v>
      </c>
      <c r="O1316" t="s">
        <v>14691</v>
      </c>
      <c r="P1316" s="1" t="s">
        <v>448</v>
      </c>
      <c r="Q1316" t="s">
        <v>15644</v>
      </c>
      <c r="T1316" t="s">
        <v>307</v>
      </c>
      <c r="V1316"/>
      <c r="W1316" s="1">
        <v>33079</v>
      </c>
      <c r="X1316"/>
    </row>
    <row r="1317" spans="1:24" x14ac:dyDescent="0.3">
      <c r="A1317" t="s">
        <v>5413</v>
      </c>
      <c r="B1317">
        <v>1</v>
      </c>
      <c r="C1317" s="1" t="s">
        <v>5411</v>
      </c>
      <c r="D1317" t="s">
        <v>310</v>
      </c>
      <c r="E1317" t="s">
        <v>5412</v>
      </c>
      <c r="F1317" t="s">
        <v>294</v>
      </c>
      <c r="G1317">
        <v>3</v>
      </c>
      <c r="H1317" t="s">
        <v>964</v>
      </c>
      <c r="I1317" t="s">
        <v>5411</v>
      </c>
      <c r="J1317">
        <v>20025</v>
      </c>
      <c r="K1317">
        <v>2</v>
      </c>
      <c r="L1317" t="s">
        <v>2483</v>
      </c>
      <c r="M1317" t="s">
        <v>341</v>
      </c>
      <c r="N1317">
        <v>25</v>
      </c>
      <c r="O1317" t="s">
        <v>12246</v>
      </c>
      <c r="P1317" s="1" t="s">
        <v>310</v>
      </c>
      <c r="R1317">
        <v>3041097</v>
      </c>
      <c r="S1317">
        <v>4</v>
      </c>
      <c r="T1317" t="s">
        <v>421</v>
      </c>
      <c r="V1317" t="s">
        <v>327</v>
      </c>
      <c r="W1317" s="1">
        <v>31173</v>
      </c>
      <c r="X1317"/>
    </row>
    <row r="1318" spans="1:24" x14ac:dyDescent="0.3">
      <c r="A1318" t="s">
        <v>5416</v>
      </c>
      <c r="B1318">
        <v>1</v>
      </c>
      <c r="C1318" s="1" t="s">
        <v>5414</v>
      </c>
      <c r="D1318" t="s">
        <v>347</v>
      </c>
      <c r="F1318" t="s">
        <v>294</v>
      </c>
      <c r="G1318">
        <v>6</v>
      </c>
      <c r="H1318" t="s">
        <v>340</v>
      </c>
      <c r="I1318" t="s">
        <v>5414</v>
      </c>
      <c r="J1318">
        <v>18218</v>
      </c>
      <c r="K1318">
        <v>0</v>
      </c>
      <c r="L1318" t="s">
        <v>705</v>
      </c>
      <c r="M1318" t="s">
        <v>5415</v>
      </c>
      <c r="N1318">
        <v>25</v>
      </c>
      <c r="O1318" t="s">
        <v>12247</v>
      </c>
      <c r="P1318" s="1" t="s">
        <v>347</v>
      </c>
      <c r="R1318">
        <v>2977751</v>
      </c>
      <c r="T1318" t="s">
        <v>359</v>
      </c>
      <c r="V1318" t="s">
        <v>5417</v>
      </c>
      <c r="W1318" s="1">
        <v>29595</v>
      </c>
      <c r="X1318"/>
    </row>
    <row r="1319" spans="1:24" x14ac:dyDescent="0.3">
      <c r="A1319" t="s">
        <v>5421</v>
      </c>
      <c r="B1319">
        <v>1</v>
      </c>
      <c r="C1319" s="1" t="s">
        <v>5418</v>
      </c>
      <c r="D1319" t="s">
        <v>320</v>
      </c>
      <c r="E1319" t="s">
        <v>5420</v>
      </c>
      <c r="F1319" t="s">
        <v>294</v>
      </c>
      <c r="G1319">
        <v>85</v>
      </c>
      <c r="H1319" t="s">
        <v>507</v>
      </c>
      <c r="I1319" t="s">
        <v>5418</v>
      </c>
      <c r="J1319">
        <v>17754</v>
      </c>
      <c r="K1319">
        <v>5</v>
      </c>
      <c r="L1319" t="s">
        <v>1993</v>
      </c>
      <c r="M1319" t="s">
        <v>5419</v>
      </c>
      <c r="N1319">
        <v>28</v>
      </c>
      <c r="O1319" t="s">
        <v>12248</v>
      </c>
      <c r="P1319" s="1" t="s">
        <v>320</v>
      </c>
      <c r="R1319">
        <v>2512523</v>
      </c>
      <c r="T1319" t="s">
        <v>344</v>
      </c>
      <c r="V1319" t="s">
        <v>5422</v>
      </c>
      <c r="W1319" s="1">
        <v>29046</v>
      </c>
      <c r="X1319"/>
    </row>
    <row r="1320" spans="1:24" x14ac:dyDescent="0.3">
      <c r="A1320" t="s">
        <v>5425</v>
      </c>
      <c r="B1320">
        <v>1</v>
      </c>
      <c r="C1320" s="1" t="s">
        <v>5423</v>
      </c>
      <c r="D1320" t="s">
        <v>448</v>
      </c>
      <c r="F1320" t="s">
        <v>294</v>
      </c>
      <c r="G1320">
        <v>20</v>
      </c>
      <c r="H1320" t="s">
        <v>1120</v>
      </c>
      <c r="I1320" t="s">
        <v>5423</v>
      </c>
      <c r="J1320">
        <v>21591</v>
      </c>
      <c r="K1320">
        <v>0</v>
      </c>
      <c r="L1320" t="s">
        <v>5424</v>
      </c>
      <c r="M1320" t="s">
        <v>821</v>
      </c>
      <c r="O1320" t="s">
        <v>12249</v>
      </c>
      <c r="P1320" s="1" t="s">
        <v>448</v>
      </c>
      <c r="R1320">
        <v>2538273</v>
      </c>
      <c r="T1320" t="s">
        <v>295</v>
      </c>
      <c r="V1320"/>
      <c r="W1320" s="1"/>
      <c r="X1320"/>
    </row>
    <row r="1321" spans="1:24" x14ac:dyDescent="0.3">
      <c r="A1321" t="s">
        <v>5429</v>
      </c>
      <c r="B1321">
        <v>1</v>
      </c>
      <c r="C1321" s="1" t="s">
        <v>5426</v>
      </c>
      <c r="D1321" t="s">
        <v>320</v>
      </c>
      <c r="E1321" t="s">
        <v>5428</v>
      </c>
      <c r="F1321" t="s">
        <v>294</v>
      </c>
      <c r="G1321">
        <v>81</v>
      </c>
      <c r="H1321" t="s">
        <v>521</v>
      </c>
      <c r="I1321" t="s">
        <v>5426</v>
      </c>
      <c r="J1321">
        <v>19764</v>
      </c>
      <c r="K1321">
        <v>3</v>
      </c>
      <c r="L1321" t="s">
        <v>5427</v>
      </c>
      <c r="M1321" t="s">
        <v>1227</v>
      </c>
      <c r="N1321">
        <v>27</v>
      </c>
      <c r="O1321" t="s">
        <v>12250</v>
      </c>
      <c r="P1321" s="1" t="s">
        <v>320</v>
      </c>
      <c r="R1321">
        <v>3007919</v>
      </c>
      <c r="T1321" t="s">
        <v>671</v>
      </c>
      <c r="V1321" t="s">
        <v>3851</v>
      </c>
      <c r="W1321" s="1">
        <v>30958</v>
      </c>
      <c r="X1321"/>
    </row>
    <row r="1322" spans="1:24" x14ac:dyDescent="0.3">
      <c r="A1322" t="s">
        <v>5432</v>
      </c>
      <c r="B1322">
        <v>1</v>
      </c>
      <c r="C1322" s="1" t="s">
        <v>5430</v>
      </c>
      <c r="D1322" t="s">
        <v>320</v>
      </c>
      <c r="E1322" t="s">
        <v>5431</v>
      </c>
      <c r="F1322" t="s">
        <v>298</v>
      </c>
      <c r="G1322">
        <v>85</v>
      </c>
      <c r="H1322" t="s">
        <v>557</v>
      </c>
      <c r="I1322" t="s">
        <v>5430</v>
      </c>
      <c r="J1322">
        <v>12751</v>
      </c>
      <c r="K1322">
        <v>9</v>
      </c>
      <c r="L1322" t="s">
        <v>380</v>
      </c>
      <c r="M1322" t="s">
        <v>1666</v>
      </c>
      <c r="N1322">
        <v>31</v>
      </c>
      <c r="O1322" t="s">
        <v>12251</v>
      </c>
      <c r="P1322" s="1" t="s">
        <v>320</v>
      </c>
      <c r="R1322">
        <v>14145</v>
      </c>
      <c r="T1322" t="s">
        <v>317</v>
      </c>
      <c r="V1322" t="s">
        <v>5433</v>
      </c>
      <c r="W1322" s="1">
        <v>24961</v>
      </c>
      <c r="X1322"/>
    </row>
    <row r="1323" spans="1:24" x14ac:dyDescent="0.3">
      <c r="A1323" t="s">
        <v>5434</v>
      </c>
      <c r="B1323">
        <v>1</v>
      </c>
      <c r="C1323" s="1" t="s">
        <v>697</v>
      </c>
      <c r="D1323" t="s">
        <v>320</v>
      </c>
      <c r="F1323" t="s">
        <v>294</v>
      </c>
      <c r="G1323">
        <v>83</v>
      </c>
      <c r="H1323" t="s">
        <v>455</v>
      </c>
      <c r="I1323" t="s">
        <v>697</v>
      </c>
      <c r="J1323">
        <v>7635</v>
      </c>
      <c r="K1323">
        <v>15</v>
      </c>
      <c r="L1323" t="s">
        <v>2277</v>
      </c>
      <c r="M1323" t="s">
        <v>930</v>
      </c>
      <c r="N1323">
        <v>37</v>
      </c>
      <c r="O1323" t="s">
        <v>12252</v>
      </c>
      <c r="P1323" s="1" t="s">
        <v>320</v>
      </c>
      <c r="R1323">
        <v>8444</v>
      </c>
      <c r="T1323" t="s">
        <v>293</v>
      </c>
      <c r="V1323" t="s">
        <v>5435</v>
      </c>
      <c r="W1323" s="1">
        <v>7206</v>
      </c>
      <c r="X1323"/>
    </row>
    <row r="1324" spans="1:24" x14ac:dyDescent="0.3">
      <c r="A1324" t="s">
        <v>5437</v>
      </c>
      <c r="B1324">
        <v>1</v>
      </c>
      <c r="C1324" s="1" t="s">
        <v>5436</v>
      </c>
      <c r="D1324" t="s">
        <v>347</v>
      </c>
      <c r="F1324" t="s">
        <v>294</v>
      </c>
      <c r="G1324">
        <v>19</v>
      </c>
      <c r="H1324" t="s">
        <v>702</v>
      </c>
      <c r="I1324" t="s">
        <v>5436</v>
      </c>
      <c r="J1324">
        <v>17181</v>
      </c>
      <c r="K1324">
        <v>0</v>
      </c>
      <c r="L1324" t="s">
        <v>444</v>
      </c>
      <c r="M1324" t="s">
        <v>2887</v>
      </c>
      <c r="N1324">
        <v>25</v>
      </c>
      <c r="O1324" t="s">
        <v>12253</v>
      </c>
      <c r="P1324" s="1" t="s">
        <v>347</v>
      </c>
      <c r="R1324">
        <v>2517237</v>
      </c>
      <c r="T1324" t="s">
        <v>328</v>
      </c>
      <c r="V1324" t="s">
        <v>5101</v>
      </c>
      <c r="W1324" s="1">
        <v>28866</v>
      </c>
      <c r="X1324"/>
    </row>
    <row r="1325" spans="1:24" x14ac:dyDescent="0.3">
      <c r="A1325" t="s">
        <v>5439</v>
      </c>
      <c r="B1325">
        <v>1</v>
      </c>
      <c r="C1325" s="1" t="s">
        <v>5438</v>
      </c>
      <c r="D1325" t="s">
        <v>310</v>
      </c>
      <c r="F1325" t="s">
        <v>294</v>
      </c>
      <c r="G1325">
        <v>2</v>
      </c>
      <c r="H1325" t="s">
        <v>433</v>
      </c>
      <c r="I1325" t="s">
        <v>5438</v>
      </c>
      <c r="J1325">
        <v>9447</v>
      </c>
      <c r="K1325">
        <v>19</v>
      </c>
      <c r="L1325" t="s">
        <v>367</v>
      </c>
      <c r="M1325" t="s">
        <v>4263</v>
      </c>
      <c r="N1325">
        <v>40</v>
      </c>
      <c r="O1325" t="s">
        <v>12254</v>
      </c>
      <c r="P1325" s="1" t="s">
        <v>310</v>
      </c>
      <c r="R1325">
        <v>2549</v>
      </c>
      <c r="T1325" t="s">
        <v>307</v>
      </c>
      <c r="V1325" t="s">
        <v>5440</v>
      </c>
      <c r="W1325" s="1">
        <v>5448</v>
      </c>
      <c r="X1325"/>
    </row>
    <row r="1326" spans="1:24" x14ac:dyDescent="0.3">
      <c r="A1326" t="s">
        <v>14693</v>
      </c>
      <c r="B1326">
        <v>1</v>
      </c>
      <c r="C1326" s="1" t="s">
        <v>14694</v>
      </c>
      <c r="D1326" t="s">
        <v>448</v>
      </c>
      <c r="F1326" t="s">
        <v>298</v>
      </c>
      <c r="G1326">
        <v>30</v>
      </c>
      <c r="H1326" t="s">
        <v>682</v>
      </c>
      <c r="I1326" t="s">
        <v>14694</v>
      </c>
      <c r="J1326">
        <v>21970</v>
      </c>
      <c r="K1326">
        <v>1</v>
      </c>
      <c r="L1326" t="s">
        <v>932</v>
      </c>
      <c r="M1326" t="s">
        <v>1227</v>
      </c>
      <c r="N1326">
        <v>22</v>
      </c>
      <c r="O1326" t="s">
        <v>14695</v>
      </c>
      <c r="P1326" s="1" t="s">
        <v>448</v>
      </c>
      <c r="R1326">
        <v>4052042</v>
      </c>
      <c r="S1326">
        <v>1</v>
      </c>
      <c r="T1326" t="s">
        <v>399</v>
      </c>
      <c r="U1326" t="s">
        <v>904</v>
      </c>
      <c r="V1326" t="s">
        <v>6649</v>
      </c>
      <c r="W1326" s="1">
        <v>33138</v>
      </c>
      <c r="X1326"/>
    </row>
    <row r="1327" spans="1:24" x14ac:dyDescent="0.3">
      <c r="A1327" t="s">
        <v>14696</v>
      </c>
      <c r="B1327">
        <v>1</v>
      </c>
      <c r="C1327" s="1" t="s">
        <v>14697</v>
      </c>
      <c r="D1327" t="s">
        <v>347</v>
      </c>
      <c r="F1327" t="s">
        <v>294</v>
      </c>
      <c r="H1327" t="s">
        <v>537</v>
      </c>
      <c r="I1327" t="s">
        <v>14697</v>
      </c>
      <c r="J1327">
        <v>22380</v>
      </c>
      <c r="K1327">
        <v>0</v>
      </c>
      <c r="L1327" t="s">
        <v>1443</v>
      </c>
      <c r="M1327" t="s">
        <v>14698</v>
      </c>
      <c r="N1327">
        <v>23</v>
      </c>
      <c r="O1327" t="s">
        <v>14699</v>
      </c>
      <c r="P1327" s="1" t="s">
        <v>347</v>
      </c>
      <c r="T1327" t="s">
        <v>359</v>
      </c>
      <c r="V1327" t="s">
        <v>3143</v>
      </c>
      <c r="W1327" s="1">
        <v>33083</v>
      </c>
      <c r="X1327"/>
    </row>
    <row r="1328" spans="1:24" x14ac:dyDescent="0.3">
      <c r="A1328" t="s">
        <v>5442</v>
      </c>
      <c r="B1328">
        <v>1</v>
      </c>
      <c r="C1328" s="1" t="s">
        <v>5441</v>
      </c>
      <c r="D1328" t="s">
        <v>310</v>
      </c>
      <c r="F1328" t="s">
        <v>294</v>
      </c>
      <c r="G1328">
        <v>3</v>
      </c>
      <c r="H1328" t="s">
        <v>571</v>
      </c>
      <c r="I1328" t="s">
        <v>5441</v>
      </c>
      <c r="J1328">
        <v>12752</v>
      </c>
      <c r="K1328">
        <v>9</v>
      </c>
      <c r="L1328" t="s">
        <v>1772</v>
      </c>
      <c r="M1328" t="s">
        <v>1948</v>
      </c>
      <c r="N1328">
        <v>32</v>
      </c>
      <c r="O1328" t="s">
        <v>12255</v>
      </c>
      <c r="P1328" s="1" t="s">
        <v>310</v>
      </c>
      <c r="R1328">
        <v>14240</v>
      </c>
      <c r="T1328" t="s">
        <v>317</v>
      </c>
      <c r="V1328" t="s">
        <v>5443</v>
      </c>
      <c r="W1328" s="1">
        <v>25323</v>
      </c>
      <c r="X1328"/>
    </row>
    <row r="1329" spans="1:24" x14ac:dyDescent="0.3">
      <c r="A1329" t="s">
        <v>16370</v>
      </c>
      <c r="B1329">
        <v>1</v>
      </c>
      <c r="C1329" s="1" t="s">
        <v>16371</v>
      </c>
      <c r="D1329" t="s">
        <v>347</v>
      </c>
      <c r="F1329" t="s">
        <v>298</v>
      </c>
      <c r="G1329">
        <v>89</v>
      </c>
      <c r="H1329" t="s">
        <v>582</v>
      </c>
      <c r="I1329" t="s">
        <v>16371</v>
      </c>
      <c r="K1329">
        <v>0</v>
      </c>
      <c r="L1329" t="s">
        <v>16372</v>
      </c>
      <c r="M1329" t="s">
        <v>16373</v>
      </c>
      <c r="N1329">
        <v>22</v>
      </c>
      <c r="O1329" t="s">
        <v>16374</v>
      </c>
      <c r="P1329" s="1" t="s">
        <v>347</v>
      </c>
      <c r="T1329" t="s">
        <v>307</v>
      </c>
      <c r="U1329" t="s">
        <v>313</v>
      </c>
      <c r="V1329" t="s">
        <v>17155</v>
      </c>
      <c r="W1329" s="1"/>
      <c r="X1329"/>
    </row>
    <row r="1330" spans="1:24" x14ac:dyDescent="0.3">
      <c r="A1330" t="s">
        <v>5446</v>
      </c>
      <c r="B1330">
        <v>1</v>
      </c>
      <c r="C1330" s="1" t="s">
        <v>5444</v>
      </c>
      <c r="D1330" t="s">
        <v>347</v>
      </c>
      <c r="E1330" t="s">
        <v>14012</v>
      </c>
      <c r="F1330" t="s">
        <v>298</v>
      </c>
      <c r="G1330">
        <v>19</v>
      </c>
      <c r="H1330" t="s">
        <v>391</v>
      </c>
      <c r="I1330" t="s">
        <v>5444</v>
      </c>
      <c r="J1330">
        <v>20793</v>
      </c>
      <c r="K1330">
        <v>2</v>
      </c>
      <c r="L1330" t="s">
        <v>2935</v>
      </c>
      <c r="M1330" t="s">
        <v>5445</v>
      </c>
      <c r="N1330">
        <v>25</v>
      </c>
      <c r="O1330" t="s">
        <v>12256</v>
      </c>
      <c r="P1330" s="1" t="s">
        <v>347</v>
      </c>
      <c r="R1330">
        <v>3917546</v>
      </c>
      <c r="S1330">
        <v>2</v>
      </c>
      <c r="T1330" t="s">
        <v>395</v>
      </c>
      <c r="U1330" t="s">
        <v>414</v>
      </c>
      <c r="V1330" t="s">
        <v>5447</v>
      </c>
      <c r="W1330" s="1">
        <v>32293</v>
      </c>
      <c r="X1330"/>
    </row>
    <row r="1331" spans="1:24" x14ac:dyDescent="0.3">
      <c r="A1331" t="s">
        <v>5449</v>
      </c>
      <c r="B1331">
        <v>1</v>
      </c>
      <c r="C1331" s="1" t="s">
        <v>443</v>
      </c>
      <c r="D1331" t="s">
        <v>347</v>
      </c>
      <c r="F1331" t="s">
        <v>294</v>
      </c>
      <c r="G1331">
        <v>80</v>
      </c>
      <c r="H1331" t="s">
        <v>571</v>
      </c>
      <c r="I1331" t="s">
        <v>443</v>
      </c>
      <c r="J1331">
        <v>7711</v>
      </c>
      <c r="K1331">
        <v>16</v>
      </c>
      <c r="L1331" t="s">
        <v>5448</v>
      </c>
      <c r="M1331" t="s">
        <v>1519</v>
      </c>
      <c r="N1331">
        <v>39</v>
      </c>
      <c r="O1331" t="s">
        <v>12257</v>
      </c>
      <c r="P1331" s="1" t="s">
        <v>347</v>
      </c>
      <c r="R1331">
        <v>6016</v>
      </c>
      <c r="T1331" t="s">
        <v>293</v>
      </c>
      <c r="V1331" t="s">
        <v>5450</v>
      </c>
      <c r="W1331" s="1">
        <v>7149</v>
      </c>
      <c r="X1331"/>
    </row>
    <row r="1332" spans="1:24" x14ac:dyDescent="0.3">
      <c r="A1332" t="s">
        <v>14700</v>
      </c>
      <c r="B1332">
        <v>1</v>
      </c>
      <c r="C1332" s="1" t="s">
        <v>14701</v>
      </c>
      <c r="F1332" t="s">
        <v>294</v>
      </c>
      <c r="G1332">
        <v>0</v>
      </c>
      <c r="H1332" t="s">
        <v>295</v>
      </c>
      <c r="I1332" t="s">
        <v>14701</v>
      </c>
      <c r="J1332">
        <v>21860</v>
      </c>
      <c r="K1332">
        <v>0</v>
      </c>
      <c r="L1332" t="s">
        <v>608</v>
      </c>
      <c r="M1332" t="s">
        <v>14702</v>
      </c>
      <c r="O1332" t="s">
        <v>14703</v>
      </c>
      <c r="P1332" s="1" t="s">
        <v>295</v>
      </c>
      <c r="T1332" t="s">
        <v>295</v>
      </c>
      <c r="V1332"/>
      <c r="W1332" s="1"/>
      <c r="X1332"/>
    </row>
    <row r="1333" spans="1:24" x14ac:dyDescent="0.3">
      <c r="A1333" t="s">
        <v>5453</v>
      </c>
      <c r="B1333">
        <v>1</v>
      </c>
      <c r="C1333" s="1" t="s">
        <v>5451</v>
      </c>
      <c r="D1333" t="s">
        <v>434</v>
      </c>
      <c r="E1333" t="s">
        <v>14013</v>
      </c>
      <c r="F1333" t="s">
        <v>298</v>
      </c>
      <c r="G1333">
        <v>4</v>
      </c>
      <c r="H1333" t="s">
        <v>775</v>
      </c>
      <c r="I1333" t="s">
        <v>5451</v>
      </c>
      <c r="J1333">
        <v>21519</v>
      </c>
      <c r="K1333">
        <v>2</v>
      </c>
      <c r="L1333" t="s">
        <v>3101</v>
      </c>
      <c r="M1333" t="s">
        <v>5452</v>
      </c>
      <c r="N1333">
        <v>25</v>
      </c>
      <c r="O1333" t="s">
        <v>12258</v>
      </c>
      <c r="P1333" s="1" t="s">
        <v>434</v>
      </c>
      <c r="R1333">
        <v>3124084</v>
      </c>
      <c r="S1333">
        <v>1</v>
      </c>
      <c r="T1333" t="s">
        <v>359</v>
      </c>
      <c r="U1333" t="s">
        <v>870</v>
      </c>
      <c r="V1333" t="s">
        <v>5454</v>
      </c>
      <c r="W1333" s="1">
        <v>32384</v>
      </c>
      <c r="X1333"/>
    </row>
    <row r="1334" spans="1:24" x14ac:dyDescent="0.3">
      <c r="A1334" t="s">
        <v>5457</v>
      </c>
      <c r="B1334">
        <v>1</v>
      </c>
      <c r="C1334" s="1" t="s">
        <v>37</v>
      </c>
      <c r="D1334" t="s">
        <v>347</v>
      </c>
      <c r="E1334" t="s">
        <v>5456</v>
      </c>
      <c r="F1334" t="s">
        <v>298</v>
      </c>
      <c r="G1334">
        <v>13</v>
      </c>
      <c r="H1334" t="s">
        <v>355</v>
      </c>
      <c r="I1334" t="s">
        <v>37</v>
      </c>
      <c r="J1334">
        <v>19867</v>
      </c>
      <c r="K1334">
        <v>3</v>
      </c>
      <c r="L1334" t="s">
        <v>367</v>
      </c>
      <c r="M1334" t="s">
        <v>5455</v>
      </c>
      <c r="N1334">
        <v>25</v>
      </c>
      <c r="O1334" t="s">
        <v>12259</v>
      </c>
      <c r="P1334" s="1" t="s">
        <v>347</v>
      </c>
      <c r="R1334">
        <v>4036348</v>
      </c>
      <c r="S1334">
        <v>1</v>
      </c>
      <c r="T1334" t="s">
        <v>328</v>
      </c>
      <c r="U1334" t="s">
        <v>741</v>
      </c>
      <c r="V1334" t="s">
        <v>5458</v>
      </c>
      <c r="W1334" s="1">
        <v>31051</v>
      </c>
      <c r="X1334"/>
    </row>
    <row r="1335" spans="1:24" x14ac:dyDescent="0.3">
      <c r="A1335" t="s">
        <v>5462</v>
      </c>
      <c r="B1335">
        <v>1</v>
      </c>
      <c r="C1335" s="1" t="s">
        <v>5460</v>
      </c>
      <c r="D1335" t="s">
        <v>347</v>
      </c>
      <c r="E1335" t="s">
        <v>5461</v>
      </c>
      <c r="F1335" t="s">
        <v>298</v>
      </c>
      <c r="G1335">
        <v>13</v>
      </c>
      <c r="H1335" t="s">
        <v>472</v>
      </c>
      <c r="I1335" t="s">
        <v>5460</v>
      </c>
      <c r="J1335">
        <v>19054</v>
      </c>
      <c r="K1335">
        <v>4</v>
      </c>
      <c r="L1335" t="s">
        <v>1975</v>
      </c>
      <c r="M1335" t="s">
        <v>1224</v>
      </c>
      <c r="N1335">
        <v>26</v>
      </c>
      <c r="O1335" t="s">
        <v>12260</v>
      </c>
      <c r="P1335" s="1" t="s">
        <v>347</v>
      </c>
      <c r="R1335">
        <v>3059918</v>
      </c>
      <c r="T1335" t="s">
        <v>328</v>
      </c>
      <c r="U1335" t="s">
        <v>890</v>
      </c>
      <c r="V1335" t="s">
        <v>4901</v>
      </c>
      <c r="W1335" s="1">
        <v>30283</v>
      </c>
      <c r="X1335"/>
    </row>
    <row r="1336" spans="1:24" x14ac:dyDescent="0.3">
      <c r="A1336" t="s">
        <v>5464</v>
      </c>
      <c r="B1336">
        <v>1</v>
      </c>
      <c r="C1336" s="1" t="s">
        <v>5463</v>
      </c>
      <c r="D1336" t="s">
        <v>448</v>
      </c>
      <c r="F1336" t="s">
        <v>294</v>
      </c>
      <c r="G1336">
        <v>32</v>
      </c>
      <c r="H1336" t="s">
        <v>588</v>
      </c>
      <c r="I1336" t="s">
        <v>5463</v>
      </c>
      <c r="J1336">
        <v>15103</v>
      </c>
      <c r="K1336">
        <v>2</v>
      </c>
      <c r="L1336" t="s">
        <v>367</v>
      </c>
      <c r="M1336" t="s">
        <v>1679</v>
      </c>
      <c r="N1336">
        <v>27</v>
      </c>
      <c r="O1336" t="s">
        <v>12261</v>
      </c>
      <c r="P1336" s="1" t="s">
        <v>448</v>
      </c>
      <c r="R1336">
        <v>16135</v>
      </c>
      <c r="T1336" t="s">
        <v>489</v>
      </c>
      <c r="V1336" t="s">
        <v>5465</v>
      </c>
      <c r="W1336" s="1">
        <v>26937</v>
      </c>
      <c r="X1336"/>
    </row>
    <row r="1337" spans="1:24" x14ac:dyDescent="0.3">
      <c r="A1337" t="s">
        <v>5469</v>
      </c>
      <c r="B1337">
        <v>1</v>
      </c>
      <c r="C1337" s="1" t="s">
        <v>5466</v>
      </c>
      <c r="D1337" t="s">
        <v>320</v>
      </c>
      <c r="E1337" t="s">
        <v>5468</v>
      </c>
      <c r="F1337" t="s">
        <v>298</v>
      </c>
      <c r="G1337">
        <v>83</v>
      </c>
      <c r="H1337" t="s">
        <v>952</v>
      </c>
      <c r="I1337" t="s">
        <v>5466</v>
      </c>
      <c r="J1337">
        <v>16327</v>
      </c>
      <c r="K1337">
        <v>6</v>
      </c>
      <c r="L1337" t="s">
        <v>1369</v>
      </c>
      <c r="M1337" t="s">
        <v>5467</v>
      </c>
      <c r="N1337">
        <v>28</v>
      </c>
      <c r="O1337" t="s">
        <v>12262</v>
      </c>
      <c r="P1337" s="1" t="s">
        <v>320</v>
      </c>
      <c r="R1337">
        <v>17391</v>
      </c>
      <c r="T1337" t="s">
        <v>293</v>
      </c>
      <c r="V1337" t="s">
        <v>5470</v>
      </c>
      <c r="W1337" s="1">
        <v>28215</v>
      </c>
      <c r="X1337"/>
    </row>
    <row r="1338" spans="1:24" x14ac:dyDescent="0.3">
      <c r="A1338" t="s">
        <v>5472</v>
      </c>
      <c r="B1338">
        <v>1</v>
      </c>
      <c r="C1338" s="1" t="s">
        <v>5471</v>
      </c>
      <c r="D1338" t="s">
        <v>347</v>
      </c>
      <c r="F1338" t="s">
        <v>294</v>
      </c>
      <c r="G1338">
        <v>15</v>
      </c>
      <c r="H1338" t="s">
        <v>599</v>
      </c>
      <c r="I1338" t="s">
        <v>5471</v>
      </c>
      <c r="J1338">
        <v>14787</v>
      </c>
      <c r="K1338">
        <v>9</v>
      </c>
      <c r="L1338" t="s">
        <v>1178</v>
      </c>
      <c r="M1338" t="s">
        <v>1174</v>
      </c>
      <c r="N1338">
        <v>32</v>
      </c>
      <c r="O1338" t="s">
        <v>12263</v>
      </c>
      <c r="P1338" s="1" t="s">
        <v>347</v>
      </c>
      <c r="R1338">
        <v>14500</v>
      </c>
      <c r="T1338" t="s">
        <v>307</v>
      </c>
      <c r="V1338" t="s">
        <v>5473</v>
      </c>
      <c r="W1338" s="1">
        <v>25312</v>
      </c>
      <c r="X1338"/>
    </row>
    <row r="1339" spans="1:24" x14ac:dyDescent="0.3">
      <c r="A1339" t="s">
        <v>5475</v>
      </c>
      <c r="B1339">
        <v>1</v>
      </c>
      <c r="C1339" s="1" t="s">
        <v>44</v>
      </c>
      <c r="D1339" t="s">
        <v>347</v>
      </c>
      <c r="E1339" t="s">
        <v>5474</v>
      </c>
      <c r="F1339" t="s">
        <v>298</v>
      </c>
      <c r="G1339">
        <v>10</v>
      </c>
      <c r="H1339" t="s">
        <v>533</v>
      </c>
      <c r="I1339" t="s">
        <v>44</v>
      </c>
      <c r="J1339">
        <v>18928</v>
      </c>
      <c r="K1339">
        <v>4</v>
      </c>
      <c r="L1339" t="s">
        <v>576</v>
      </c>
      <c r="M1339" t="s">
        <v>4276</v>
      </c>
      <c r="N1339">
        <v>24</v>
      </c>
      <c r="O1339" t="s">
        <v>12264</v>
      </c>
      <c r="P1339" s="1" t="s">
        <v>347</v>
      </c>
      <c r="Q1339" t="s">
        <v>407</v>
      </c>
      <c r="R1339">
        <v>3121427</v>
      </c>
      <c r="S1339">
        <v>1</v>
      </c>
      <c r="T1339" t="s">
        <v>359</v>
      </c>
      <c r="U1339" t="s">
        <v>441</v>
      </c>
      <c r="V1339" t="s">
        <v>5476</v>
      </c>
      <c r="W1339" s="1">
        <v>30153</v>
      </c>
      <c r="X1339"/>
    </row>
    <row r="1340" spans="1:24" x14ac:dyDescent="0.3">
      <c r="A1340" t="s">
        <v>5479</v>
      </c>
      <c r="B1340">
        <v>1</v>
      </c>
      <c r="C1340" s="1" t="s">
        <v>5477</v>
      </c>
      <c r="D1340" t="s">
        <v>448</v>
      </c>
      <c r="F1340" t="s">
        <v>294</v>
      </c>
      <c r="G1340">
        <v>49</v>
      </c>
      <c r="H1340" t="s">
        <v>952</v>
      </c>
      <c r="I1340" t="s">
        <v>5477</v>
      </c>
      <c r="J1340">
        <v>17180</v>
      </c>
      <c r="K1340">
        <v>1</v>
      </c>
      <c r="L1340" t="s">
        <v>1230</v>
      </c>
      <c r="M1340" t="s">
        <v>5478</v>
      </c>
      <c r="N1340">
        <v>26</v>
      </c>
      <c r="O1340" t="s">
        <v>12265</v>
      </c>
      <c r="P1340" s="1" t="s">
        <v>448</v>
      </c>
      <c r="R1340">
        <v>2573314</v>
      </c>
      <c r="T1340" t="s">
        <v>344</v>
      </c>
      <c r="V1340" t="s">
        <v>3691</v>
      </c>
      <c r="W1340" s="1">
        <v>28842</v>
      </c>
      <c r="X1340"/>
    </row>
    <row r="1341" spans="1:24" x14ac:dyDescent="0.3">
      <c r="A1341" t="s">
        <v>5483</v>
      </c>
      <c r="B1341">
        <v>1</v>
      </c>
      <c r="C1341" s="1" t="s">
        <v>202</v>
      </c>
      <c r="D1341" t="s">
        <v>448</v>
      </c>
      <c r="E1341" t="s">
        <v>5482</v>
      </c>
      <c r="F1341" t="s">
        <v>294</v>
      </c>
      <c r="G1341">
        <v>46</v>
      </c>
      <c r="H1341" t="s">
        <v>571</v>
      </c>
      <c r="I1341" t="s">
        <v>202</v>
      </c>
      <c r="J1341">
        <v>19278</v>
      </c>
      <c r="K1341">
        <v>3</v>
      </c>
      <c r="L1341" t="s">
        <v>5480</v>
      </c>
      <c r="M1341" t="s">
        <v>5481</v>
      </c>
      <c r="N1341">
        <v>25</v>
      </c>
      <c r="O1341" t="s">
        <v>12266</v>
      </c>
      <c r="P1341" s="1" t="s">
        <v>448</v>
      </c>
      <c r="R1341">
        <v>3040143</v>
      </c>
      <c r="T1341" t="s">
        <v>359</v>
      </c>
      <c r="V1341" t="s">
        <v>5266</v>
      </c>
      <c r="W1341" s="1">
        <v>30658</v>
      </c>
      <c r="X1341"/>
    </row>
    <row r="1342" spans="1:24" x14ac:dyDescent="0.3">
      <c r="A1342" t="s">
        <v>5489</v>
      </c>
      <c r="B1342">
        <v>1</v>
      </c>
      <c r="C1342" s="1" t="s">
        <v>5487</v>
      </c>
      <c r="D1342" t="s">
        <v>448</v>
      </c>
      <c r="E1342" t="s">
        <v>5488</v>
      </c>
      <c r="F1342" t="s">
        <v>294</v>
      </c>
      <c r="G1342">
        <v>36</v>
      </c>
      <c r="H1342" t="s">
        <v>833</v>
      </c>
      <c r="I1342" t="s">
        <v>5487</v>
      </c>
      <c r="J1342">
        <v>18235</v>
      </c>
      <c r="K1342">
        <v>4</v>
      </c>
      <c r="L1342" t="s">
        <v>656</v>
      </c>
      <c r="M1342" t="s">
        <v>978</v>
      </c>
      <c r="N1342">
        <v>27</v>
      </c>
      <c r="O1342" t="s">
        <v>12267</v>
      </c>
      <c r="P1342" s="1" t="s">
        <v>448</v>
      </c>
      <c r="R1342">
        <v>2570994</v>
      </c>
      <c r="T1342" t="s">
        <v>359</v>
      </c>
      <c r="V1342" t="s">
        <v>4296</v>
      </c>
      <c r="W1342" s="1">
        <v>29715</v>
      </c>
      <c r="X1342"/>
    </row>
    <row r="1343" spans="1:24" x14ac:dyDescent="0.3">
      <c r="A1343" t="s">
        <v>17156</v>
      </c>
      <c r="B1343">
        <v>1</v>
      </c>
      <c r="C1343" s="1" t="s">
        <v>17157</v>
      </c>
      <c r="D1343" t="s">
        <v>320</v>
      </c>
      <c r="F1343" t="s">
        <v>298</v>
      </c>
      <c r="G1343">
        <v>43</v>
      </c>
      <c r="H1343" t="s">
        <v>1494</v>
      </c>
      <c r="I1343" t="s">
        <v>17157</v>
      </c>
      <c r="K1343">
        <v>0</v>
      </c>
      <c r="L1343" t="s">
        <v>17158</v>
      </c>
      <c r="M1343" t="s">
        <v>17159</v>
      </c>
      <c r="O1343" t="s">
        <v>17160</v>
      </c>
      <c r="P1343" s="1" t="s">
        <v>320</v>
      </c>
      <c r="T1343" t="s">
        <v>293</v>
      </c>
      <c r="U1343" t="s">
        <v>339</v>
      </c>
      <c r="V1343"/>
      <c r="W1343" s="1"/>
      <c r="X1343"/>
    </row>
    <row r="1344" spans="1:24" x14ac:dyDescent="0.3">
      <c r="A1344" t="s">
        <v>5495</v>
      </c>
      <c r="B1344">
        <v>1</v>
      </c>
      <c r="C1344" s="1" t="s">
        <v>251</v>
      </c>
      <c r="D1344" t="s">
        <v>448</v>
      </c>
      <c r="E1344" t="s">
        <v>5494</v>
      </c>
      <c r="F1344" t="s">
        <v>298</v>
      </c>
      <c r="G1344">
        <v>34</v>
      </c>
      <c r="H1344" t="s">
        <v>521</v>
      </c>
      <c r="I1344" t="s">
        <v>251</v>
      </c>
      <c r="J1344">
        <v>18993</v>
      </c>
      <c r="K1344">
        <v>4</v>
      </c>
      <c r="L1344" t="s">
        <v>5492</v>
      </c>
      <c r="M1344" t="s">
        <v>5493</v>
      </c>
      <c r="N1344">
        <v>25</v>
      </c>
      <c r="O1344" t="s">
        <v>12268</v>
      </c>
      <c r="P1344" s="1" t="s">
        <v>448</v>
      </c>
      <c r="R1344">
        <v>3116389</v>
      </c>
      <c r="S1344">
        <v>2</v>
      </c>
      <c r="T1344" t="s">
        <v>359</v>
      </c>
      <c r="U1344" t="s">
        <v>408</v>
      </c>
      <c r="V1344" t="s">
        <v>5496</v>
      </c>
      <c r="W1344" s="1">
        <v>30227</v>
      </c>
      <c r="X1344"/>
    </row>
    <row r="1345" spans="1:24" x14ac:dyDescent="0.3">
      <c r="A1345" t="s">
        <v>5500</v>
      </c>
      <c r="B1345">
        <v>1</v>
      </c>
      <c r="C1345" s="1" t="s">
        <v>5497</v>
      </c>
      <c r="D1345" t="s">
        <v>347</v>
      </c>
      <c r="E1345" t="s">
        <v>5499</v>
      </c>
      <c r="F1345" t="s">
        <v>294</v>
      </c>
      <c r="H1345" t="s">
        <v>482</v>
      </c>
      <c r="I1345" t="s">
        <v>5497</v>
      </c>
      <c r="J1345">
        <v>20452</v>
      </c>
      <c r="K1345">
        <v>2</v>
      </c>
      <c r="L1345" t="s">
        <v>5498</v>
      </c>
      <c r="M1345" t="s">
        <v>376</v>
      </c>
      <c r="N1345">
        <v>25</v>
      </c>
      <c r="O1345" t="s">
        <v>12269</v>
      </c>
      <c r="P1345" s="1" t="s">
        <v>347</v>
      </c>
      <c r="R1345">
        <v>3125315</v>
      </c>
      <c r="T1345" t="s">
        <v>328</v>
      </c>
      <c r="V1345" t="s">
        <v>5501</v>
      </c>
      <c r="W1345" s="1">
        <v>31557</v>
      </c>
      <c r="X1345"/>
    </row>
    <row r="1346" spans="1:24" x14ac:dyDescent="0.3">
      <c r="A1346" t="s">
        <v>5505</v>
      </c>
      <c r="B1346">
        <v>1</v>
      </c>
      <c r="C1346" s="1" t="s">
        <v>5502</v>
      </c>
      <c r="D1346" t="s">
        <v>347</v>
      </c>
      <c r="E1346" t="s">
        <v>5504</v>
      </c>
      <c r="F1346" t="s">
        <v>298</v>
      </c>
      <c r="G1346">
        <v>18</v>
      </c>
      <c r="H1346" t="s">
        <v>316</v>
      </c>
      <c r="I1346" t="s">
        <v>5502</v>
      </c>
      <c r="J1346">
        <v>19925</v>
      </c>
      <c r="K1346">
        <v>3</v>
      </c>
      <c r="L1346" t="s">
        <v>5503</v>
      </c>
      <c r="M1346" t="s">
        <v>1369</v>
      </c>
      <c r="N1346">
        <v>26</v>
      </c>
      <c r="O1346" t="s">
        <v>12270</v>
      </c>
      <c r="P1346" s="1" t="s">
        <v>347</v>
      </c>
      <c r="R1346">
        <v>4040792</v>
      </c>
      <c r="S1346">
        <v>4</v>
      </c>
      <c r="T1346" t="s">
        <v>293</v>
      </c>
      <c r="U1346" t="s">
        <v>351</v>
      </c>
      <c r="V1346" t="s">
        <v>14704</v>
      </c>
      <c r="W1346" s="1">
        <v>31102</v>
      </c>
      <c r="X1346"/>
    </row>
    <row r="1347" spans="1:24" x14ac:dyDescent="0.3">
      <c r="A1347" t="s">
        <v>5508</v>
      </c>
      <c r="B1347">
        <v>1</v>
      </c>
      <c r="C1347" s="1" t="s">
        <v>5506</v>
      </c>
      <c r="D1347" t="s">
        <v>310</v>
      </c>
      <c r="F1347" t="s">
        <v>294</v>
      </c>
      <c r="G1347">
        <v>5</v>
      </c>
      <c r="H1347" t="s">
        <v>447</v>
      </c>
      <c r="I1347" t="s">
        <v>5506</v>
      </c>
      <c r="J1347">
        <v>17088</v>
      </c>
      <c r="K1347">
        <v>1</v>
      </c>
      <c r="L1347" t="s">
        <v>623</v>
      </c>
      <c r="M1347" t="s">
        <v>5507</v>
      </c>
      <c r="N1347">
        <v>27</v>
      </c>
      <c r="O1347" t="s">
        <v>12271</v>
      </c>
      <c r="P1347" s="1" t="s">
        <v>310</v>
      </c>
      <c r="R1347">
        <v>2512235</v>
      </c>
      <c r="T1347" t="s">
        <v>328</v>
      </c>
      <c r="V1347" t="s">
        <v>3104</v>
      </c>
      <c r="W1347" s="1">
        <v>29072</v>
      </c>
      <c r="X1347"/>
    </row>
    <row r="1348" spans="1:24" x14ac:dyDescent="0.3">
      <c r="A1348" t="s">
        <v>15817</v>
      </c>
      <c r="B1348">
        <v>1</v>
      </c>
      <c r="C1348" s="1" t="s">
        <v>15818</v>
      </c>
      <c r="D1348" t="s">
        <v>15649</v>
      </c>
      <c r="E1348" t="s">
        <v>15820</v>
      </c>
      <c r="F1348" t="s">
        <v>294</v>
      </c>
      <c r="G1348">
        <v>1</v>
      </c>
      <c r="H1348" t="s">
        <v>720</v>
      </c>
      <c r="I1348" t="s">
        <v>15818</v>
      </c>
      <c r="J1348">
        <v>19245</v>
      </c>
      <c r="K1348">
        <v>3</v>
      </c>
      <c r="L1348" t="s">
        <v>461</v>
      </c>
      <c r="M1348" t="s">
        <v>14296</v>
      </c>
      <c r="N1348">
        <v>26</v>
      </c>
      <c r="O1348" t="s">
        <v>15821</v>
      </c>
      <c r="P1348" s="1" t="s">
        <v>15649</v>
      </c>
      <c r="R1348">
        <v>2980123</v>
      </c>
      <c r="T1348" t="s">
        <v>421</v>
      </c>
      <c r="V1348" t="s">
        <v>15819</v>
      </c>
      <c r="W1348" s="1">
        <v>30621</v>
      </c>
      <c r="X1348"/>
    </row>
    <row r="1349" spans="1:24" x14ac:dyDescent="0.3">
      <c r="A1349" t="s">
        <v>5512</v>
      </c>
      <c r="B1349">
        <v>1</v>
      </c>
      <c r="C1349" s="1" t="s">
        <v>5509</v>
      </c>
      <c r="D1349" t="s">
        <v>320</v>
      </c>
      <c r="E1349" t="s">
        <v>5511</v>
      </c>
      <c r="F1349" t="s">
        <v>294</v>
      </c>
      <c r="G1349">
        <v>84</v>
      </c>
      <c r="H1349" t="s">
        <v>1592</v>
      </c>
      <c r="I1349" t="s">
        <v>5509</v>
      </c>
      <c r="J1349">
        <v>11535</v>
      </c>
      <c r="K1349">
        <v>10</v>
      </c>
      <c r="L1349" t="s">
        <v>367</v>
      </c>
      <c r="M1349" t="s">
        <v>5510</v>
      </c>
      <c r="N1349">
        <v>32</v>
      </c>
      <c r="O1349" t="s">
        <v>12272</v>
      </c>
      <c r="P1349" s="1" t="s">
        <v>320</v>
      </c>
      <c r="R1349">
        <v>13387</v>
      </c>
      <c r="T1349" t="s">
        <v>421</v>
      </c>
      <c r="V1349" t="s">
        <v>5513</v>
      </c>
      <c r="W1349" s="1">
        <v>24108</v>
      </c>
      <c r="X1349"/>
    </row>
    <row r="1350" spans="1:24" x14ac:dyDescent="0.3">
      <c r="A1350" t="s">
        <v>5516</v>
      </c>
      <c r="B1350">
        <v>1</v>
      </c>
      <c r="C1350" s="1" t="s">
        <v>40</v>
      </c>
      <c r="D1350" t="s">
        <v>347</v>
      </c>
      <c r="E1350" t="s">
        <v>5515</v>
      </c>
      <c r="F1350" t="s">
        <v>298</v>
      </c>
      <c r="G1350">
        <v>15</v>
      </c>
      <c r="H1350" t="s">
        <v>2950</v>
      </c>
      <c r="I1350" t="s">
        <v>40</v>
      </c>
      <c r="J1350">
        <v>16640</v>
      </c>
      <c r="K1350">
        <v>7</v>
      </c>
      <c r="L1350" t="s">
        <v>504</v>
      </c>
      <c r="M1350" t="s">
        <v>777</v>
      </c>
      <c r="N1350">
        <v>31</v>
      </c>
      <c r="O1350" t="s">
        <v>12273</v>
      </c>
      <c r="P1350" s="1" t="s">
        <v>347</v>
      </c>
      <c r="R1350">
        <v>16804</v>
      </c>
      <c r="S1350">
        <v>1</v>
      </c>
      <c r="T1350" t="s">
        <v>359</v>
      </c>
      <c r="U1350" t="s">
        <v>14224</v>
      </c>
      <c r="V1350" t="s">
        <v>5517</v>
      </c>
      <c r="W1350" s="1">
        <v>27619</v>
      </c>
      <c r="X1350"/>
    </row>
    <row r="1351" spans="1:24" x14ac:dyDescent="0.3">
      <c r="A1351" t="s">
        <v>5521</v>
      </c>
      <c r="B1351">
        <v>1</v>
      </c>
      <c r="C1351" s="1" t="s">
        <v>5518</v>
      </c>
      <c r="D1351" t="s">
        <v>347</v>
      </c>
      <c r="E1351" t="s">
        <v>5520</v>
      </c>
      <c r="F1351" t="s">
        <v>294</v>
      </c>
      <c r="G1351">
        <v>7</v>
      </c>
      <c r="H1351" t="s">
        <v>1054</v>
      </c>
      <c r="I1351" t="s">
        <v>5518</v>
      </c>
      <c r="J1351">
        <v>19723</v>
      </c>
      <c r="K1351">
        <v>3</v>
      </c>
      <c r="L1351" t="s">
        <v>2967</v>
      </c>
      <c r="M1351" t="s">
        <v>5519</v>
      </c>
      <c r="N1351">
        <v>26</v>
      </c>
      <c r="O1351" t="s">
        <v>12274</v>
      </c>
      <c r="P1351" s="1" t="s">
        <v>347</v>
      </c>
      <c r="R1351">
        <v>2969915</v>
      </c>
      <c r="T1351" t="s">
        <v>489</v>
      </c>
      <c r="V1351" t="s">
        <v>2749</v>
      </c>
      <c r="W1351" s="1">
        <v>30930</v>
      </c>
      <c r="X1351"/>
    </row>
    <row r="1352" spans="1:24" x14ac:dyDescent="0.3">
      <c r="A1352" t="s">
        <v>5523</v>
      </c>
      <c r="B1352">
        <v>1</v>
      </c>
      <c r="C1352" s="1" t="s">
        <v>4962</v>
      </c>
      <c r="D1352" t="s">
        <v>310</v>
      </c>
      <c r="F1352" t="s">
        <v>294</v>
      </c>
      <c r="G1352">
        <v>13</v>
      </c>
      <c r="H1352" t="s">
        <v>456</v>
      </c>
      <c r="I1352" t="s">
        <v>4962</v>
      </c>
      <c r="J1352">
        <v>4124</v>
      </c>
      <c r="K1352">
        <v>7</v>
      </c>
      <c r="L1352" t="s">
        <v>3483</v>
      </c>
      <c r="M1352" t="s">
        <v>333</v>
      </c>
      <c r="N1352">
        <v>35</v>
      </c>
      <c r="O1352" t="s">
        <v>12275</v>
      </c>
      <c r="P1352" s="1" t="s">
        <v>310</v>
      </c>
      <c r="T1352" t="s">
        <v>293</v>
      </c>
      <c r="V1352" t="s">
        <v>5524</v>
      </c>
      <c r="W1352" s="1"/>
      <c r="X1352"/>
    </row>
    <row r="1353" spans="1:24" x14ac:dyDescent="0.3">
      <c r="A1353" t="s">
        <v>14705</v>
      </c>
      <c r="B1353">
        <v>1</v>
      </c>
      <c r="C1353" s="1" t="s">
        <v>14706</v>
      </c>
      <c r="D1353" t="s">
        <v>448</v>
      </c>
      <c r="F1353" t="s">
        <v>298</v>
      </c>
      <c r="G1353">
        <v>34</v>
      </c>
      <c r="H1353" t="s">
        <v>575</v>
      </c>
      <c r="I1353" t="s">
        <v>14706</v>
      </c>
      <c r="J1353">
        <v>22395</v>
      </c>
      <c r="K1353">
        <v>1</v>
      </c>
      <c r="L1353" t="s">
        <v>14709</v>
      </c>
      <c r="M1353" t="s">
        <v>14707</v>
      </c>
      <c r="N1353">
        <v>24</v>
      </c>
      <c r="O1353" t="s">
        <v>14708</v>
      </c>
      <c r="P1353" s="1" t="s">
        <v>448</v>
      </c>
      <c r="R1353">
        <v>4683485</v>
      </c>
      <c r="T1353" t="s">
        <v>359</v>
      </c>
      <c r="U1353" t="s">
        <v>313</v>
      </c>
      <c r="V1353" t="s">
        <v>15646</v>
      </c>
      <c r="W1353" s="1">
        <v>33188</v>
      </c>
      <c r="X1353"/>
    </row>
    <row r="1354" spans="1:24" x14ac:dyDescent="0.3">
      <c r="A1354" t="s">
        <v>5528</v>
      </c>
      <c r="B1354">
        <v>1</v>
      </c>
      <c r="C1354" s="1" t="s">
        <v>5525</v>
      </c>
      <c r="D1354" t="s">
        <v>320</v>
      </c>
      <c r="E1354" t="s">
        <v>5527</v>
      </c>
      <c r="F1354" t="s">
        <v>294</v>
      </c>
      <c r="G1354">
        <v>43</v>
      </c>
      <c r="H1354" t="s">
        <v>661</v>
      </c>
      <c r="I1354" t="s">
        <v>5525</v>
      </c>
      <c r="J1354">
        <v>13170</v>
      </c>
      <c r="K1354">
        <v>9</v>
      </c>
      <c r="L1354" t="s">
        <v>5526</v>
      </c>
      <c r="M1354" t="s">
        <v>479</v>
      </c>
      <c r="N1354">
        <v>31</v>
      </c>
      <c r="O1354" t="s">
        <v>12276</v>
      </c>
      <c r="P1354" s="1" t="s">
        <v>320</v>
      </c>
      <c r="R1354">
        <v>14156</v>
      </c>
      <c r="T1354" t="s">
        <v>328</v>
      </c>
      <c r="V1354" t="s">
        <v>4406</v>
      </c>
      <c r="W1354" s="1">
        <v>24942</v>
      </c>
      <c r="X1354"/>
    </row>
    <row r="1355" spans="1:24" x14ac:dyDescent="0.3">
      <c r="A1355" t="s">
        <v>5530</v>
      </c>
      <c r="B1355">
        <v>1</v>
      </c>
      <c r="C1355" s="1" t="s">
        <v>2950</v>
      </c>
      <c r="D1355" t="s">
        <v>448</v>
      </c>
      <c r="F1355" t="s">
        <v>294</v>
      </c>
      <c r="G1355">
        <v>22</v>
      </c>
      <c r="H1355" t="s">
        <v>410</v>
      </c>
      <c r="I1355" t="s">
        <v>2950</v>
      </c>
      <c r="J1355">
        <v>4640</v>
      </c>
      <c r="K1355">
        <v>14</v>
      </c>
      <c r="L1355" t="s">
        <v>1038</v>
      </c>
      <c r="M1355" t="s">
        <v>5529</v>
      </c>
      <c r="N1355">
        <v>35</v>
      </c>
      <c r="O1355" t="s">
        <v>12277</v>
      </c>
      <c r="P1355" s="1" t="s">
        <v>448</v>
      </c>
      <c r="R1355">
        <v>9588</v>
      </c>
      <c r="T1355" t="s">
        <v>307</v>
      </c>
      <c r="V1355" t="s">
        <v>2586</v>
      </c>
      <c r="W1355" s="1">
        <v>7751</v>
      </c>
      <c r="X1355"/>
    </row>
    <row r="1356" spans="1:24" x14ac:dyDescent="0.3">
      <c r="A1356" t="s">
        <v>14710</v>
      </c>
      <c r="B1356">
        <v>1</v>
      </c>
      <c r="C1356" s="1" t="s">
        <v>14711</v>
      </c>
      <c r="D1356" t="s">
        <v>347</v>
      </c>
      <c r="F1356" t="s">
        <v>294</v>
      </c>
      <c r="H1356" t="s">
        <v>752</v>
      </c>
      <c r="I1356" t="s">
        <v>14711</v>
      </c>
      <c r="J1356">
        <v>22293</v>
      </c>
      <c r="K1356">
        <v>0</v>
      </c>
      <c r="L1356" t="s">
        <v>6627</v>
      </c>
      <c r="M1356" t="s">
        <v>14712</v>
      </c>
      <c r="N1356">
        <v>23</v>
      </c>
      <c r="O1356" t="s">
        <v>14713</v>
      </c>
      <c r="P1356" s="1" t="s">
        <v>347</v>
      </c>
      <c r="R1356">
        <v>4051242</v>
      </c>
      <c r="T1356" t="s">
        <v>399</v>
      </c>
      <c r="V1356" t="s">
        <v>16375</v>
      </c>
      <c r="W1356" s="1">
        <v>32947</v>
      </c>
      <c r="X1356"/>
    </row>
    <row r="1357" spans="1:24" x14ac:dyDescent="0.3">
      <c r="A1357" t="s">
        <v>5533</v>
      </c>
      <c r="B1357">
        <v>1</v>
      </c>
      <c r="C1357" s="1" t="s">
        <v>5531</v>
      </c>
      <c r="D1357" t="s">
        <v>347</v>
      </c>
      <c r="E1357" t="s">
        <v>14014</v>
      </c>
      <c r="F1357" t="s">
        <v>298</v>
      </c>
      <c r="G1357">
        <v>17</v>
      </c>
      <c r="H1357" t="s">
        <v>427</v>
      </c>
      <c r="I1357" t="s">
        <v>5531</v>
      </c>
      <c r="J1357">
        <v>20820</v>
      </c>
      <c r="K1357">
        <v>2</v>
      </c>
      <c r="L1357" t="s">
        <v>1893</v>
      </c>
      <c r="M1357" t="s">
        <v>5532</v>
      </c>
      <c r="N1357">
        <v>24</v>
      </c>
      <c r="O1357" t="s">
        <v>12278</v>
      </c>
      <c r="P1357" s="1" t="s">
        <v>347</v>
      </c>
      <c r="R1357">
        <v>3914328</v>
      </c>
      <c r="S1357">
        <v>2</v>
      </c>
      <c r="T1357" t="s">
        <v>489</v>
      </c>
      <c r="U1357" t="s">
        <v>339</v>
      </c>
      <c r="V1357" t="s">
        <v>694</v>
      </c>
      <c r="W1357" s="1">
        <v>31894</v>
      </c>
      <c r="X1357"/>
    </row>
    <row r="1358" spans="1:24" x14ac:dyDescent="0.3">
      <c r="A1358" t="s">
        <v>5537</v>
      </c>
      <c r="B1358">
        <v>1</v>
      </c>
      <c r="C1358" s="1" t="s">
        <v>82</v>
      </c>
      <c r="D1358" t="s">
        <v>347</v>
      </c>
      <c r="E1358" t="s">
        <v>5536</v>
      </c>
      <c r="F1358" t="s">
        <v>298</v>
      </c>
      <c r="G1358">
        <v>19</v>
      </c>
      <c r="H1358" t="s">
        <v>355</v>
      </c>
      <c r="I1358" t="s">
        <v>82</v>
      </c>
      <c r="J1358">
        <v>19917</v>
      </c>
      <c r="K1358">
        <v>3</v>
      </c>
      <c r="L1358" t="s">
        <v>301</v>
      </c>
      <c r="M1358" t="s">
        <v>5535</v>
      </c>
      <c r="N1358">
        <v>24</v>
      </c>
      <c r="O1358" t="s">
        <v>12279</v>
      </c>
      <c r="P1358" s="1" t="s">
        <v>347</v>
      </c>
      <c r="R1358">
        <v>3915097</v>
      </c>
      <c r="S1358">
        <v>3</v>
      </c>
      <c r="T1358" t="s">
        <v>359</v>
      </c>
      <c r="U1358" t="s">
        <v>305</v>
      </c>
      <c r="V1358" t="s">
        <v>5538</v>
      </c>
      <c r="W1358" s="1">
        <v>31075</v>
      </c>
      <c r="X1358"/>
    </row>
    <row r="1359" spans="1:24" x14ac:dyDescent="0.3">
      <c r="A1359" t="s">
        <v>5542</v>
      </c>
      <c r="B1359">
        <v>1</v>
      </c>
      <c r="C1359" s="1" t="s">
        <v>5539</v>
      </c>
      <c r="D1359" t="s">
        <v>347</v>
      </c>
      <c r="E1359" t="s">
        <v>5541</v>
      </c>
      <c r="F1359" t="s">
        <v>294</v>
      </c>
      <c r="G1359">
        <v>13</v>
      </c>
      <c r="H1359" t="s">
        <v>533</v>
      </c>
      <c r="I1359" t="s">
        <v>5539</v>
      </c>
      <c r="J1359">
        <v>20689</v>
      </c>
      <c r="K1359">
        <v>2</v>
      </c>
      <c r="L1359" t="s">
        <v>1703</v>
      </c>
      <c r="M1359" t="s">
        <v>5540</v>
      </c>
      <c r="N1359">
        <v>25</v>
      </c>
      <c r="O1359" t="s">
        <v>12280</v>
      </c>
      <c r="P1359" s="1" t="s">
        <v>347</v>
      </c>
      <c r="R1359">
        <v>3052102</v>
      </c>
      <c r="T1359" t="s">
        <v>328</v>
      </c>
      <c r="V1359" t="s">
        <v>4896</v>
      </c>
      <c r="W1359" s="1">
        <v>31783</v>
      </c>
      <c r="X1359"/>
    </row>
    <row r="1360" spans="1:24" x14ac:dyDescent="0.3">
      <c r="A1360" t="s">
        <v>5545</v>
      </c>
      <c r="B1360">
        <v>1</v>
      </c>
      <c r="C1360" s="1" t="s">
        <v>5543</v>
      </c>
      <c r="D1360" t="s">
        <v>434</v>
      </c>
      <c r="F1360" t="s">
        <v>294</v>
      </c>
      <c r="G1360">
        <v>7</v>
      </c>
      <c r="H1360" t="s">
        <v>447</v>
      </c>
      <c r="I1360" t="s">
        <v>5543</v>
      </c>
      <c r="J1360">
        <v>20728</v>
      </c>
      <c r="K1360">
        <v>1</v>
      </c>
      <c r="L1360" t="s">
        <v>3470</v>
      </c>
      <c r="M1360" t="s">
        <v>5544</v>
      </c>
      <c r="O1360" t="s">
        <v>12281</v>
      </c>
      <c r="P1360" s="1" t="s">
        <v>434</v>
      </c>
      <c r="T1360" t="s">
        <v>359</v>
      </c>
      <c r="V1360"/>
      <c r="W1360" s="1">
        <v>31818</v>
      </c>
      <c r="X1360"/>
    </row>
    <row r="1361" spans="1:24" x14ac:dyDescent="0.3">
      <c r="A1361" t="s">
        <v>5547</v>
      </c>
      <c r="B1361">
        <v>1</v>
      </c>
      <c r="C1361" s="1" t="s">
        <v>5546</v>
      </c>
      <c r="D1361" t="s">
        <v>448</v>
      </c>
      <c r="F1361" t="s">
        <v>294</v>
      </c>
      <c r="G1361">
        <v>33</v>
      </c>
      <c r="H1361" t="s">
        <v>496</v>
      </c>
      <c r="I1361" t="s">
        <v>5546</v>
      </c>
      <c r="J1361">
        <v>17198</v>
      </c>
      <c r="K1361">
        <v>0</v>
      </c>
      <c r="L1361" t="s">
        <v>3348</v>
      </c>
      <c r="M1361" t="s">
        <v>2887</v>
      </c>
      <c r="N1361">
        <v>24</v>
      </c>
      <c r="O1361" t="s">
        <v>12282</v>
      </c>
      <c r="P1361" s="1" t="s">
        <v>448</v>
      </c>
      <c r="R1361">
        <v>2574812</v>
      </c>
      <c r="T1361" t="s">
        <v>399</v>
      </c>
      <c r="V1361" t="s">
        <v>3256</v>
      </c>
      <c r="W1361" s="1">
        <v>29044</v>
      </c>
      <c r="X1361"/>
    </row>
    <row r="1362" spans="1:24" x14ac:dyDescent="0.3">
      <c r="A1362" t="s">
        <v>5550</v>
      </c>
      <c r="B1362">
        <v>1</v>
      </c>
      <c r="C1362" s="1" t="s">
        <v>5549</v>
      </c>
      <c r="D1362" t="s">
        <v>434</v>
      </c>
      <c r="F1362" t="s">
        <v>294</v>
      </c>
      <c r="G1362">
        <v>2</v>
      </c>
      <c r="H1362" t="s">
        <v>1812</v>
      </c>
      <c r="I1362" t="s">
        <v>5549</v>
      </c>
      <c r="J1362">
        <v>1269</v>
      </c>
      <c r="K1362">
        <v>12</v>
      </c>
      <c r="L1362" t="s">
        <v>1785</v>
      </c>
      <c r="M1362" t="s">
        <v>4270</v>
      </c>
      <c r="N1362">
        <v>34</v>
      </c>
      <c r="O1362" t="s">
        <v>12283</v>
      </c>
      <c r="P1362" s="1" t="s">
        <v>434</v>
      </c>
      <c r="R1362">
        <v>11688</v>
      </c>
      <c r="T1362" t="s">
        <v>344</v>
      </c>
      <c r="V1362" t="s">
        <v>5551</v>
      </c>
      <c r="W1362" s="1">
        <v>9032</v>
      </c>
      <c r="X1362"/>
    </row>
    <row r="1363" spans="1:24" x14ac:dyDescent="0.3">
      <c r="A1363" t="s">
        <v>5556</v>
      </c>
      <c r="B1363">
        <v>1</v>
      </c>
      <c r="C1363" s="1" t="s">
        <v>5554</v>
      </c>
      <c r="D1363" t="s">
        <v>310</v>
      </c>
      <c r="E1363" t="s">
        <v>14015</v>
      </c>
      <c r="F1363" t="s">
        <v>294</v>
      </c>
      <c r="G1363">
        <v>48</v>
      </c>
      <c r="H1363" t="s">
        <v>943</v>
      </c>
      <c r="I1363" t="s">
        <v>5554</v>
      </c>
      <c r="J1363">
        <v>19497</v>
      </c>
      <c r="K1363">
        <v>3</v>
      </c>
      <c r="L1363" t="s">
        <v>852</v>
      </c>
      <c r="M1363" t="s">
        <v>5555</v>
      </c>
      <c r="N1363">
        <v>26</v>
      </c>
      <c r="O1363" t="s">
        <v>12284</v>
      </c>
      <c r="P1363" s="1" t="s">
        <v>310</v>
      </c>
      <c r="R1363">
        <v>2979985</v>
      </c>
      <c r="T1363" t="s">
        <v>293</v>
      </c>
      <c r="V1363" t="s">
        <v>5557</v>
      </c>
      <c r="W1363" s="1">
        <v>30800</v>
      </c>
      <c r="X1363"/>
    </row>
    <row r="1364" spans="1:24" x14ac:dyDescent="0.3">
      <c r="A1364" t="s">
        <v>5560</v>
      </c>
      <c r="B1364">
        <v>1</v>
      </c>
      <c r="C1364" s="1" t="s">
        <v>5558</v>
      </c>
      <c r="D1364" t="s">
        <v>320</v>
      </c>
      <c r="E1364" t="s">
        <v>5559</v>
      </c>
      <c r="F1364" t="s">
        <v>294</v>
      </c>
      <c r="G1364">
        <v>89</v>
      </c>
      <c r="H1364" t="s">
        <v>1180</v>
      </c>
      <c r="I1364" t="s">
        <v>5558</v>
      </c>
      <c r="J1364">
        <v>19647</v>
      </c>
      <c r="K1364">
        <v>3</v>
      </c>
      <c r="L1364" t="s">
        <v>608</v>
      </c>
      <c r="M1364" t="s">
        <v>1535</v>
      </c>
      <c r="N1364">
        <v>29</v>
      </c>
      <c r="O1364" t="s">
        <v>12285</v>
      </c>
      <c r="P1364" s="1" t="s">
        <v>320</v>
      </c>
      <c r="R1364">
        <v>4227184</v>
      </c>
      <c r="T1364" t="s">
        <v>421</v>
      </c>
      <c r="V1364" t="s">
        <v>5561</v>
      </c>
      <c r="W1364" s="1">
        <v>30888</v>
      </c>
      <c r="X1364"/>
    </row>
    <row r="1365" spans="1:24" x14ac:dyDescent="0.3">
      <c r="A1365" t="s">
        <v>17161</v>
      </c>
      <c r="B1365">
        <v>1</v>
      </c>
      <c r="C1365" s="1" t="s">
        <v>17162</v>
      </c>
      <c r="D1365" t="s">
        <v>448</v>
      </c>
      <c r="F1365" t="s">
        <v>298</v>
      </c>
      <c r="G1365">
        <v>33</v>
      </c>
      <c r="H1365" t="s">
        <v>682</v>
      </c>
      <c r="I1365" t="s">
        <v>17162</v>
      </c>
      <c r="K1365">
        <v>0</v>
      </c>
      <c r="L1365" t="s">
        <v>523</v>
      </c>
      <c r="M1365" t="s">
        <v>777</v>
      </c>
      <c r="O1365" t="s">
        <v>17163</v>
      </c>
      <c r="P1365" s="1" t="s">
        <v>448</v>
      </c>
      <c r="T1365" t="s">
        <v>307</v>
      </c>
      <c r="U1365" t="s">
        <v>870</v>
      </c>
      <c r="V1365"/>
      <c r="W1365" s="1"/>
      <c r="X1365"/>
    </row>
    <row r="1366" spans="1:24" x14ac:dyDescent="0.3">
      <c r="A1366" t="s">
        <v>5563</v>
      </c>
      <c r="B1366">
        <v>1</v>
      </c>
      <c r="C1366" s="1" t="s">
        <v>5562</v>
      </c>
      <c r="D1366" t="s">
        <v>320</v>
      </c>
      <c r="F1366" t="s">
        <v>294</v>
      </c>
      <c r="G1366">
        <v>49</v>
      </c>
      <c r="H1366" t="s">
        <v>521</v>
      </c>
      <c r="I1366" t="s">
        <v>5562</v>
      </c>
      <c r="J1366">
        <v>17105</v>
      </c>
      <c r="K1366">
        <v>1</v>
      </c>
      <c r="L1366" t="s">
        <v>2075</v>
      </c>
      <c r="M1366" t="s">
        <v>4241</v>
      </c>
      <c r="N1366">
        <v>27</v>
      </c>
      <c r="O1366" t="s">
        <v>12286</v>
      </c>
      <c r="P1366" s="1" t="s">
        <v>320</v>
      </c>
      <c r="R1366">
        <v>2516722</v>
      </c>
      <c r="T1366" t="s">
        <v>317</v>
      </c>
      <c r="V1366" t="s">
        <v>5564</v>
      </c>
      <c r="W1366" s="1">
        <v>28882</v>
      </c>
      <c r="X1366"/>
    </row>
    <row r="1367" spans="1:24" x14ac:dyDescent="0.3">
      <c r="A1367" t="s">
        <v>5569</v>
      </c>
      <c r="B1367">
        <v>1</v>
      </c>
      <c r="C1367" s="1" t="s">
        <v>5566</v>
      </c>
      <c r="D1367" t="s">
        <v>347</v>
      </c>
      <c r="F1367" t="s">
        <v>294</v>
      </c>
      <c r="G1367">
        <v>3</v>
      </c>
      <c r="H1367" t="s">
        <v>588</v>
      </c>
      <c r="I1367" t="s">
        <v>5566</v>
      </c>
      <c r="J1367">
        <v>17171</v>
      </c>
      <c r="K1367">
        <v>0</v>
      </c>
      <c r="L1367" t="s">
        <v>5567</v>
      </c>
      <c r="M1367" t="s">
        <v>5568</v>
      </c>
      <c r="N1367">
        <v>25</v>
      </c>
      <c r="O1367" t="s">
        <v>12287</v>
      </c>
      <c r="P1367" s="1" t="s">
        <v>347</v>
      </c>
      <c r="R1367">
        <v>2514461</v>
      </c>
      <c r="T1367" t="s">
        <v>307</v>
      </c>
      <c r="V1367" t="s">
        <v>5570</v>
      </c>
      <c r="W1367" s="1">
        <v>28746</v>
      </c>
      <c r="X1367"/>
    </row>
    <row r="1368" spans="1:24" x14ac:dyDescent="0.3">
      <c r="A1368" t="s">
        <v>5573</v>
      </c>
      <c r="B1368">
        <v>1</v>
      </c>
      <c r="C1368" s="1" t="s">
        <v>5571</v>
      </c>
      <c r="D1368" t="s">
        <v>347</v>
      </c>
      <c r="E1368" t="s">
        <v>14016</v>
      </c>
      <c r="F1368" t="s">
        <v>298</v>
      </c>
      <c r="G1368">
        <v>6</v>
      </c>
      <c r="H1368" t="s">
        <v>787</v>
      </c>
      <c r="I1368" t="s">
        <v>5571</v>
      </c>
      <c r="J1368">
        <v>21070</v>
      </c>
      <c r="K1368">
        <v>2</v>
      </c>
      <c r="L1368" t="s">
        <v>5572</v>
      </c>
      <c r="M1368" t="s">
        <v>2980</v>
      </c>
      <c r="N1368">
        <v>26</v>
      </c>
      <c r="O1368" t="s">
        <v>12288</v>
      </c>
      <c r="P1368" s="1" t="s">
        <v>347</v>
      </c>
      <c r="R1368">
        <v>3121413</v>
      </c>
      <c r="T1368" t="s">
        <v>359</v>
      </c>
      <c r="U1368" t="s">
        <v>741</v>
      </c>
      <c r="V1368" t="s">
        <v>1981</v>
      </c>
      <c r="W1368" s="1">
        <v>32504</v>
      </c>
      <c r="X1368"/>
    </row>
    <row r="1369" spans="1:24" x14ac:dyDescent="0.3">
      <c r="A1369" t="s">
        <v>5575</v>
      </c>
      <c r="B1369">
        <v>1</v>
      </c>
      <c r="C1369" s="1" t="s">
        <v>5574</v>
      </c>
      <c r="D1369" t="s">
        <v>347</v>
      </c>
      <c r="E1369" t="s">
        <v>14017</v>
      </c>
      <c r="F1369" t="s">
        <v>298</v>
      </c>
      <c r="G1369">
        <v>17</v>
      </c>
      <c r="H1369" t="s">
        <v>388</v>
      </c>
      <c r="I1369" t="s">
        <v>5574</v>
      </c>
      <c r="J1369">
        <v>21528</v>
      </c>
      <c r="K1369">
        <v>2</v>
      </c>
      <c r="L1369" t="s">
        <v>4648</v>
      </c>
      <c r="M1369" t="s">
        <v>1340</v>
      </c>
      <c r="N1369">
        <v>24</v>
      </c>
      <c r="O1369" t="s">
        <v>12289</v>
      </c>
      <c r="P1369" s="1" t="s">
        <v>347</v>
      </c>
      <c r="R1369">
        <v>4241723</v>
      </c>
      <c r="T1369" t="s">
        <v>317</v>
      </c>
      <c r="U1369" t="s">
        <v>1368</v>
      </c>
      <c r="V1369" t="s">
        <v>5576</v>
      </c>
      <c r="W1369" s="1">
        <v>32471</v>
      </c>
      <c r="X1369"/>
    </row>
    <row r="1370" spans="1:24" x14ac:dyDescent="0.3">
      <c r="A1370" t="s">
        <v>5578</v>
      </c>
      <c r="B1370">
        <v>1</v>
      </c>
      <c r="C1370" s="1" t="s">
        <v>91</v>
      </c>
      <c r="D1370" t="s">
        <v>448</v>
      </c>
      <c r="E1370" t="s">
        <v>5577</v>
      </c>
      <c r="F1370" t="s">
        <v>298</v>
      </c>
      <c r="G1370">
        <v>21</v>
      </c>
      <c r="H1370" t="s">
        <v>661</v>
      </c>
      <c r="I1370" t="s">
        <v>91</v>
      </c>
      <c r="J1370">
        <v>16771</v>
      </c>
      <c r="K1370">
        <v>6</v>
      </c>
      <c r="L1370" t="s">
        <v>2706</v>
      </c>
      <c r="M1370" t="s">
        <v>16376</v>
      </c>
      <c r="N1370">
        <v>26</v>
      </c>
      <c r="O1370" t="s">
        <v>16377</v>
      </c>
      <c r="P1370" s="1" t="s">
        <v>448</v>
      </c>
      <c r="R1370">
        <v>2977644</v>
      </c>
      <c r="T1370" t="s">
        <v>328</v>
      </c>
      <c r="U1370" t="s">
        <v>476</v>
      </c>
      <c r="V1370" t="s">
        <v>1208</v>
      </c>
      <c r="W1370" s="1">
        <v>28398</v>
      </c>
      <c r="X1370"/>
    </row>
    <row r="1371" spans="1:24" x14ac:dyDescent="0.3">
      <c r="A1371" t="s">
        <v>5580</v>
      </c>
      <c r="B1371">
        <v>1</v>
      </c>
      <c r="C1371" s="1" t="s">
        <v>5579</v>
      </c>
      <c r="D1371" t="s">
        <v>448</v>
      </c>
      <c r="F1371" t="s">
        <v>294</v>
      </c>
      <c r="G1371">
        <v>39</v>
      </c>
      <c r="H1371" t="s">
        <v>943</v>
      </c>
      <c r="I1371" t="s">
        <v>5579</v>
      </c>
      <c r="J1371">
        <v>18329</v>
      </c>
      <c r="K1371">
        <v>0</v>
      </c>
      <c r="L1371" t="s">
        <v>2028</v>
      </c>
      <c r="M1371" t="s">
        <v>1331</v>
      </c>
      <c r="N1371">
        <v>24</v>
      </c>
      <c r="O1371" t="s">
        <v>12290</v>
      </c>
      <c r="P1371" s="1" t="s">
        <v>448</v>
      </c>
      <c r="T1371" t="s">
        <v>307</v>
      </c>
      <c r="V1371" t="s">
        <v>5581</v>
      </c>
      <c r="W1371" s="1">
        <v>29492</v>
      </c>
      <c r="X1371"/>
    </row>
    <row r="1372" spans="1:24" x14ac:dyDescent="0.3">
      <c r="A1372" t="s">
        <v>5584</v>
      </c>
      <c r="B1372">
        <v>1</v>
      </c>
      <c r="C1372" s="1" t="s">
        <v>5582</v>
      </c>
      <c r="D1372" t="s">
        <v>310</v>
      </c>
      <c r="E1372" t="s">
        <v>14018</v>
      </c>
      <c r="F1372" t="s">
        <v>298</v>
      </c>
      <c r="G1372">
        <v>1</v>
      </c>
      <c r="H1372" t="s">
        <v>918</v>
      </c>
      <c r="I1372" t="s">
        <v>5582</v>
      </c>
      <c r="J1372">
        <v>20889</v>
      </c>
      <c r="K1372">
        <v>2</v>
      </c>
      <c r="L1372" t="s">
        <v>5583</v>
      </c>
      <c r="M1372" t="s">
        <v>1084</v>
      </c>
      <c r="N1372">
        <v>23</v>
      </c>
      <c r="O1372" t="s">
        <v>12291</v>
      </c>
      <c r="P1372" s="1" t="s">
        <v>310</v>
      </c>
      <c r="R1372">
        <v>3917315</v>
      </c>
      <c r="S1372">
        <v>1</v>
      </c>
      <c r="T1372" t="s">
        <v>399</v>
      </c>
      <c r="U1372" t="s">
        <v>339</v>
      </c>
      <c r="V1372" t="s">
        <v>5585</v>
      </c>
      <c r="W1372" s="1">
        <v>31833</v>
      </c>
      <c r="X1372"/>
    </row>
    <row r="1373" spans="1:24" x14ac:dyDescent="0.3">
      <c r="A1373" t="s">
        <v>17164</v>
      </c>
      <c r="B1373">
        <v>1</v>
      </c>
      <c r="C1373" s="1" t="s">
        <v>17165</v>
      </c>
      <c r="D1373" t="s">
        <v>347</v>
      </c>
      <c r="F1373" t="s">
        <v>294</v>
      </c>
      <c r="G1373">
        <v>82</v>
      </c>
      <c r="H1373" t="s">
        <v>564</v>
      </c>
      <c r="I1373" t="s">
        <v>17165</v>
      </c>
      <c r="K1373">
        <v>0</v>
      </c>
      <c r="L1373" t="s">
        <v>1266</v>
      </c>
      <c r="M1373" t="s">
        <v>17166</v>
      </c>
      <c r="O1373" t="s">
        <v>17167</v>
      </c>
      <c r="P1373" s="1" t="s">
        <v>347</v>
      </c>
      <c r="Q1373" t="s">
        <v>407</v>
      </c>
      <c r="T1373" t="s">
        <v>344</v>
      </c>
      <c r="U1373" t="s">
        <v>334</v>
      </c>
      <c r="V1373"/>
      <c r="W1373" s="1"/>
      <c r="X1373"/>
    </row>
    <row r="1374" spans="1:24" x14ac:dyDescent="0.3">
      <c r="A1374" t="s">
        <v>5589</v>
      </c>
      <c r="B1374">
        <v>1</v>
      </c>
      <c r="C1374" s="1" t="s">
        <v>5586</v>
      </c>
      <c r="D1374" t="s">
        <v>310</v>
      </c>
      <c r="E1374" t="s">
        <v>5588</v>
      </c>
      <c r="F1374" t="s">
        <v>294</v>
      </c>
      <c r="G1374">
        <v>9</v>
      </c>
      <c r="H1374" t="s">
        <v>692</v>
      </c>
      <c r="I1374" t="s">
        <v>5586</v>
      </c>
      <c r="J1374">
        <v>3867</v>
      </c>
      <c r="K1374">
        <v>17</v>
      </c>
      <c r="L1374" t="s">
        <v>1241</v>
      </c>
      <c r="M1374" t="s">
        <v>5587</v>
      </c>
      <c r="N1374">
        <v>40</v>
      </c>
      <c r="O1374" t="s">
        <v>12292</v>
      </c>
      <c r="P1374" s="1" t="s">
        <v>310</v>
      </c>
      <c r="R1374">
        <v>5209</v>
      </c>
      <c r="T1374" t="s">
        <v>344</v>
      </c>
      <c r="V1374" t="s">
        <v>5590</v>
      </c>
      <c r="W1374" s="1">
        <v>6624</v>
      </c>
      <c r="X1374"/>
    </row>
    <row r="1375" spans="1:24" x14ac:dyDescent="0.3">
      <c r="A1375" t="s">
        <v>5593</v>
      </c>
      <c r="B1375">
        <v>1</v>
      </c>
      <c r="C1375" s="1" t="s">
        <v>5591</v>
      </c>
      <c r="D1375" t="s">
        <v>448</v>
      </c>
      <c r="E1375" t="s">
        <v>14714</v>
      </c>
      <c r="F1375" t="s">
        <v>298</v>
      </c>
      <c r="G1375">
        <v>35</v>
      </c>
      <c r="H1375" t="s">
        <v>943</v>
      </c>
      <c r="I1375" t="s">
        <v>5591</v>
      </c>
      <c r="J1375">
        <v>21177</v>
      </c>
      <c r="K1375">
        <v>2</v>
      </c>
      <c r="L1375" t="s">
        <v>1178</v>
      </c>
      <c r="M1375" t="s">
        <v>5592</v>
      </c>
      <c r="N1375">
        <v>24</v>
      </c>
      <c r="O1375" t="s">
        <v>12293</v>
      </c>
      <c r="P1375" s="1" t="s">
        <v>448</v>
      </c>
      <c r="R1375">
        <v>3914534</v>
      </c>
      <c r="T1375" t="s">
        <v>307</v>
      </c>
      <c r="U1375" t="s">
        <v>1368</v>
      </c>
      <c r="V1375" t="s">
        <v>13839</v>
      </c>
      <c r="W1375" s="1">
        <v>32541</v>
      </c>
      <c r="X1375"/>
    </row>
    <row r="1376" spans="1:24" x14ac:dyDescent="0.3">
      <c r="A1376" t="s">
        <v>14715</v>
      </c>
      <c r="B1376">
        <v>1</v>
      </c>
      <c r="C1376" s="1" t="s">
        <v>5595</v>
      </c>
      <c r="D1376" t="s">
        <v>347</v>
      </c>
      <c r="E1376" t="s">
        <v>5597</v>
      </c>
      <c r="F1376" t="s">
        <v>298</v>
      </c>
      <c r="G1376">
        <v>18</v>
      </c>
      <c r="H1376" t="s">
        <v>391</v>
      </c>
      <c r="I1376" t="s">
        <v>5595</v>
      </c>
      <c r="J1376">
        <v>19200</v>
      </c>
      <c r="K1376">
        <v>4</v>
      </c>
      <c r="L1376" t="s">
        <v>4818</v>
      </c>
      <c r="M1376" t="s">
        <v>5596</v>
      </c>
      <c r="N1376">
        <v>27</v>
      </c>
      <c r="O1376" t="s">
        <v>12294</v>
      </c>
      <c r="P1376" s="1" t="s">
        <v>347</v>
      </c>
      <c r="R1376">
        <v>2973626</v>
      </c>
      <c r="S1376">
        <v>3</v>
      </c>
      <c r="T1376" t="s">
        <v>328</v>
      </c>
      <c r="U1376" t="s">
        <v>313</v>
      </c>
      <c r="V1376" t="s">
        <v>5598</v>
      </c>
      <c r="W1376" s="1">
        <v>30513</v>
      </c>
      <c r="X1376"/>
    </row>
    <row r="1377" spans="1:24" x14ac:dyDescent="0.3">
      <c r="A1377" t="s">
        <v>5602</v>
      </c>
      <c r="B1377">
        <v>1</v>
      </c>
      <c r="C1377" s="1" t="s">
        <v>5599</v>
      </c>
      <c r="D1377" t="s">
        <v>320</v>
      </c>
      <c r="E1377" t="s">
        <v>5601</v>
      </c>
      <c r="F1377" t="s">
        <v>506</v>
      </c>
      <c r="G1377">
        <v>83</v>
      </c>
      <c r="H1377" t="s">
        <v>1254</v>
      </c>
      <c r="I1377" t="s">
        <v>5599</v>
      </c>
      <c r="J1377">
        <v>16884</v>
      </c>
      <c r="K1377">
        <v>5</v>
      </c>
      <c r="L1377" t="s">
        <v>3483</v>
      </c>
      <c r="M1377" t="s">
        <v>5600</v>
      </c>
      <c r="N1377">
        <v>29</v>
      </c>
      <c r="O1377" t="s">
        <v>12295</v>
      </c>
      <c r="P1377" s="1" t="s">
        <v>3988</v>
      </c>
      <c r="R1377">
        <v>3052066</v>
      </c>
      <c r="T1377" t="s">
        <v>344</v>
      </c>
      <c r="V1377" t="s">
        <v>5603</v>
      </c>
      <c r="W1377" s="1">
        <v>28511</v>
      </c>
      <c r="X1377"/>
    </row>
    <row r="1378" spans="1:24" x14ac:dyDescent="0.3">
      <c r="A1378" t="s">
        <v>5607</v>
      </c>
      <c r="B1378">
        <v>1</v>
      </c>
      <c r="C1378" s="1" t="s">
        <v>5604</v>
      </c>
      <c r="D1378" t="s">
        <v>448</v>
      </c>
      <c r="F1378" t="s">
        <v>294</v>
      </c>
      <c r="G1378">
        <v>43</v>
      </c>
      <c r="H1378" t="s">
        <v>346</v>
      </c>
      <c r="I1378" t="s">
        <v>5604</v>
      </c>
      <c r="J1378">
        <v>16178</v>
      </c>
      <c r="K1378">
        <v>6</v>
      </c>
      <c r="L1378" t="s">
        <v>5605</v>
      </c>
      <c r="M1378" t="s">
        <v>5606</v>
      </c>
      <c r="N1378">
        <v>28</v>
      </c>
      <c r="O1378" t="s">
        <v>12296</v>
      </c>
      <c r="P1378" s="1" t="s">
        <v>448</v>
      </c>
      <c r="R1378">
        <v>16794</v>
      </c>
      <c r="T1378" t="s">
        <v>399</v>
      </c>
      <c r="V1378" t="s">
        <v>5608</v>
      </c>
      <c r="W1378" s="1">
        <v>27582</v>
      </c>
      <c r="X1378"/>
    </row>
    <row r="1379" spans="1:24" x14ac:dyDescent="0.3">
      <c r="A1379" t="s">
        <v>5611</v>
      </c>
      <c r="B1379">
        <v>1</v>
      </c>
      <c r="C1379" s="1" t="s">
        <v>74</v>
      </c>
      <c r="D1379" t="s">
        <v>310</v>
      </c>
      <c r="E1379" t="s">
        <v>5610</v>
      </c>
      <c r="F1379" t="s">
        <v>298</v>
      </c>
      <c r="G1379">
        <v>4</v>
      </c>
      <c r="H1379" t="s">
        <v>309</v>
      </c>
      <c r="I1379" t="s">
        <v>74</v>
      </c>
      <c r="J1379">
        <v>18857</v>
      </c>
      <c r="K1379">
        <v>4</v>
      </c>
      <c r="L1379" t="s">
        <v>5609</v>
      </c>
      <c r="M1379" t="s">
        <v>3484</v>
      </c>
      <c r="N1379">
        <v>25</v>
      </c>
      <c r="O1379" t="s">
        <v>12297</v>
      </c>
      <c r="P1379" s="1" t="s">
        <v>310</v>
      </c>
      <c r="R1379">
        <v>3122840</v>
      </c>
      <c r="S1379">
        <v>1</v>
      </c>
      <c r="T1379" t="s">
        <v>344</v>
      </c>
      <c r="U1379" t="s">
        <v>690</v>
      </c>
      <c r="V1379" t="s">
        <v>3006</v>
      </c>
      <c r="W1379" s="1">
        <v>30125</v>
      </c>
      <c r="X1379"/>
    </row>
    <row r="1380" spans="1:24" x14ac:dyDescent="0.3">
      <c r="A1380" t="s">
        <v>5615</v>
      </c>
      <c r="B1380">
        <v>1</v>
      </c>
      <c r="C1380" s="1" t="s">
        <v>5613</v>
      </c>
      <c r="F1380" t="s">
        <v>294</v>
      </c>
      <c r="G1380">
        <v>0</v>
      </c>
      <c r="H1380" t="s">
        <v>295</v>
      </c>
      <c r="I1380" t="s">
        <v>5613</v>
      </c>
      <c r="J1380">
        <v>17917</v>
      </c>
      <c r="K1380">
        <v>0</v>
      </c>
      <c r="L1380" t="s">
        <v>1272</v>
      </c>
      <c r="M1380" t="s">
        <v>5614</v>
      </c>
      <c r="O1380" t="s">
        <v>12298</v>
      </c>
      <c r="P1380" s="1" t="s">
        <v>295</v>
      </c>
      <c r="T1380" t="s">
        <v>295</v>
      </c>
      <c r="V1380"/>
      <c r="W1380" s="1"/>
      <c r="X1380"/>
    </row>
    <row r="1381" spans="1:24" x14ac:dyDescent="0.3">
      <c r="A1381" t="s">
        <v>5617</v>
      </c>
      <c r="B1381">
        <v>1</v>
      </c>
      <c r="C1381" s="1" t="s">
        <v>5616</v>
      </c>
      <c r="D1381" t="s">
        <v>448</v>
      </c>
      <c r="F1381" t="s">
        <v>294</v>
      </c>
      <c r="G1381">
        <v>33</v>
      </c>
      <c r="H1381" t="s">
        <v>571</v>
      </c>
      <c r="I1381" t="s">
        <v>5616</v>
      </c>
      <c r="J1381">
        <v>16046</v>
      </c>
      <c r="K1381">
        <v>1</v>
      </c>
      <c r="L1381" t="s">
        <v>899</v>
      </c>
      <c r="M1381" t="s">
        <v>4249</v>
      </c>
      <c r="N1381">
        <v>27</v>
      </c>
      <c r="O1381" t="s">
        <v>12299</v>
      </c>
      <c r="P1381" s="1" t="s">
        <v>448</v>
      </c>
      <c r="R1381">
        <v>17174</v>
      </c>
      <c r="T1381" t="s">
        <v>399</v>
      </c>
      <c r="V1381" t="s">
        <v>5618</v>
      </c>
      <c r="W1381" s="1">
        <v>28004</v>
      </c>
      <c r="X1381"/>
    </row>
    <row r="1382" spans="1:24" x14ac:dyDescent="0.3">
      <c r="A1382" t="s">
        <v>5621</v>
      </c>
      <c r="B1382">
        <v>1</v>
      </c>
      <c r="C1382" s="1" t="s">
        <v>5619</v>
      </c>
      <c r="D1382" t="s">
        <v>320</v>
      </c>
      <c r="F1382" t="s">
        <v>294</v>
      </c>
      <c r="G1382">
        <v>49</v>
      </c>
      <c r="H1382" t="s">
        <v>521</v>
      </c>
      <c r="I1382" t="s">
        <v>5619</v>
      </c>
      <c r="J1382">
        <v>18709</v>
      </c>
      <c r="K1382">
        <v>0</v>
      </c>
      <c r="L1382" t="s">
        <v>788</v>
      </c>
      <c r="M1382" t="s">
        <v>5620</v>
      </c>
      <c r="N1382">
        <v>26</v>
      </c>
      <c r="O1382" t="s">
        <v>12300</v>
      </c>
      <c r="P1382" s="1" t="s">
        <v>320</v>
      </c>
      <c r="T1382" t="s">
        <v>421</v>
      </c>
      <c r="V1382" t="s">
        <v>2388</v>
      </c>
      <c r="W1382" s="1">
        <v>30017</v>
      </c>
      <c r="X1382"/>
    </row>
    <row r="1383" spans="1:24" x14ac:dyDescent="0.3">
      <c r="A1383" t="s">
        <v>5624</v>
      </c>
      <c r="B1383">
        <v>1</v>
      </c>
      <c r="C1383" s="1" t="s">
        <v>5622</v>
      </c>
      <c r="D1383" t="s">
        <v>310</v>
      </c>
      <c r="E1383" t="s">
        <v>14019</v>
      </c>
      <c r="F1383" t="s">
        <v>298</v>
      </c>
      <c r="G1383">
        <v>3</v>
      </c>
      <c r="H1383" t="s">
        <v>1812</v>
      </c>
      <c r="I1383" t="s">
        <v>5622</v>
      </c>
      <c r="J1383">
        <v>20859</v>
      </c>
      <c r="K1383">
        <v>2</v>
      </c>
      <c r="L1383" t="s">
        <v>512</v>
      </c>
      <c r="M1383" t="s">
        <v>5623</v>
      </c>
      <c r="N1383">
        <v>24</v>
      </c>
      <c r="O1383" t="s">
        <v>12301</v>
      </c>
      <c r="P1383" s="1" t="s">
        <v>310</v>
      </c>
      <c r="R1383">
        <v>3924327</v>
      </c>
      <c r="S1383">
        <v>2</v>
      </c>
      <c r="T1383" t="s">
        <v>421</v>
      </c>
      <c r="U1383" t="s">
        <v>1368</v>
      </c>
      <c r="V1383" t="s">
        <v>5625</v>
      </c>
      <c r="W1383" s="1">
        <v>31874</v>
      </c>
      <c r="X1383"/>
    </row>
    <row r="1384" spans="1:24" x14ac:dyDescent="0.3">
      <c r="A1384" t="s">
        <v>5628</v>
      </c>
      <c r="B1384">
        <v>1</v>
      </c>
      <c r="C1384" s="1" t="s">
        <v>5626</v>
      </c>
      <c r="F1384" t="s">
        <v>294</v>
      </c>
      <c r="G1384">
        <v>0</v>
      </c>
      <c r="H1384" t="s">
        <v>295</v>
      </c>
      <c r="I1384" t="s">
        <v>5626</v>
      </c>
      <c r="J1384">
        <v>20648</v>
      </c>
      <c r="K1384">
        <v>0</v>
      </c>
      <c r="L1384" t="s">
        <v>642</v>
      </c>
      <c r="M1384" t="s">
        <v>5627</v>
      </c>
      <c r="O1384" t="s">
        <v>12302</v>
      </c>
      <c r="P1384" s="1" t="s">
        <v>295</v>
      </c>
      <c r="T1384" t="s">
        <v>295</v>
      </c>
      <c r="V1384"/>
      <c r="W1384" s="1"/>
      <c r="X1384"/>
    </row>
    <row r="1385" spans="1:24" x14ac:dyDescent="0.3">
      <c r="A1385" t="s">
        <v>14716</v>
      </c>
      <c r="B1385">
        <v>1</v>
      </c>
      <c r="C1385" s="1" t="s">
        <v>14717</v>
      </c>
      <c r="D1385" t="s">
        <v>434</v>
      </c>
      <c r="F1385" t="s">
        <v>298</v>
      </c>
      <c r="G1385">
        <v>7</v>
      </c>
      <c r="H1385" t="s">
        <v>433</v>
      </c>
      <c r="I1385" t="s">
        <v>14717</v>
      </c>
      <c r="J1385">
        <v>22425</v>
      </c>
      <c r="K1385">
        <v>1</v>
      </c>
      <c r="L1385" t="s">
        <v>3222</v>
      </c>
      <c r="M1385" t="s">
        <v>14719</v>
      </c>
      <c r="N1385">
        <v>23</v>
      </c>
      <c r="O1385" t="s">
        <v>14720</v>
      </c>
      <c r="P1385" s="1" t="s">
        <v>434</v>
      </c>
      <c r="R1385">
        <v>4035098</v>
      </c>
      <c r="S1385">
        <v>1</v>
      </c>
      <c r="T1385" t="s">
        <v>344</v>
      </c>
      <c r="U1385" t="s">
        <v>548</v>
      </c>
      <c r="V1385" t="s">
        <v>14718</v>
      </c>
      <c r="W1385" s="1">
        <v>33343</v>
      </c>
      <c r="X1385"/>
    </row>
    <row r="1386" spans="1:24" x14ac:dyDescent="0.3">
      <c r="A1386" t="s">
        <v>14721</v>
      </c>
      <c r="B1386">
        <v>1</v>
      </c>
      <c r="C1386" s="1" t="s">
        <v>14722</v>
      </c>
      <c r="D1386" t="s">
        <v>310</v>
      </c>
      <c r="F1386" t="s">
        <v>298</v>
      </c>
      <c r="G1386">
        <v>4</v>
      </c>
      <c r="H1386" t="s">
        <v>775</v>
      </c>
      <c r="I1386" t="s">
        <v>14722</v>
      </c>
      <c r="J1386">
        <v>21965</v>
      </c>
      <c r="K1386">
        <v>1</v>
      </c>
      <c r="L1386" t="s">
        <v>932</v>
      </c>
      <c r="M1386" t="s">
        <v>1607</v>
      </c>
      <c r="N1386">
        <v>24</v>
      </c>
      <c r="O1386" t="s">
        <v>14724</v>
      </c>
      <c r="P1386" s="1" t="s">
        <v>310</v>
      </c>
      <c r="R1386">
        <v>3914395</v>
      </c>
      <c r="S1386">
        <v>2</v>
      </c>
      <c r="T1386" t="s">
        <v>421</v>
      </c>
      <c r="U1386" t="s">
        <v>351</v>
      </c>
      <c r="V1386" t="s">
        <v>14723</v>
      </c>
      <c r="W1386" s="1">
        <v>32795</v>
      </c>
      <c r="X1386"/>
    </row>
    <row r="1387" spans="1:24" x14ac:dyDescent="0.3">
      <c r="A1387" t="s">
        <v>17168</v>
      </c>
      <c r="B1387">
        <v>1</v>
      </c>
      <c r="C1387" s="1" t="s">
        <v>17169</v>
      </c>
      <c r="D1387" t="s">
        <v>347</v>
      </c>
      <c r="F1387" t="s">
        <v>298</v>
      </c>
      <c r="G1387">
        <v>80</v>
      </c>
      <c r="H1387" t="s">
        <v>726</v>
      </c>
      <c r="I1387" t="s">
        <v>17169</v>
      </c>
      <c r="K1387">
        <v>0</v>
      </c>
      <c r="L1387" t="s">
        <v>1708</v>
      </c>
      <c r="M1387" t="s">
        <v>17170</v>
      </c>
      <c r="O1387" t="s">
        <v>17171</v>
      </c>
      <c r="P1387" s="1" t="s">
        <v>347</v>
      </c>
      <c r="T1387" t="s">
        <v>328</v>
      </c>
      <c r="U1387" t="s">
        <v>364</v>
      </c>
      <c r="V1387"/>
      <c r="W1387" s="1"/>
      <c r="X1387"/>
    </row>
    <row r="1388" spans="1:24" x14ac:dyDescent="0.3">
      <c r="A1388" t="s">
        <v>5633</v>
      </c>
      <c r="B1388">
        <v>1</v>
      </c>
      <c r="C1388" s="1" t="s">
        <v>5631</v>
      </c>
      <c r="D1388" t="s">
        <v>434</v>
      </c>
      <c r="F1388" t="s">
        <v>294</v>
      </c>
      <c r="G1388">
        <v>8</v>
      </c>
      <c r="H1388" t="s">
        <v>752</v>
      </c>
      <c r="I1388" t="s">
        <v>5631</v>
      </c>
      <c r="J1388">
        <v>418</v>
      </c>
      <c r="K1388">
        <v>7</v>
      </c>
      <c r="L1388" t="s">
        <v>968</v>
      </c>
      <c r="M1388" t="s">
        <v>5632</v>
      </c>
      <c r="N1388">
        <v>31</v>
      </c>
      <c r="O1388" t="s">
        <v>12303</v>
      </c>
      <c r="P1388" s="1" t="s">
        <v>434</v>
      </c>
      <c r="R1388">
        <v>11543</v>
      </c>
      <c r="T1388" t="s">
        <v>395</v>
      </c>
      <c r="V1388" t="s">
        <v>5634</v>
      </c>
      <c r="W1388" s="1">
        <v>9222</v>
      </c>
      <c r="X1388"/>
    </row>
    <row r="1389" spans="1:24" x14ac:dyDescent="0.3">
      <c r="A1389" t="s">
        <v>5637</v>
      </c>
      <c r="B1389">
        <v>1</v>
      </c>
      <c r="C1389" s="1" t="s">
        <v>5635</v>
      </c>
      <c r="D1389" t="s">
        <v>320</v>
      </c>
      <c r="F1389" t="s">
        <v>294</v>
      </c>
      <c r="G1389">
        <v>85</v>
      </c>
      <c r="H1389" t="s">
        <v>511</v>
      </c>
      <c r="I1389" t="s">
        <v>5635</v>
      </c>
      <c r="J1389">
        <v>8428</v>
      </c>
      <c r="K1389">
        <v>11</v>
      </c>
      <c r="L1389" t="s">
        <v>811</v>
      </c>
      <c r="M1389" t="s">
        <v>5636</v>
      </c>
      <c r="N1389">
        <v>33</v>
      </c>
      <c r="O1389" t="s">
        <v>12304</v>
      </c>
      <c r="P1389" s="1" t="s">
        <v>320</v>
      </c>
      <c r="R1389">
        <v>12536</v>
      </c>
      <c r="T1389" t="s">
        <v>303</v>
      </c>
      <c r="V1389" t="s">
        <v>5638</v>
      </c>
      <c r="W1389" s="1">
        <v>9362</v>
      </c>
      <c r="X1389"/>
    </row>
    <row r="1390" spans="1:24" x14ac:dyDescent="0.3">
      <c r="A1390" t="s">
        <v>5641</v>
      </c>
      <c r="B1390">
        <v>1</v>
      </c>
      <c r="C1390" s="1" t="s">
        <v>5639</v>
      </c>
      <c r="D1390" t="s">
        <v>347</v>
      </c>
      <c r="E1390" t="s">
        <v>5640</v>
      </c>
      <c r="F1390" t="s">
        <v>298</v>
      </c>
      <c r="G1390">
        <v>86</v>
      </c>
      <c r="H1390" t="s">
        <v>309</v>
      </c>
      <c r="I1390" t="s">
        <v>5639</v>
      </c>
      <c r="J1390">
        <v>19023</v>
      </c>
      <c r="K1390">
        <v>4</v>
      </c>
      <c r="L1390" t="s">
        <v>776</v>
      </c>
      <c r="M1390" t="s">
        <v>1524</v>
      </c>
      <c r="N1390">
        <v>27</v>
      </c>
      <c r="O1390" t="s">
        <v>12305</v>
      </c>
      <c r="P1390" s="1" t="s">
        <v>347</v>
      </c>
      <c r="R1390">
        <v>2991662</v>
      </c>
      <c r="S1390">
        <v>4</v>
      </c>
      <c r="T1390" t="s">
        <v>421</v>
      </c>
      <c r="U1390" t="s">
        <v>518</v>
      </c>
      <c r="V1390" t="s">
        <v>2900</v>
      </c>
      <c r="W1390" s="1">
        <v>30231</v>
      </c>
      <c r="X1390"/>
    </row>
    <row r="1391" spans="1:24" x14ac:dyDescent="0.3">
      <c r="A1391" t="s">
        <v>14725</v>
      </c>
      <c r="B1391">
        <v>1</v>
      </c>
      <c r="C1391" s="1" t="s">
        <v>5643</v>
      </c>
      <c r="D1391" t="s">
        <v>448</v>
      </c>
      <c r="E1391" t="s">
        <v>14020</v>
      </c>
      <c r="F1391" t="s">
        <v>298</v>
      </c>
      <c r="G1391">
        <v>40</v>
      </c>
      <c r="H1391" t="s">
        <v>388</v>
      </c>
      <c r="I1391" t="s">
        <v>5643</v>
      </c>
      <c r="J1391">
        <v>20982</v>
      </c>
      <c r="K1391">
        <v>2</v>
      </c>
      <c r="L1391" t="s">
        <v>5644</v>
      </c>
      <c r="M1391" t="s">
        <v>14726</v>
      </c>
      <c r="N1391">
        <v>24</v>
      </c>
      <c r="O1391" t="s">
        <v>14727</v>
      </c>
      <c r="P1391" s="1" t="s">
        <v>448</v>
      </c>
      <c r="R1391">
        <v>3919104</v>
      </c>
      <c r="T1391" t="s">
        <v>399</v>
      </c>
      <c r="U1391" t="s">
        <v>717</v>
      </c>
      <c r="V1391" t="s">
        <v>5645</v>
      </c>
      <c r="W1391" s="1">
        <v>32054</v>
      </c>
      <c r="X1391"/>
    </row>
    <row r="1392" spans="1:24" x14ac:dyDescent="0.3">
      <c r="A1392" t="s">
        <v>5649</v>
      </c>
      <c r="B1392">
        <v>1</v>
      </c>
      <c r="C1392" s="1" t="s">
        <v>5647</v>
      </c>
      <c r="D1392" t="s">
        <v>310</v>
      </c>
      <c r="E1392" t="s">
        <v>5648</v>
      </c>
      <c r="F1392" t="s">
        <v>298</v>
      </c>
      <c r="G1392">
        <v>9</v>
      </c>
      <c r="H1392" t="s">
        <v>682</v>
      </c>
      <c r="I1392" t="s">
        <v>5647</v>
      </c>
      <c r="J1392">
        <v>9038</v>
      </c>
      <c r="K1392">
        <v>12</v>
      </c>
      <c r="L1392" t="s">
        <v>2833</v>
      </c>
      <c r="M1392" t="s">
        <v>5152</v>
      </c>
      <c r="N1392">
        <v>33</v>
      </c>
      <c r="O1392" t="s">
        <v>12306</v>
      </c>
      <c r="P1392" s="1" t="s">
        <v>310</v>
      </c>
      <c r="R1392">
        <v>12483</v>
      </c>
      <c r="S1392">
        <v>1</v>
      </c>
      <c r="T1392" t="s">
        <v>317</v>
      </c>
      <c r="U1392" t="s">
        <v>566</v>
      </c>
      <c r="V1392" t="s">
        <v>5650</v>
      </c>
      <c r="W1392" s="1">
        <v>9265</v>
      </c>
      <c r="X1392"/>
    </row>
    <row r="1393" spans="1:24" x14ac:dyDescent="0.3">
      <c r="A1393" t="s">
        <v>5654</v>
      </c>
      <c r="B1393">
        <v>1</v>
      </c>
      <c r="C1393" s="1" t="s">
        <v>5651</v>
      </c>
      <c r="D1393" t="s">
        <v>320</v>
      </c>
      <c r="E1393" t="s">
        <v>5653</v>
      </c>
      <c r="F1393" t="s">
        <v>294</v>
      </c>
      <c r="G1393">
        <v>42</v>
      </c>
      <c r="H1393" t="s">
        <v>943</v>
      </c>
      <c r="I1393" t="s">
        <v>5651</v>
      </c>
      <c r="J1393">
        <v>20632</v>
      </c>
      <c r="K1393">
        <v>2</v>
      </c>
      <c r="L1393" t="s">
        <v>468</v>
      </c>
      <c r="M1393" t="s">
        <v>5652</v>
      </c>
      <c r="N1393">
        <v>24</v>
      </c>
      <c r="O1393" t="s">
        <v>12307</v>
      </c>
      <c r="P1393" s="1" t="s">
        <v>320</v>
      </c>
      <c r="R1393">
        <v>3139447</v>
      </c>
      <c r="S1393">
        <v>6</v>
      </c>
      <c r="T1393" t="s">
        <v>328</v>
      </c>
      <c r="V1393" t="s">
        <v>5655</v>
      </c>
      <c r="W1393" s="1">
        <v>31715</v>
      </c>
      <c r="X1393"/>
    </row>
    <row r="1394" spans="1:24" x14ac:dyDescent="0.3">
      <c r="A1394" t="s">
        <v>5660</v>
      </c>
      <c r="B1394">
        <v>1</v>
      </c>
      <c r="C1394" s="1" t="s">
        <v>5657</v>
      </c>
      <c r="D1394" t="s">
        <v>347</v>
      </c>
      <c r="E1394" t="s">
        <v>14021</v>
      </c>
      <c r="F1394" t="s">
        <v>298</v>
      </c>
      <c r="G1394">
        <v>17</v>
      </c>
      <c r="H1394" t="s">
        <v>819</v>
      </c>
      <c r="I1394" t="s">
        <v>5657</v>
      </c>
      <c r="J1394">
        <v>20788</v>
      </c>
      <c r="K1394">
        <v>2</v>
      </c>
      <c r="L1394" t="s">
        <v>5658</v>
      </c>
      <c r="M1394" t="s">
        <v>5659</v>
      </c>
      <c r="N1394">
        <v>23</v>
      </c>
      <c r="O1394" t="s">
        <v>12308</v>
      </c>
      <c r="P1394" s="1" t="s">
        <v>347</v>
      </c>
      <c r="R1394">
        <v>4035004</v>
      </c>
      <c r="S1394">
        <v>1</v>
      </c>
      <c r="T1394" t="s">
        <v>399</v>
      </c>
      <c r="U1394" t="s">
        <v>305</v>
      </c>
      <c r="V1394" t="s">
        <v>5661</v>
      </c>
      <c r="W1394" s="1">
        <v>31888</v>
      </c>
      <c r="X1394"/>
    </row>
    <row r="1395" spans="1:24" x14ac:dyDescent="0.3">
      <c r="A1395" t="s">
        <v>5664</v>
      </c>
      <c r="B1395">
        <v>1</v>
      </c>
      <c r="C1395" s="1" t="s">
        <v>5662</v>
      </c>
      <c r="D1395" t="s">
        <v>310</v>
      </c>
      <c r="F1395" t="s">
        <v>294</v>
      </c>
      <c r="G1395">
        <v>2</v>
      </c>
      <c r="H1395" t="s">
        <v>1812</v>
      </c>
      <c r="I1395" t="s">
        <v>5662</v>
      </c>
      <c r="J1395">
        <v>13048</v>
      </c>
      <c r="K1395">
        <v>5</v>
      </c>
      <c r="L1395" t="s">
        <v>1552</v>
      </c>
      <c r="M1395" t="s">
        <v>5663</v>
      </c>
      <c r="N1395">
        <v>30</v>
      </c>
      <c r="O1395" t="s">
        <v>12309</v>
      </c>
      <c r="P1395" s="1" t="s">
        <v>310</v>
      </c>
      <c r="R1395">
        <v>14080</v>
      </c>
      <c r="T1395" t="s">
        <v>421</v>
      </c>
      <c r="V1395" t="s">
        <v>5646</v>
      </c>
      <c r="W1395" s="1">
        <v>24922</v>
      </c>
      <c r="X1395"/>
    </row>
    <row r="1396" spans="1:24" x14ac:dyDescent="0.3">
      <c r="A1396" t="s">
        <v>5668</v>
      </c>
      <c r="B1396">
        <v>1</v>
      </c>
      <c r="C1396" s="1" t="s">
        <v>5665</v>
      </c>
      <c r="F1396" t="s">
        <v>294</v>
      </c>
      <c r="G1396">
        <v>0</v>
      </c>
      <c r="H1396" t="s">
        <v>295</v>
      </c>
      <c r="I1396" t="s">
        <v>5665</v>
      </c>
      <c r="J1396">
        <v>18841</v>
      </c>
      <c r="K1396">
        <v>0</v>
      </c>
      <c r="L1396" t="s">
        <v>5666</v>
      </c>
      <c r="M1396" t="s">
        <v>5667</v>
      </c>
      <c r="O1396" t="s">
        <v>12310</v>
      </c>
      <c r="P1396" s="1" t="s">
        <v>295</v>
      </c>
      <c r="T1396" t="s">
        <v>295</v>
      </c>
      <c r="V1396"/>
      <c r="W1396" s="1"/>
      <c r="X1396"/>
    </row>
    <row r="1397" spans="1:24" x14ac:dyDescent="0.3">
      <c r="A1397" t="s">
        <v>5671</v>
      </c>
      <c r="B1397">
        <v>1</v>
      </c>
      <c r="C1397" s="1" t="s">
        <v>124</v>
      </c>
      <c r="D1397" t="s">
        <v>347</v>
      </c>
      <c r="E1397" t="s">
        <v>5670</v>
      </c>
      <c r="F1397" t="s">
        <v>298</v>
      </c>
      <c r="G1397">
        <v>6</v>
      </c>
      <c r="H1397" t="s">
        <v>410</v>
      </c>
      <c r="I1397" t="s">
        <v>124</v>
      </c>
      <c r="J1397">
        <v>17048</v>
      </c>
      <c r="K1397">
        <v>6</v>
      </c>
      <c r="L1397" t="s">
        <v>5669</v>
      </c>
      <c r="M1397" t="s">
        <v>509</v>
      </c>
      <c r="N1397">
        <v>29</v>
      </c>
      <c r="O1397" t="s">
        <v>12311</v>
      </c>
      <c r="P1397" s="1" t="s">
        <v>347</v>
      </c>
      <c r="R1397">
        <v>2587819</v>
      </c>
      <c r="S1397">
        <v>1</v>
      </c>
      <c r="T1397" t="s">
        <v>421</v>
      </c>
      <c r="U1397" t="s">
        <v>717</v>
      </c>
      <c r="V1397" t="s">
        <v>5672</v>
      </c>
      <c r="W1397" s="1">
        <v>28691</v>
      </c>
      <c r="X1397"/>
    </row>
    <row r="1398" spans="1:24" x14ac:dyDescent="0.3">
      <c r="A1398" t="s">
        <v>5675</v>
      </c>
      <c r="B1398">
        <v>1</v>
      </c>
      <c r="C1398" s="1" t="s">
        <v>5673</v>
      </c>
      <c r="D1398" t="s">
        <v>347</v>
      </c>
      <c r="F1398" t="s">
        <v>506</v>
      </c>
      <c r="G1398">
        <v>11</v>
      </c>
      <c r="H1398" t="s">
        <v>388</v>
      </c>
      <c r="I1398" t="s">
        <v>5673</v>
      </c>
      <c r="J1398">
        <v>15241</v>
      </c>
      <c r="K1398">
        <v>7</v>
      </c>
      <c r="L1398" t="s">
        <v>1024</v>
      </c>
      <c r="M1398" t="s">
        <v>5674</v>
      </c>
      <c r="N1398">
        <v>30</v>
      </c>
      <c r="O1398" t="s">
        <v>12312</v>
      </c>
      <c r="P1398" s="1" t="s">
        <v>347</v>
      </c>
      <c r="R1398">
        <v>16026</v>
      </c>
      <c r="T1398" t="s">
        <v>307</v>
      </c>
      <c r="V1398" t="s">
        <v>5676</v>
      </c>
      <c r="W1398" s="1">
        <v>26751</v>
      </c>
      <c r="X1398"/>
    </row>
    <row r="1399" spans="1:24" x14ac:dyDescent="0.3">
      <c r="A1399" t="s">
        <v>5679</v>
      </c>
      <c r="B1399">
        <v>1</v>
      </c>
      <c r="C1399" s="1" t="s">
        <v>5677</v>
      </c>
      <c r="D1399" t="s">
        <v>347</v>
      </c>
      <c r="F1399" t="s">
        <v>506</v>
      </c>
      <c r="G1399">
        <v>82</v>
      </c>
      <c r="H1399" t="s">
        <v>447</v>
      </c>
      <c r="I1399" t="s">
        <v>5677</v>
      </c>
      <c r="J1399">
        <v>14242</v>
      </c>
      <c r="K1399">
        <v>8</v>
      </c>
      <c r="L1399" t="s">
        <v>5678</v>
      </c>
      <c r="M1399" t="s">
        <v>5107</v>
      </c>
      <c r="N1399">
        <v>29</v>
      </c>
      <c r="O1399" t="s">
        <v>12313</v>
      </c>
      <c r="P1399" s="1" t="s">
        <v>347</v>
      </c>
      <c r="R1399">
        <v>14911</v>
      </c>
      <c r="T1399" t="s">
        <v>344</v>
      </c>
      <c r="V1399" t="s">
        <v>453</v>
      </c>
      <c r="W1399" s="1">
        <v>25773</v>
      </c>
      <c r="X1399"/>
    </row>
    <row r="1400" spans="1:24" x14ac:dyDescent="0.3">
      <c r="A1400" t="s">
        <v>5683</v>
      </c>
      <c r="B1400">
        <v>1</v>
      </c>
      <c r="C1400" s="1" t="s">
        <v>5680</v>
      </c>
      <c r="D1400" t="s">
        <v>347</v>
      </c>
      <c r="F1400" t="s">
        <v>294</v>
      </c>
      <c r="G1400">
        <v>87</v>
      </c>
      <c r="H1400" t="s">
        <v>819</v>
      </c>
      <c r="I1400" t="s">
        <v>5680</v>
      </c>
      <c r="J1400">
        <v>11084</v>
      </c>
      <c r="K1400">
        <v>10</v>
      </c>
      <c r="L1400" t="s">
        <v>5681</v>
      </c>
      <c r="M1400" t="s">
        <v>5682</v>
      </c>
      <c r="N1400">
        <v>33</v>
      </c>
      <c r="O1400" t="s">
        <v>12314</v>
      </c>
      <c r="P1400" s="1" t="s">
        <v>347</v>
      </c>
      <c r="R1400">
        <v>13409</v>
      </c>
      <c r="T1400" t="s">
        <v>328</v>
      </c>
      <c r="V1400" t="s">
        <v>1773</v>
      </c>
      <c r="W1400" s="1">
        <v>24198</v>
      </c>
      <c r="X1400"/>
    </row>
    <row r="1401" spans="1:24" x14ac:dyDescent="0.3">
      <c r="A1401" t="s">
        <v>5685</v>
      </c>
      <c r="B1401">
        <v>1</v>
      </c>
      <c r="C1401" s="1" t="s">
        <v>964</v>
      </c>
      <c r="D1401" t="s">
        <v>448</v>
      </c>
      <c r="E1401" t="s">
        <v>5684</v>
      </c>
      <c r="F1401" t="s">
        <v>298</v>
      </c>
      <c r="G1401">
        <v>28</v>
      </c>
      <c r="H1401" t="s">
        <v>521</v>
      </c>
      <c r="I1401" t="s">
        <v>964</v>
      </c>
      <c r="J1401">
        <v>5451</v>
      </c>
      <c r="K1401">
        <v>12</v>
      </c>
      <c r="L1401" t="s">
        <v>647</v>
      </c>
      <c r="M1401" t="s">
        <v>3760</v>
      </c>
      <c r="N1401">
        <v>33</v>
      </c>
      <c r="O1401" t="s">
        <v>12315</v>
      </c>
      <c r="P1401" s="1" t="s">
        <v>448</v>
      </c>
      <c r="R1401">
        <v>11247</v>
      </c>
      <c r="T1401" t="s">
        <v>399</v>
      </c>
      <c r="V1401" t="s">
        <v>5686</v>
      </c>
      <c r="W1401" s="1">
        <v>8790</v>
      </c>
      <c r="X1401"/>
    </row>
    <row r="1402" spans="1:24" x14ac:dyDescent="0.3">
      <c r="A1402" t="s">
        <v>5689</v>
      </c>
      <c r="B1402">
        <v>1</v>
      </c>
      <c r="C1402" s="1" t="s">
        <v>5687</v>
      </c>
      <c r="F1402" t="s">
        <v>294</v>
      </c>
      <c r="G1402">
        <v>0</v>
      </c>
      <c r="H1402" t="s">
        <v>295</v>
      </c>
      <c r="I1402" t="s">
        <v>5687</v>
      </c>
      <c r="J1402">
        <v>17874</v>
      </c>
      <c r="K1402">
        <v>0</v>
      </c>
      <c r="L1402" t="s">
        <v>538</v>
      </c>
      <c r="M1402" t="s">
        <v>5688</v>
      </c>
      <c r="O1402" t="s">
        <v>12316</v>
      </c>
      <c r="P1402" s="1" t="s">
        <v>295</v>
      </c>
      <c r="T1402" t="s">
        <v>295</v>
      </c>
      <c r="V1402"/>
      <c r="W1402" s="1"/>
      <c r="X1402"/>
    </row>
    <row r="1403" spans="1:24" x14ac:dyDescent="0.3">
      <c r="A1403" t="s">
        <v>5694</v>
      </c>
      <c r="B1403">
        <v>1</v>
      </c>
      <c r="C1403" s="1" t="s">
        <v>5690</v>
      </c>
      <c r="D1403" t="s">
        <v>320</v>
      </c>
      <c r="E1403" t="s">
        <v>5693</v>
      </c>
      <c r="F1403" t="s">
        <v>294</v>
      </c>
      <c r="G1403">
        <v>84</v>
      </c>
      <c r="H1403" t="s">
        <v>496</v>
      </c>
      <c r="I1403" t="s">
        <v>5690</v>
      </c>
      <c r="J1403">
        <v>20342</v>
      </c>
      <c r="K1403">
        <v>2</v>
      </c>
      <c r="L1403" t="s">
        <v>5691</v>
      </c>
      <c r="M1403" t="s">
        <v>5692</v>
      </c>
      <c r="N1403">
        <v>26</v>
      </c>
      <c r="O1403" t="s">
        <v>12317</v>
      </c>
      <c r="P1403" s="1" t="s">
        <v>320</v>
      </c>
      <c r="R1403">
        <v>3051719</v>
      </c>
      <c r="S1403">
        <v>5</v>
      </c>
      <c r="T1403" t="s">
        <v>303</v>
      </c>
      <c r="V1403" t="s">
        <v>1810</v>
      </c>
      <c r="W1403" s="1">
        <v>31528</v>
      </c>
      <c r="X1403"/>
    </row>
    <row r="1404" spans="1:24" x14ac:dyDescent="0.3">
      <c r="A1404" t="s">
        <v>5698</v>
      </c>
      <c r="B1404">
        <v>1</v>
      </c>
      <c r="C1404" s="1" t="s">
        <v>5695</v>
      </c>
      <c r="D1404" t="s">
        <v>320</v>
      </c>
      <c r="E1404" t="s">
        <v>5697</v>
      </c>
      <c r="F1404" t="s">
        <v>294</v>
      </c>
      <c r="H1404" t="s">
        <v>14728</v>
      </c>
      <c r="I1404" t="s">
        <v>5695</v>
      </c>
      <c r="J1404">
        <v>20536</v>
      </c>
      <c r="K1404">
        <v>2</v>
      </c>
      <c r="L1404" t="s">
        <v>2028</v>
      </c>
      <c r="M1404" t="s">
        <v>5696</v>
      </c>
      <c r="N1404">
        <v>27</v>
      </c>
      <c r="O1404" t="s">
        <v>12318</v>
      </c>
      <c r="P1404" s="1" t="s">
        <v>320</v>
      </c>
      <c r="R1404">
        <v>4338875</v>
      </c>
      <c r="T1404" t="s">
        <v>3858</v>
      </c>
      <c r="V1404" t="s">
        <v>2104</v>
      </c>
      <c r="W1404" s="1">
        <v>31364</v>
      </c>
      <c r="X1404"/>
    </row>
    <row r="1405" spans="1:24" x14ac:dyDescent="0.3">
      <c r="A1405" t="s">
        <v>5700</v>
      </c>
      <c r="B1405">
        <v>1</v>
      </c>
      <c r="C1405" s="1" t="s">
        <v>5699</v>
      </c>
      <c r="F1405" t="s">
        <v>294</v>
      </c>
      <c r="G1405">
        <v>0</v>
      </c>
      <c r="H1405" t="s">
        <v>295</v>
      </c>
      <c r="I1405" t="s">
        <v>5699</v>
      </c>
      <c r="J1405">
        <v>17780</v>
      </c>
      <c r="K1405">
        <v>0</v>
      </c>
      <c r="L1405" t="s">
        <v>468</v>
      </c>
      <c r="M1405" t="s">
        <v>3052</v>
      </c>
      <c r="O1405" t="s">
        <v>12319</v>
      </c>
      <c r="P1405" s="1" t="s">
        <v>295</v>
      </c>
      <c r="T1405" t="s">
        <v>295</v>
      </c>
      <c r="V1405"/>
      <c r="W1405" s="1"/>
      <c r="X1405"/>
    </row>
    <row r="1406" spans="1:24" x14ac:dyDescent="0.3">
      <c r="A1406" t="s">
        <v>14729</v>
      </c>
      <c r="B1406">
        <v>1</v>
      </c>
      <c r="C1406" s="1" t="s">
        <v>5701</v>
      </c>
      <c r="D1406" t="s">
        <v>347</v>
      </c>
      <c r="E1406" t="s">
        <v>14022</v>
      </c>
      <c r="F1406" t="s">
        <v>298</v>
      </c>
      <c r="G1406">
        <v>84</v>
      </c>
      <c r="H1406" t="s">
        <v>571</v>
      </c>
      <c r="I1406" t="s">
        <v>5701</v>
      </c>
      <c r="J1406">
        <v>20816</v>
      </c>
      <c r="K1406">
        <v>2</v>
      </c>
      <c r="L1406" t="s">
        <v>14730</v>
      </c>
      <c r="M1406" t="s">
        <v>5702</v>
      </c>
      <c r="N1406">
        <v>23</v>
      </c>
      <c r="O1406" t="s">
        <v>12320</v>
      </c>
      <c r="P1406" s="1" t="s">
        <v>347</v>
      </c>
      <c r="R1406">
        <v>4039057</v>
      </c>
      <c r="S1406">
        <v>2</v>
      </c>
      <c r="T1406" t="s">
        <v>421</v>
      </c>
      <c r="U1406" t="s">
        <v>370</v>
      </c>
      <c r="V1406" t="s">
        <v>17172</v>
      </c>
      <c r="W1406" s="1">
        <v>32494</v>
      </c>
      <c r="X1406"/>
    </row>
    <row r="1407" spans="1:24" x14ac:dyDescent="0.3">
      <c r="A1407" t="s">
        <v>5704</v>
      </c>
      <c r="B1407">
        <v>1</v>
      </c>
      <c r="C1407" s="1" t="s">
        <v>5703</v>
      </c>
      <c r="D1407" t="s">
        <v>320</v>
      </c>
      <c r="F1407" t="s">
        <v>294</v>
      </c>
      <c r="G1407">
        <v>0</v>
      </c>
      <c r="H1407" t="s">
        <v>295</v>
      </c>
      <c r="I1407" t="s">
        <v>5703</v>
      </c>
      <c r="J1407">
        <v>17418</v>
      </c>
      <c r="L1407" t="s">
        <v>1666</v>
      </c>
      <c r="M1407" t="s">
        <v>4280</v>
      </c>
      <c r="O1407" t="s">
        <v>12321</v>
      </c>
      <c r="P1407" s="1" t="s">
        <v>320</v>
      </c>
      <c r="T1407" t="s">
        <v>295</v>
      </c>
      <c r="V1407"/>
      <c r="W1407" s="1"/>
      <c r="X1407"/>
    </row>
    <row r="1408" spans="1:24" x14ac:dyDescent="0.3">
      <c r="A1408" t="s">
        <v>5707</v>
      </c>
      <c r="B1408">
        <v>1</v>
      </c>
      <c r="C1408" s="1" t="s">
        <v>5705</v>
      </c>
      <c r="D1408" t="s">
        <v>347</v>
      </c>
      <c r="E1408" t="s">
        <v>5706</v>
      </c>
      <c r="F1408" t="s">
        <v>294</v>
      </c>
      <c r="G1408">
        <v>83</v>
      </c>
      <c r="H1408" t="s">
        <v>945</v>
      </c>
      <c r="I1408" t="s">
        <v>5705</v>
      </c>
      <c r="J1408">
        <v>18266</v>
      </c>
      <c r="K1408">
        <v>4</v>
      </c>
      <c r="L1408" t="s">
        <v>1431</v>
      </c>
      <c r="M1408" t="s">
        <v>4269</v>
      </c>
      <c r="N1408">
        <v>27</v>
      </c>
      <c r="O1408" t="s">
        <v>12322</v>
      </c>
      <c r="P1408" s="1" t="s">
        <v>347</v>
      </c>
      <c r="R1408">
        <v>2577123</v>
      </c>
      <c r="T1408" t="s">
        <v>421</v>
      </c>
      <c r="V1408" t="s">
        <v>1971</v>
      </c>
      <c r="W1408" s="1">
        <v>29764</v>
      </c>
      <c r="X1408"/>
    </row>
    <row r="1409" spans="1:24" x14ac:dyDescent="0.3">
      <c r="A1409" t="s">
        <v>5710</v>
      </c>
      <c r="B1409">
        <v>1</v>
      </c>
      <c r="C1409" s="1" t="s">
        <v>248</v>
      </c>
      <c r="D1409" t="s">
        <v>320</v>
      </c>
      <c r="E1409" t="s">
        <v>5709</v>
      </c>
      <c r="F1409" t="s">
        <v>298</v>
      </c>
      <c r="G1409">
        <v>88</v>
      </c>
      <c r="H1409" t="s">
        <v>521</v>
      </c>
      <c r="I1409" t="s">
        <v>248</v>
      </c>
      <c r="J1409">
        <v>18912</v>
      </c>
      <c r="K1409">
        <v>4</v>
      </c>
      <c r="L1409" t="s">
        <v>1495</v>
      </c>
      <c r="M1409" t="s">
        <v>5708</v>
      </c>
      <c r="N1409">
        <v>26</v>
      </c>
      <c r="O1409" t="s">
        <v>12323</v>
      </c>
      <c r="P1409" s="1" t="s">
        <v>320</v>
      </c>
      <c r="R1409">
        <v>3051876</v>
      </c>
      <c r="S1409">
        <v>1</v>
      </c>
      <c r="T1409" t="s">
        <v>317</v>
      </c>
      <c r="U1409" t="s">
        <v>313</v>
      </c>
      <c r="V1409" t="s">
        <v>5711</v>
      </c>
      <c r="W1409" s="1">
        <v>30136</v>
      </c>
      <c r="X1409"/>
    </row>
    <row r="1410" spans="1:24" x14ac:dyDescent="0.3">
      <c r="A1410" t="s">
        <v>14731</v>
      </c>
      <c r="B1410">
        <v>1</v>
      </c>
      <c r="C1410" s="1" t="s">
        <v>14732</v>
      </c>
      <c r="D1410" t="s">
        <v>310</v>
      </c>
      <c r="F1410" t="s">
        <v>298</v>
      </c>
      <c r="G1410">
        <v>10</v>
      </c>
      <c r="H1410" t="s">
        <v>682</v>
      </c>
      <c r="I1410" t="s">
        <v>14732</v>
      </c>
      <c r="J1410">
        <v>21841</v>
      </c>
      <c r="K1410">
        <v>1</v>
      </c>
      <c r="L1410" t="s">
        <v>597</v>
      </c>
      <c r="M1410" t="s">
        <v>3388</v>
      </c>
      <c r="N1410">
        <v>22</v>
      </c>
      <c r="O1410" t="s">
        <v>14734</v>
      </c>
      <c r="P1410" s="1" t="s">
        <v>310</v>
      </c>
      <c r="R1410">
        <v>4036378</v>
      </c>
      <c r="S1410">
        <v>2</v>
      </c>
      <c r="T1410" t="s">
        <v>421</v>
      </c>
      <c r="U1410" t="s">
        <v>364</v>
      </c>
      <c r="V1410" t="s">
        <v>14733</v>
      </c>
      <c r="W1410" s="1">
        <v>32696</v>
      </c>
      <c r="X1410"/>
    </row>
    <row r="1411" spans="1:24" x14ac:dyDescent="0.3">
      <c r="A1411" t="s">
        <v>5715</v>
      </c>
      <c r="B1411">
        <v>1</v>
      </c>
      <c r="C1411" s="1" t="s">
        <v>5712</v>
      </c>
      <c r="D1411" t="s">
        <v>320</v>
      </c>
      <c r="E1411" t="s">
        <v>5714</v>
      </c>
      <c r="F1411" t="s">
        <v>294</v>
      </c>
      <c r="G1411">
        <v>88</v>
      </c>
      <c r="H1411" t="s">
        <v>793</v>
      </c>
      <c r="I1411" t="s">
        <v>5712</v>
      </c>
      <c r="J1411">
        <v>1181</v>
      </c>
      <c r="K1411">
        <v>12</v>
      </c>
      <c r="L1411" t="s">
        <v>5713</v>
      </c>
      <c r="M1411" t="s">
        <v>1014</v>
      </c>
      <c r="N1411">
        <v>33</v>
      </c>
      <c r="O1411" t="s">
        <v>12324</v>
      </c>
      <c r="P1411" s="1" t="s">
        <v>320</v>
      </c>
      <c r="R1411">
        <v>11295</v>
      </c>
      <c r="T1411" t="s">
        <v>303</v>
      </c>
      <c r="V1411" t="s">
        <v>16378</v>
      </c>
      <c r="W1411" s="1">
        <v>8838</v>
      </c>
      <c r="X1411"/>
    </row>
    <row r="1412" spans="1:24" x14ac:dyDescent="0.3">
      <c r="A1412" t="s">
        <v>5719</v>
      </c>
      <c r="B1412">
        <v>1</v>
      </c>
      <c r="C1412" s="1" t="s">
        <v>5716</v>
      </c>
      <c r="D1412" t="s">
        <v>347</v>
      </c>
      <c r="E1412" t="s">
        <v>5718</v>
      </c>
      <c r="F1412" t="s">
        <v>298</v>
      </c>
      <c r="G1412">
        <v>11</v>
      </c>
      <c r="H1412" t="s">
        <v>410</v>
      </c>
      <c r="I1412" t="s">
        <v>5716</v>
      </c>
      <c r="J1412">
        <v>12830</v>
      </c>
      <c r="K1412">
        <v>9</v>
      </c>
      <c r="L1412" t="s">
        <v>5717</v>
      </c>
      <c r="M1412" t="s">
        <v>820</v>
      </c>
      <c r="N1412">
        <v>31</v>
      </c>
      <c r="O1412" t="s">
        <v>12325</v>
      </c>
      <c r="P1412" s="1" t="s">
        <v>347</v>
      </c>
      <c r="R1412">
        <v>14032</v>
      </c>
      <c r="T1412" t="s">
        <v>307</v>
      </c>
      <c r="V1412" t="s">
        <v>5720</v>
      </c>
      <c r="W1412" s="1">
        <v>24845</v>
      </c>
      <c r="X1412"/>
    </row>
    <row r="1413" spans="1:24" x14ac:dyDescent="0.3">
      <c r="A1413" t="s">
        <v>5725</v>
      </c>
      <c r="B1413">
        <v>1</v>
      </c>
      <c r="C1413" s="1" t="s">
        <v>5721</v>
      </c>
      <c r="D1413" t="s">
        <v>347</v>
      </c>
      <c r="E1413" t="s">
        <v>5724</v>
      </c>
      <c r="F1413" t="s">
        <v>294</v>
      </c>
      <c r="G1413">
        <v>82</v>
      </c>
      <c r="H1413" t="s">
        <v>214</v>
      </c>
      <c r="I1413" t="s">
        <v>5721</v>
      </c>
      <c r="J1413">
        <v>19752</v>
      </c>
      <c r="K1413">
        <v>3</v>
      </c>
      <c r="L1413" t="s">
        <v>5722</v>
      </c>
      <c r="M1413" t="s">
        <v>5723</v>
      </c>
      <c r="N1413">
        <v>25</v>
      </c>
      <c r="O1413" t="s">
        <v>12326</v>
      </c>
      <c r="P1413" s="1" t="s">
        <v>347</v>
      </c>
      <c r="Q1413" t="s">
        <v>15644</v>
      </c>
      <c r="S1413">
        <v>4</v>
      </c>
      <c r="T1413" t="s">
        <v>344</v>
      </c>
      <c r="V1413" t="s">
        <v>4133</v>
      </c>
      <c r="W1413" s="1"/>
      <c r="X1413"/>
    </row>
    <row r="1414" spans="1:24" x14ac:dyDescent="0.3">
      <c r="A1414" t="s">
        <v>15822</v>
      </c>
      <c r="B1414">
        <v>1</v>
      </c>
      <c r="C1414" s="1" t="s">
        <v>15823</v>
      </c>
      <c r="D1414" t="s">
        <v>15649</v>
      </c>
      <c r="E1414" t="s">
        <v>15824</v>
      </c>
      <c r="F1414" t="s">
        <v>298</v>
      </c>
      <c r="G1414">
        <v>9</v>
      </c>
      <c r="H1414" t="s">
        <v>355</v>
      </c>
      <c r="I1414" t="s">
        <v>15823</v>
      </c>
      <c r="J1414">
        <v>20063</v>
      </c>
      <c r="K1414">
        <v>3</v>
      </c>
      <c r="L1414" t="s">
        <v>2583</v>
      </c>
      <c r="M1414" t="s">
        <v>15825</v>
      </c>
      <c r="N1414">
        <v>25</v>
      </c>
      <c r="O1414" t="s">
        <v>15826</v>
      </c>
      <c r="P1414" s="1" t="s">
        <v>15649</v>
      </c>
      <c r="R1414">
        <v>3115480</v>
      </c>
      <c r="T1414" t="s">
        <v>293</v>
      </c>
      <c r="U1414" t="s">
        <v>904</v>
      </c>
      <c r="V1414" t="s">
        <v>4487</v>
      </c>
      <c r="W1414" s="1">
        <v>31216</v>
      </c>
      <c r="X1414"/>
    </row>
    <row r="1415" spans="1:24" x14ac:dyDescent="0.3">
      <c r="A1415" t="s">
        <v>5731</v>
      </c>
      <c r="B1415">
        <v>1</v>
      </c>
      <c r="C1415" s="1" t="s">
        <v>5729</v>
      </c>
      <c r="D1415" t="s">
        <v>448</v>
      </c>
      <c r="F1415" t="s">
        <v>294</v>
      </c>
      <c r="G1415">
        <v>36</v>
      </c>
      <c r="H1415" t="s">
        <v>571</v>
      </c>
      <c r="I1415" t="s">
        <v>5729</v>
      </c>
      <c r="J1415">
        <v>17120</v>
      </c>
      <c r="K1415">
        <v>5</v>
      </c>
      <c r="L1415" t="s">
        <v>5730</v>
      </c>
      <c r="M1415" t="s">
        <v>820</v>
      </c>
      <c r="N1415">
        <v>28</v>
      </c>
      <c r="O1415" t="s">
        <v>12327</v>
      </c>
      <c r="P1415" s="1" t="s">
        <v>448</v>
      </c>
      <c r="R1415">
        <v>2577239</v>
      </c>
      <c r="T1415" t="s">
        <v>359</v>
      </c>
      <c r="V1415" t="s">
        <v>3539</v>
      </c>
      <c r="W1415" s="1">
        <v>28689</v>
      </c>
      <c r="X1415"/>
    </row>
    <row r="1416" spans="1:24" x14ac:dyDescent="0.3">
      <c r="A1416" t="s">
        <v>15827</v>
      </c>
      <c r="B1416">
        <v>1</v>
      </c>
      <c r="C1416" s="1" t="s">
        <v>15828</v>
      </c>
      <c r="D1416" t="s">
        <v>15649</v>
      </c>
      <c r="E1416" t="s">
        <v>15830</v>
      </c>
      <c r="F1416" t="s">
        <v>298</v>
      </c>
      <c r="G1416">
        <v>6</v>
      </c>
      <c r="H1416" t="s">
        <v>720</v>
      </c>
      <c r="I1416" t="s">
        <v>15828</v>
      </c>
      <c r="J1416">
        <v>15125</v>
      </c>
      <c r="K1416">
        <v>8</v>
      </c>
      <c r="L1416" t="s">
        <v>677</v>
      </c>
      <c r="M1416" t="s">
        <v>1104</v>
      </c>
      <c r="N1416">
        <v>31</v>
      </c>
      <c r="O1416" t="s">
        <v>15831</v>
      </c>
      <c r="P1416" s="1" t="s">
        <v>15649</v>
      </c>
      <c r="R1416">
        <v>15928</v>
      </c>
      <c r="T1416" t="s">
        <v>328</v>
      </c>
      <c r="U1416" t="s">
        <v>1368</v>
      </c>
      <c r="V1416" t="s">
        <v>15829</v>
      </c>
      <c r="W1416" s="1">
        <v>26788</v>
      </c>
      <c r="X1416"/>
    </row>
    <row r="1417" spans="1:24" x14ac:dyDescent="0.3">
      <c r="A1417" t="s">
        <v>5735</v>
      </c>
      <c r="B1417">
        <v>1</v>
      </c>
      <c r="C1417" s="1" t="s">
        <v>5732</v>
      </c>
      <c r="D1417" t="s">
        <v>347</v>
      </c>
      <c r="E1417" t="s">
        <v>5734</v>
      </c>
      <c r="F1417" t="s">
        <v>298</v>
      </c>
      <c r="G1417">
        <v>19</v>
      </c>
      <c r="H1417" t="s">
        <v>1221</v>
      </c>
      <c r="I1417" t="s">
        <v>5732</v>
      </c>
      <c r="J1417">
        <v>18103</v>
      </c>
      <c r="K1417">
        <v>5</v>
      </c>
      <c r="L1417" t="s">
        <v>5733</v>
      </c>
      <c r="M1417" t="s">
        <v>5233</v>
      </c>
      <c r="N1417">
        <v>28</v>
      </c>
      <c r="O1417" t="s">
        <v>12328</v>
      </c>
      <c r="P1417" s="1" t="s">
        <v>347</v>
      </c>
      <c r="R1417">
        <v>2577641</v>
      </c>
      <c r="S1417">
        <v>2</v>
      </c>
      <c r="T1417" t="s">
        <v>632</v>
      </c>
      <c r="U1417" t="s">
        <v>518</v>
      </c>
      <c r="V1417" t="s">
        <v>2888</v>
      </c>
      <c r="W1417" s="1">
        <v>29420</v>
      </c>
      <c r="X1417"/>
    </row>
    <row r="1418" spans="1:24" x14ac:dyDescent="0.3">
      <c r="A1418" t="s">
        <v>14735</v>
      </c>
      <c r="B1418">
        <v>1</v>
      </c>
      <c r="C1418" s="1" t="s">
        <v>14736</v>
      </c>
      <c r="D1418" t="s">
        <v>15649</v>
      </c>
      <c r="F1418" t="s">
        <v>298</v>
      </c>
      <c r="G1418">
        <v>16</v>
      </c>
      <c r="H1418" t="s">
        <v>726</v>
      </c>
      <c r="I1418" t="s">
        <v>14736</v>
      </c>
      <c r="J1418">
        <v>22292</v>
      </c>
      <c r="K1418">
        <v>1</v>
      </c>
      <c r="L1418" t="s">
        <v>497</v>
      </c>
      <c r="M1418" t="s">
        <v>756</v>
      </c>
      <c r="N1418">
        <v>24</v>
      </c>
      <c r="O1418" t="s">
        <v>14738</v>
      </c>
      <c r="P1418" s="1" t="s">
        <v>13877</v>
      </c>
      <c r="T1418" t="s">
        <v>399</v>
      </c>
      <c r="U1418" t="s">
        <v>566</v>
      </c>
      <c r="V1418" t="s">
        <v>14737</v>
      </c>
      <c r="W1418" s="1">
        <v>33149</v>
      </c>
      <c r="X1418"/>
    </row>
    <row r="1419" spans="1:24" x14ac:dyDescent="0.3">
      <c r="A1419" t="s">
        <v>5739</v>
      </c>
      <c r="B1419">
        <v>1</v>
      </c>
      <c r="C1419" s="1" t="s">
        <v>5736</v>
      </c>
      <c r="D1419" t="s">
        <v>320</v>
      </c>
      <c r="E1419" t="s">
        <v>5738</v>
      </c>
      <c r="F1419" t="s">
        <v>298</v>
      </c>
      <c r="G1419">
        <v>48</v>
      </c>
      <c r="H1419" t="s">
        <v>655</v>
      </c>
      <c r="I1419" t="s">
        <v>5736</v>
      </c>
      <c r="J1419">
        <v>20083</v>
      </c>
      <c r="K1419">
        <v>3</v>
      </c>
      <c r="L1419" t="s">
        <v>435</v>
      </c>
      <c r="M1419" t="s">
        <v>5737</v>
      </c>
      <c r="N1419">
        <v>26</v>
      </c>
      <c r="O1419" t="s">
        <v>12329</v>
      </c>
      <c r="P1419" s="1" t="s">
        <v>320</v>
      </c>
      <c r="R1419">
        <v>4032479</v>
      </c>
      <c r="T1419" t="s">
        <v>293</v>
      </c>
      <c r="U1419" t="s">
        <v>302</v>
      </c>
      <c r="V1419" t="s">
        <v>3320</v>
      </c>
      <c r="W1419" s="1">
        <v>31325</v>
      </c>
      <c r="X1419"/>
    </row>
    <row r="1420" spans="1:24" x14ac:dyDescent="0.3">
      <c r="A1420" t="s">
        <v>10707</v>
      </c>
      <c r="B1420">
        <v>1</v>
      </c>
      <c r="C1420" s="1" t="s">
        <v>99</v>
      </c>
      <c r="D1420" t="s">
        <v>310</v>
      </c>
      <c r="E1420" t="s">
        <v>5741</v>
      </c>
      <c r="F1420" t="s">
        <v>298</v>
      </c>
      <c r="G1420">
        <v>10</v>
      </c>
      <c r="H1420" t="s">
        <v>433</v>
      </c>
      <c r="I1420" t="s">
        <v>99</v>
      </c>
      <c r="J1420">
        <v>18811</v>
      </c>
      <c r="K1420">
        <v>4</v>
      </c>
      <c r="L1420" t="s">
        <v>3012</v>
      </c>
      <c r="M1420" t="s">
        <v>5740</v>
      </c>
      <c r="N1420">
        <v>26</v>
      </c>
      <c r="O1420" t="s">
        <v>14739</v>
      </c>
      <c r="P1420" s="1" t="s">
        <v>310</v>
      </c>
      <c r="R1420">
        <v>3039707</v>
      </c>
      <c r="S1420">
        <v>2</v>
      </c>
      <c r="T1420" t="s">
        <v>344</v>
      </c>
      <c r="U1420" t="s">
        <v>703</v>
      </c>
      <c r="V1420" t="s">
        <v>3057</v>
      </c>
      <c r="W1420" s="1">
        <v>30115</v>
      </c>
      <c r="X1420"/>
    </row>
    <row r="1421" spans="1:24" x14ac:dyDescent="0.3">
      <c r="A1421" t="s">
        <v>5747</v>
      </c>
      <c r="B1421">
        <v>1</v>
      </c>
      <c r="C1421" s="1" t="s">
        <v>831</v>
      </c>
      <c r="D1421" t="s">
        <v>347</v>
      </c>
      <c r="F1421" t="s">
        <v>294</v>
      </c>
      <c r="G1421">
        <v>15</v>
      </c>
      <c r="H1421" t="s">
        <v>388</v>
      </c>
      <c r="I1421" t="s">
        <v>831</v>
      </c>
      <c r="J1421">
        <v>6138</v>
      </c>
      <c r="K1421">
        <v>7</v>
      </c>
      <c r="L1421" t="s">
        <v>788</v>
      </c>
      <c r="M1421" t="s">
        <v>5746</v>
      </c>
      <c r="N1421">
        <v>33</v>
      </c>
      <c r="O1421" t="s">
        <v>12330</v>
      </c>
      <c r="P1421" s="1" t="s">
        <v>347</v>
      </c>
      <c r="T1421" t="s">
        <v>328</v>
      </c>
      <c r="V1421" t="s">
        <v>5748</v>
      </c>
      <c r="W1421" s="1"/>
      <c r="X1421"/>
    </row>
    <row r="1422" spans="1:24" x14ac:dyDescent="0.3">
      <c r="A1422" t="s">
        <v>5751</v>
      </c>
      <c r="B1422">
        <v>1</v>
      </c>
      <c r="C1422" s="1" t="s">
        <v>5749</v>
      </c>
      <c r="D1422" t="s">
        <v>448</v>
      </c>
      <c r="F1422" t="s">
        <v>294</v>
      </c>
      <c r="G1422">
        <v>23</v>
      </c>
      <c r="H1422" t="s">
        <v>607</v>
      </c>
      <c r="I1422" t="s">
        <v>5749</v>
      </c>
      <c r="J1422">
        <v>8399</v>
      </c>
      <c r="K1422">
        <v>6</v>
      </c>
      <c r="L1422" t="s">
        <v>5750</v>
      </c>
      <c r="M1422" t="s">
        <v>2266</v>
      </c>
      <c r="N1422">
        <v>32</v>
      </c>
      <c r="O1422" t="s">
        <v>12331</v>
      </c>
      <c r="P1422" s="1" t="s">
        <v>448</v>
      </c>
      <c r="R1422">
        <v>12500</v>
      </c>
      <c r="T1422" t="s">
        <v>359</v>
      </c>
      <c r="V1422" t="s">
        <v>3135</v>
      </c>
      <c r="W1422" s="1"/>
      <c r="X1422"/>
    </row>
    <row r="1423" spans="1:24" x14ac:dyDescent="0.3">
      <c r="A1423" t="s">
        <v>14740</v>
      </c>
      <c r="B1423">
        <v>1</v>
      </c>
      <c r="C1423" s="1" t="s">
        <v>14741</v>
      </c>
      <c r="D1423" t="s">
        <v>347</v>
      </c>
      <c r="F1423" t="s">
        <v>298</v>
      </c>
      <c r="G1423">
        <v>81</v>
      </c>
      <c r="H1423" t="s">
        <v>433</v>
      </c>
      <c r="I1423" t="s">
        <v>14741</v>
      </c>
      <c r="J1423">
        <v>21862</v>
      </c>
      <c r="K1423">
        <v>1</v>
      </c>
      <c r="L1423" t="s">
        <v>573</v>
      </c>
      <c r="M1423" t="s">
        <v>776</v>
      </c>
      <c r="N1423">
        <v>24</v>
      </c>
      <c r="O1423" t="s">
        <v>14742</v>
      </c>
      <c r="P1423" s="1" t="s">
        <v>347</v>
      </c>
      <c r="R1423">
        <v>4040623</v>
      </c>
      <c r="S1423">
        <v>3</v>
      </c>
      <c r="T1423" t="s">
        <v>344</v>
      </c>
      <c r="U1423" t="s">
        <v>313</v>
      </c>
      <c r="V1423" t="s">
        <v>17173</v>
      </c>
      <c r="W1423" s="1">
        <v>33039</v>
      </c>
      <c r="X1423"/>
    </row>
    <row r="1424" spans="1:24" x14ac:dyDescent="0.3">
      <c r="A1424" t="s">
        <v>5759</v>
      </c>
      <c r="B1424">
        <v>1</v>
      </c>
      <c r="C1424" s="1" t="s">
        <v>5756</v>
      </c>
      <c r="D1424" t="s">
        <v>448</v>
      </c>
      <c r="F1424" t="s">
        <v>294</v>
      </c>
      <c r="G1424">
        <v>0</v>
      </c>
      <c r="H1424" t="s">
        <v>295</v>
      </c>
      <c r="I1424" t="s">
        <v>5756</v>
      </c>
      <c r="J1424">
        <v>17421</v>
      </c>
      <c r="L1424" t="s">
        <v>5757</v>
      </c>
      <c r="M1424" t="s">
        <v>5758</v>
      </c>
      <c r="O1424" t="s">
        <v>12332</v>
      </c>
      <c r="P1424" s="1" t="s">
        <v>448</v>
      </c>
      <c r="T1424" t="s">
        <v>295</v>
      </c>
      <c r="V1424"/>
      <c r="W1424" s="1"/>
      <c r="X1424"/>
    </row>
    <row r="1425" spans="1:24" x14ac:dyDescent="0.3">
      <c r="A1425" t="s">
        <v>5762</v>
      </c>
      <c r="B1425">
        <v>1</v>
      </c>
      <c r="C1425" s="1" t="s">
        <v>5760</v>
      </c>
      <c r="D1425" t="s">
        <v>434</v>
      </c>
      <c r="E1425" t="s">
        <v>5761</v>
      </c>
      <c r="F1425" t="s">
        <v>298</v>
      </c>
      <c r="G1425">
        <v>3</v>
      </c>
      <c r="H1425" t="s">
        <v>833</v>
      </c>
      <c r="I1425" t="s">
        <v>5760</v>
      </c>
      <c r="J1425">
        <v>14867</v>
      </c>
      <c r="K1425">
        <v>8</v>
      </c>
      <c r="L1425" t="s">
        <v>994</v>
      </c>
      <c r="M1425" t="s">
        <v>1827</v>
      </c>
      <c r="N1425">
        <v>30</v>
      </c>
      <c r="O1425" t="s">
        <v>12333</v>
      </c>
      <c r="P1425" s="1" t="s">
        <v>434</v>
      </c>
      <c r="R1425">
        <v>15965</v>
      </c>
      <c r="S1425">
        <v>1</v>
      </c>
      <c r="T1425" t="s">
        <v>344</v>
      </c>
      <c r="U1425" t="s">
        <v>441</v>
      </c>
      <c r="V1425" t="s">
        <v>5763</v>
      </c>
      <c r="W1425" s="1">
        <v>26800</v>
      </c>
      <c r="X1425"/>
    </row>
    <row r="1426" spans="1:24" x14ac:dyDescent="0.3">
      <c r="A1426" t="s">
        <v>5766</v>
      </c>
      <c r="B1426">
        <v>1</v>
      </c>
      <c r="C1426" s="1" t="s">
        <v>5764</v>
      </c>
      <c r="D1426" t="s">
        <v>347</v>
      </c>
      <c r="E1426" t="s">
        <v>5765</v>
      </c>
      <c r="F1426" t="s">
        <v>294</v>
      </c>
      <c r="G1426">
        <v>17</v>
      </c>
      <c r="H1426" t="s">
        <v>833</v>
      </c>
      <c r="I1426" t="s">
        <v>5764</v>
      </c>
      <c r="J1426">
        <v>16122</v>
      </c>
      <c r="K1426">
        <v>6</v>
      </c>
      <c r="L1426" t="s">
        <v>932</v>
      </c>
      <c r="M1426" t="s">
        <v>756</v>
      </c>
      <c r="N1426">
        <v>28</v>
      </c>
      <c r="O1426" t="s">
        <v>12334</v>
      </c>
      <c r="P1426" s="1" t="s">
        <v>347</v>
      </c>
      <c r="R1426">
        <v>16922</v>
      </c>
      <c r="T1426" t="s">
        <v>344</v>
      </c>
      <c r="V1426" t="s">
        <v>5767</v>
      </c>
      <c r="W1426" s="1">
        <v>27767</v>
      </c>
      <c r="X1426"/>
    </row>
    <row r="1427" spans="1:24" x14ac:dyDescent="0.3">
      <c r="A1427" t="s">
        <v>5770</v>
      </c>
      <c r="B1427">
        <v>1</v>
      </c>
      <c r="C1427" s="1" t="s">
        <v>5768</v>
      </c>
      <c r="D1427" t="s">
        <v>347</v>
      </c>
      <c r="F1427" t="s">
        <v>294</v>
      </c>
      <c r="G1427">
        <v>41</v>
      </c>
      <c r="H1427" t="s">
        <v>316</v>
      </c>
      <c r="I1427" t="s">
        <v>5768</v>
      </c>
      <c r="J1427">
        <v>17358</v>
      </c>
      <c r="K1427">
        <v>2</v>
      </c>
      <c r="L1427" t="s">
        <v>636</v>
      </c>
      <c r="M1427" t="s">
        <v>5769</v>
      </c>
      <c r="N1427">
        <v>25</v>
      </c>
      <c r="O1427" t="s">
        <v>12335</v>
      </c>
      <c r="P1427" s="1" t="s">
        <v>347</v>
      </c>
      <c r="R1427">
        <v>2570993</v>
      </c>
      <c r="T1427" t="s">
        <v>328</v>
      </c>
      <c r="V1427" t="s">
        <v>4776</v>
      </c>
      <c r="W1427" s="1">
        <v>29013</v>
      </c>
      <c r="X1427"/>
    </row>
    <row r="1428" spans="1:24" x14ac:dyDescent="0.3">
      <c r="A1428" t="s">
        <v>5772</v>
      </c>
      <c r="B1428">
        <v>1</v>
      </c>
      <c r="C1428" s="1" t="s">
        <v>5771</v>
      </c>
      <c r="D1428" t="s">
        <v>448</v>
      </c>
      <c r="F1428" t="s">
        <v>294</v>
      </c>
      <c r="G1428">
        <v>39</v>
      </c>
      <c r="H1428" t="s">
        <v>682</v>
      </c>
      <c r="I1428" t="s">
        <v>5771</v>
      </c>
      <c r="J1428">
        <v>19416</v>
      </c>
      <c r="K1428">
        <v>3</v>
      </c>
      <c r="L1428" t="s">
        <v>597</v>
      </c>
      <c r="M1428" t="s">
        <v>1112</v>
      </c>
      <c r="N1428">
        <v>26</v>
      </c>
      <c r="O1428" t="s">
        <v>12336</v>
      </c>
      <c r="P1428" s="1" t="s">
        <v>448</v>
      </c>
      <c r="R1428">
        <v>2972311</v>
      </c>
      <c r="T1428" t="s">
        <v>307</v>
      </c>
      <c r="V1428" t="s">
        <v>3673</v>
      </c>
      <c r="W1428" s="1">
        <v>30595</v>
      </c>
      <c r="X1428"/>
    </row>
    <row r="1429" spans="1:24" x14ac:dyDescent="0.3">
      <c r="A1429" t="s">
        <v>5774</v>
      </c>
      <c r="B1429">
        <v>1</v>
      </c>
      <c r="C1429" s="1" t="s">
        <v>5773</v>
      </c>
      <c r="D1429" t="s">
        <v>320</v>
      </c>
      <c r="F1429" t="s">
        <v>294</v>
      </c>
      <c r="G1429">
        <v>47</v>
      </c>
      <c r="H1429" t="s">
        <v>1972</v>
      </c>
      <c r="I1429" t="s">
        <v>5773</v>
      </c>
      <c r="J1429">
        <v>18368</v>
      </c>
      <c r="K1429">
        <v>0</v>
      </c>
      <c r="L1429" t="s">
        <v>330</v>
      </c>
      <c r="M1429" t="s">
        <v>930</v>
      </c>
      <c r="O1429" t="s">
        <v>12337</v>
      </c>
      <c r="P1429" s="1" t="s">
        <v>320</v>
      </c>
      <c r="R1429">
        <v>4010885</v>
      </c>
      <c r="T1429" t="s">
        <v>303</v>
      </c>
      <c r="V1429"/>
      <c r="W1429" s="1">
        <v>29606</v>
      </c>
      <c r="X1429"/>
    </row>
    <row r="1430" spans="1:24" x14ac:dyDescent="0.3">
      <c r="A1430" t="s">
        <v>5777</v>
      </c>
      <c r="B1430">
        <v>1</v>
      </c>
      <c r="C1430" s="1" t="s">
        <v>5775</v>
      </c>
      <c r="D1430" t="s">
        <v>320</v>
      </c>
      <c r="F1430" t="s">
        <v>294</v>
      </c>
      <c r="G1430">
        <v>48</v>
      </c>
      <c r="H1430" t="s">
        <v>511</v>
      </c>
      <c r="I1430" t="s">
        <v>5775</v>
      </c>
      <c r="J1430">
        <v>17029</v>
      </c>
      <c r="K1430">
        <v>0</v>
      </c>
      <c r="L1430" t="s">
        <v>2019</v>
      </c>
      <c r="M1430" t="s">
        <v>5776</v>
      </c>
      <c r="O1430" t="s">
        <v>12338</v>
      </c>
      <c r="P1430" s="1" t="s">
        <v>320</v>
      </c>
      <c r="T1430" t="s">
        <v>671</v>
      </c>
      <c r="V1430"/>
      <c r="W1430" s="1"/>
      <c r="X1430"/>
    </row>
    <row r="1431" spans="1:24" x14ac:dyDescent="0.3">
      <c r="A1431" t="s">
        <v>5779</v>
      </c>
      <c r="B1431">
        <v>1</v>
      </c>
      <c r="C1431" s="1" t="s">
        <v>5778</v>
      </c>
      <c r="D1431" t="s">
        <v>347</v>
      </c>
      <c r="F1431" t="s">
        <v>294</v>
      </c>
      <c r="G1431">
        <v>16</v>
      </c>
      <c r="H1431" t="s">
        <v>391</v>
      </c>
      <c r="I1431" t="s">
        <v>5778</v>
      </c>
      <c r="J1431">
        <v>12847</v>
      </c>
      <c r="K1431">
        <v>9</v>
      </c>
      <c r="L1431" t="s">
        <v>435</v>
      </c>
      <c r="M1431" t="s">
        <v>2353</v>
      </c>
      <c r="N1431">
        <v>34</v>
      </c>
      <c r="O1431" t="s">
        <v>12339</v>
      </c>
      <c r="P1431" s="1" t="s">
        <v>347</v>
      </c>
      <c r="R1431">
        <v>13958</v>
      </c>
      <c r="T1431" t="s">
        <v>632</v>
      </c>
      <c r="V1431" t="s">
        <v>5780</v>
      </c>
      <c r="W1431" s="1">
        <v>24774</v>
      </c>
      <c r="X1431"/>
    </row>
    <row r="1432" spans="1:24" x14ac:dyDescent="0.3">
      <c r="A1432" t="s">
        <v>5784</v>
      </c>
      <c r="B1432">
        <v>1</v>
      </c>
      <c r="C1432" s="1" t="s">
        <v>5781</v>
      </c>
      <c r="D1432" t="s">
        <v>558</v>
      </c>
      <c r="E1432" t="s">
        <v>5783</v>
      </c>
      <c r="F1432" t="s">
        <v>298</v>
      </c>
      <c r="G1432">
        <v>44</v>
      </c>
      <c r="H1432" t="s">
        <v>521</v>
      </c>
      <c r="I1432" t="s">
        <v>5781</v>
      </c>
      <c r="J1432">
        <v>14901</v>
      </c>
      <c r="K1432">
        <v>8</v>
      </c>
      <c r="L1432" t="s">
        <v>683</v>
      </c>
      <c r="M1432" t="s">
        <v>5782</v>
      </c>
      <c r="N1432">
        <v>30</v>
      </c>
      <c r="O1432" t="s">
        <v>12340</v>
      </c>
      <c r="P1432" s="1" t="s">
        <v>448</v>
      </c>
      <c r="R1432">
        <v>16002</v>
      </c>
      <c r="S1432">
        <v>4</v>
      </c>
      <c r="T1432" t="s">
        <v>328</v>
      </c>
      <c r="U1432" t="s">
        <v>532</v>
      </c>
      <c r="V1432" t="s">
        <v>3934</v>
      </c>
      <c r="W1432" s="1">
        <v>26753</v>
      </c>
      <c r="X1432"/>
    </row>
    <row r="1433" spans="1:24" x14ac:dyDescent="0.3">
      <c r="A1433" t="s">
        <v>5790</v>
      </c>
      <c r="B1433">
        <v>1</v>
      </c>
      <c r="C1433" s="1" t="s">
        <v>5787</v>
      </c>
      <c r="D1433" t="s">
        <v>347</v>
      </c>
      <c r="F1433" t="s">
        <v>294</v>
      </c>
      <c r="G1433">
        <v>14</v>
      </c>
      <c r="H1433" t="s">
        <v>564</v>
      </c>
      <c r="I1433" t="s">
        <v>5787</v>
      </c>
      <c r="J1433">
        <v>15296</v>
      </c>
      <c r="K1433">
        <v>7</v>
      </c>
      <c r="L1433" t="s">
        <v>5788</v>
      </c>
      <c r="M1433" t="s">
        <v>5789</v>
      </c>
      <c r="N1433">
        <v>30</v>
      </c>
      <c r="O1433" t="s">
        <v>12341</v>
      </c>
      <c r="P1433" s="1" t="s">
        <v>347</v>
      </c>
      <c r="R1433">
        <v>16260</v>
      </c>
      <c r="T1433" t="s">
        <v>328</v>
      </c>
      <c r="V1433" t="s">
        <v>5791</v>
      </c>
      <c r="W1433" s="1">
        <v>27173</v>
      </c>
      <c r="X1433"/>
    </row>
    <row r="1434" spans="1:24" x14ac:dyDescent="0.3">
      <c r="A1434" t="s">
        <v>5793</v>
      </c>
      <c r="B1434">
        <v>1</v>
      </c>
      <c r="C1434" s="1" t="s">
        <v>5792</v>
      </c>
      <c r="D1434" t="s">
        <v>320</v>
      </c>
      <c r="E1434" t="s">
        <v>14743</v>
      </c>
      <c r="F1434" t="s">
        <v>298</v>
      </c>
      <c r="G1434">
        <v>80</v>
      </c>
      <c r="H1434" t="s">
        <v>989</v>
      </c>
      <c r="I1434" t="s">
        <v>5792</v>
      </c>
      <c r="J1434">
        <v>20823</v>
      </c>
      <c r="K1434">
        <v>2</v>
      </c>
      <c r="L1434" t="s">
        <v>2391</v>
      </c>
      <c r="M1434" t="s">
        <v>1545</v>
      </c>
      <c r="N1434">
        <v>23</v>
      </c>
      <c r="O1434" t="s">
        <v>12342</v>
      </c>
      <c r="P1434" s="1" t="s">
        <v>7821</v>
      </c>
      <c r="R1434">
        <v>3916564</v>
      </c>
      <c r="T1434" t="s">
        <v>671</v>
      </c>
      <c r="U1434" t="s">
        <v>386</v>
      </c>
      <c r="V1434" t="s">
        <v>5794</v>
      </c>
      <c r="W1434" s="1">
        <v>32415</v>
      </c>
      <c r="X1434"/>
    </row>
    <row r="1435" spans="1:24" x14ac:dyDescent="0.3">
      <c r="A1435" t="s">
        <v>5797</v>
      </c>
      <c r="B1435">
        <v>1</v>
      </c>
      <c r="C1435" s="1" t="s">
        <v>5795</v>
      </c>
      <c r="F1435" t="s">
        <v>294</v>
      </c>
      <c r="G1435">
        <v>0</v>
      </c>
      <c r="H1435" t="s">
        <v>295</v>
      </c>
      <c r="I1435" t="s">
        <v>5795</v>
      </c>
      <c r="J1435">
        <v>17861</v>
      </c>
      <c r="L1435" t="s">
        <v>894</v>
      </c>
      <c r="M1435" t="s">
        <v>5796</v>
      </c>
      <c r="O1435" t="s">
        <v>12343</v>
      </c>
      <c r="P1435" s="1" t="s">
        <v>295</v>
      </c>
      <c r="T1435" t="s">
        <v>295</v>
      </c>
      <c r="V1435"/>
      <c r="W1435" s="1"/>
      <c r="X1435"/>
    </row>
    <row r="1436" spans="1:24" x14ac:dyDescent="0.3">
      <c r="A1436" t="s">
        <v>5799</v>
      </c>
      <c r="B1436">
        <v>1</v>
      </c>
      <c r="C1436" s="1" t="s">
        <v>249</v>
      </c>
      <c r="D1436" t="s">
        <v>347</v>
      </c>
      <c r="E1436" t="s">
        <v>5798</v>
      </c>
      <c r="F1436" t="s">
        <v>298</v>
      </c>
      <c r="G1436">
        <v>7</v>
      </c>
      <c r="H1436" t="s">
        <v>355</v>
      </c>
      <c r="I1436" t="s">
        <v>249</v>
      </c>
      <c r="J1436">
        <v>18926</v>
      </c>
      <c r="K1436">
        <v>4</v>
      </c>
      <c r="L1436" t="s">
        <v>1593</v>
      </c>
      <c r="M1436" t="s">
        <v>312</v>
      </c>
      <c r="N1436">
        <v>26</v>
      </c>
      <c r="O1436" t="s">
        <v>12344</v>
      </c>
      <c r="P1436" s="1" t="s">
        <v>347</v>
      </c>
      <c r="R1436">
        <v>3059722</v>
      </c>
      <c r="S1436">
        <v>2</v>
      </c>
      <c r="T1436" t="s">
        <v>344</v>
      </c>
      <c r="U1436" t="s">
        <v>14224</v>
      </c>
      <c r="V1436" t="s">
        <v>2855</v>
      </c>
      <c r="W1436" s="1">
        <v>30150</v>
      </c>
      <c r="X1436"/>
    </row>
    <row r="1437" spans="1:24" x14ac:dyDescent="0.3">
      <c r="A1437" t="s">
        <v>5802</v>
      </c>
      <c r="B1437">
        <v>1</v>
      </c>
      <c r="C1437" s="1" t="s">
        <v>5800</v>
      </c>
      <c r="D1437" t="s">
        <v>347</v>
      </c>
      <c r="F1437" t="s">
        <v>294</v>
      </c>
      <c r="G1437">
        <v>84</v>
      </c>
      <c r="H1437" t="s">
        <v>533</v>
      </c>
      <c r="I1437" t="s">
        <v>5800</v>
      </c>
      <c r="J1437">
        <v>15417</v>
      </c>
      <c r="K1437">
        <v>7</v>
      </c>
      <c r="L1437" t="s">
        <v>5801</v>
      </c>
      <c r="M1437" t="s">
        <v>3885</v>
      </c>
      <c r="N1437">
        <v>32</v>
      </c>
      <c r="O1437" t="s">
        <v>12345</v>
      </c>
      <c r="P1437" s="1" t="s">
        <v>347</v>
      </c>
      <c r="R1437">
        <v>16381</v>
      </c>
      <c r="T1437" t="s">
        <v>307</v>
      </c>
      <c r="V1437" t="s">
        <v>5803</v>
      </c>
      <c r="W1437" s="1">
        <v>27235</v>
      </c>
      <c r="X1437"/>
    </row>
    <row r="1438" spans="1:24" x14ac:dyDescent="0.3">
      <c r="A1438" t="s">
        <v>5806</v>
      </c>
      <c r="B1438">
        <v>1</v>
      </c>
      <c r="C1438" s="1" t="s">
        <v>5804</v>
      </c>
      <c r="D1438" t="s">
        <v>320</v>
      </c>
      <c r="F1438" t="s">
        <v>294</v>
      </c>
      <c r="G1438">
        <v>88</v>
      </c>
      <c r="H1438" t="s">
        <v>511</v>
      </c>
      <c r="I1438" t="s">
        <v>5804</v>
      </c>
      <c r="J1438">
        <v>13406</v>
      </c>
      <c r="K1438">
        <v>9</v>
      </c>
      <c r="L1438" t="s">
        <v>2754</v>
      </c>
      <c r="M1438" t="s">
        <v>5805</v>
      </c>
      <c r="N1438">
        <v>32</v>
      </c>
      <c r="O1438" t="s">
        <v>12346</v>
      </c>
      <c r="P1438" s="1" t="s">
        <v>320</v>
      </c>
      <c r="R1438">
        <v>14009</v>
      </c>
      <c r="T1438" t="s">
        <v>293</v>
      </c>
      <c r="V1438" t="s">
        <v>5807</v>
      </c>
      <c r="W1438" s="1">
        <v>24856</v>
      </c>
      <c r="X1438"/>
    </row>
    <row r="1439" spans="1:24" x14ac:dyDescent="0.3">
      <c r="A1439" t="s">
        <v>5810</v>
      </c>
      <c r="B1439">
        <v>1</v>
      </c>
      <c r="C1439" s="1" t="s">
        <v>5808</v>
      </c>
      <c r="D1439" t="s">
        <v>347</v>
      </c>
      <c r="E1439" t="s">
        <v>5809</v>
      </c>
      <c r="F1439" t="s">
        <v>294</v>
      </c>
      <c r="H1439" t="s">
        <v>564</v>
      </c>
      <c r="I1439" t="s">
        <v>5808</v>
      </c>
      <c r="J1439">
        <v>19212</v>
      </c>
      <c r="K1439">
        <v>3</v>
      </c>
      <c r="L1439" t="s">
        <v>1011</v>
      </c>
      <c r="M1439" t="s">
        <v>493</v>
      </c>
      <c r="N1439">
        <v>26</v>
      </c>
      <c r="O1439" t="s">
        <v>12347</v>
      </c>
      <c r="P1439" s="1" t="s">
        <v>347</v>
      </c>
      <c r="R1439">
        <v>3915403</v>
      </c>
      <c r="T1439" t="s">
        <v>399</v>
      </c>
      <c r="V1439" t="s">
        <v>5811</v>
      </c>
      <c r="W1439" s="1">
        <v>30510</v>
      </c>
      <c r="X1439"/>
    </row>
    <row r="1440" spans="1:24" x14ac:dyDescent="0.3">
      <c r="A1440" t="s">
        <v>14744</v>
      </c>
      <c r="B1440">
        <v>1</v>
      </c>
      <c r="C1440" s="1" t="s">
        <v>14745</v>
      </c>
      <c r="D1440" t="s">
        <v>558</v>
      </c>
      <c r="F1440" t="s">
        <v>298</v>
      </c>
      <c r="G1440">
        <v>34</v>
      </c>
      <c r="H1440" t="s">
        <v>511</v>
      </c>
      <c r="I1440" t="s">
        <v>14745</v>
      </c>
      <c r="J1440">
        <v>22346</v>
      </c>
      <c r="K1440">
        <v>1</v>
      </c>
      <c r="L1440" t="s">
        <v>623</v>
      </c>
      <c r="M1440" t="s">
        <v>14746</v>
      </c>
      <c r="N1440">
        <v>24</v>
      </c>
      <c r="O1440" t="s">
        <v>14747</v>
      </c>
      <c r="P1440" s="1" t="s">
        <v>448</v>
      </c>
      <c r="R1440">
        <v>3895835</v>
      </c>
      <c r="T1440" t="s">
        <v>344</v>
      </c>
      <c r="U1440" t="s">
        <v>640</v>
      </c>
      <c r="V1440" t="s">
        <v>14476</v>
      </c>
      <c r="W1440" s="1">
        <v>33021</v>
      </c>
      <c r="X1440"/>
    </row>
    <row r="1441" spans="1:24" x14ac:dyDescent="0.3">
      <c r="A1441" t="s">
        <v>5814</v>
      </c>
      <c r="B1441">
        <v>1</v>
      </c>
      <c r="C1441" s="1" t="s">
        <v>5812</v>
      </c>
      <c r="D1441" t="s">
        <v>310</v>
      </c>
      <c r="E1441" t="s">
        <v>5813</v>
      </c>
      <c r="F1441" t="s">
        <v>298</v>
      </c>
      <c r="G1441">
        <v>6</v>
      </c>
      <c r="H1441" t="s">
        <v>588</v>
      </c>
      <c r="I1441" t="s">
        <v>5812</v>
      </c>
      <c r="J1441">
        <v>18897</v>
      </c>
      <c r="K1441">
        <v>3</v>
      </c>
      <c r="L1441" t="s">
        <v>725</v>
      </c>
      <c r="M1441" t="s">
        <v>589</v>
      </c>
      <c r="N1441">
        <v>26</v>
      </c>
      <c r="O1441" t="s">
        <v>12348</v>
      </c>
      <c r="P1441" s="1" t="s">
        <v>310</v>
      </c>
      <c r="R1441">
        <v>2977665</v>
      </c>
      <c r="T1441" t="s">
        <v>344</v>
      </c>
      <c r="U1441" t="s">
        <v>302</v>
      </c>
      <c r="V1441" t="s">
        <v>5815</v>
      </c>
      <c r="W1441" s="1">
        <v>30366</v>
      </c>
      <c r="X1441"/>
    </row>
    <row r="1442" spans="1:24" x14ac:dyDescent="0.3">
      <c r="A1442" t="s">
        <v>15643</v>
      </c>
      <c r="B1442">
        <v>1</v>
      </c>
      <c r="C1442" s="1" t="s">
        <v>15832</v>
      </c>
      <c r="D1442" t="s">
        <v>15649</v>
      </c>
      <c r="F1442" t="s">
        <v>298</v>
      </c>
      <c r="G1442">
        <v>4</v>
      </c>
      <c r="H1442" t="s">
        <v>752</v>
      </c>
      <c r="I1442" t="s">
        <v>15832</v>
      </c>
      <c r="J1442">
        <v>22442</v>
      </c>
      <c r="K1442">
        <v>1</v>
      </c>
      <c r="L1442" t="s">
        <v>1230</v>
      </c>
      <c r="M1442" t="s">
        <v>15834</v>
      </c>
      <c r="N1442">
        <v>23</v>
      </c>
      <c r="O1442" t="s">
        <v>15835</v>
      </c>
      <c r="P1442" s="1" t="s">
        <v>13877</v>
      </c>
      <c r="R1442">
        <v>4045180</v>
      </c>
      <c r="T1442" t="s">
        <v>344</v>
      </c>
      <c r="U1442" t="s">
        <v>370</v>
      </c>
      <c r="V1442" t="s">
        <v>15833</v>
      </c>
      <c r="W1442" s="1">
        <v>33112</v>
      </c>
      <c r="X1442"/>
    </row>
    <row r="1443" spans="1:24" x14ac:dyDescent="0.3">
      <c r="A1443" t="s">
        <v>5823</v>
      </c>
      <c r="B1443">
        <v>1</v>
      </c>
      <c r="C1443" s="1" t="s">
        <v>5820</v>
      </c>
      <c r="D1443" t="s">
        <v>347</v>
      </c>
      <c r="E1443" t="s">
        <v>5822</v>
      </c>
      <c r="F1443" t="s">
        <v>294</v>
      </c>
      <c r="G1443">
        <v>87</v>
      </c>
      <c r="H1443" t="s">
        <v>214</v>
      </c>
      <c r="I1443" t="s">
        <v>5820</v>
      </c>
      <c r="J1443">
        <v>18602</v>
      </c>
      <c r="K1443">
        <v>4</v>
      </c>
      <c r="L1443" t="s">
        <v>2483</v>
      </c>
      <c r="M1443" t="s">
        <v>5821</v>
      </c>
      <c r="N1443">
        <v>27</v>
      </c>
      <c r="O1443" t="s">
        <v>12349</v>
      </c>
      <c r="P1443" s="1" t="s">
        <v>347</v>
      </c>
      <c r="R1443">
        <v>2577684</v>
      </c>
      <c r="T1443" t="s">
        <v>303</v>
      </c>
      <c r="V1443" t="s">
        <v>5824</v>
      </c>
      <c r="W1443" s="1">
        <v>29825</v>
      </c>
      <c r="X1443"/>
    </row>
    <row r="1444" spans="1:24" x14ac:dyDescent="0.3">
      <c r="A1444" t="s">
        <v>5826</v>
      </c>
      <c r="B1444">
        <v>1</v>
      </c>
      <c r="C1444" s="1" t="s">
        <v>5825</v>
      </c>
      <c r="D1444" t="s">
        <v>310</v>
      </c>
      <c r="F1444" t="s">
        <v>294</v>
      </c>
      <c r="H1444" t="s">
        <v>758</v>
      </c>
      <c r="I1444" t="s">
        <v>5825</v>
      </c>
      <c r="J1444">
        <v>19406</v>
      </c>
      <c r="K1444">
        <v>3</v>
      </c>
      <c r="L1444" t="s">
        <v>1914</v>
      </c>
      <c r="M1444" t="s">
        <v>857</v>
      </c>
      <c r="N1444">
        <v>26</v>
      </c>
      <c r="O1444" t="s">
        <v>12350</v>
      </c>
      <c r="P1444" s="1" t="s">
        <v>310</v>
      </c>
      <c r="R1444">
        <v>2976593</v>
      </c>
      <c r="T1444" t="s">
        <v>328</v>
      </c>
      <c r="V1444" t="s">
        <v>4829</v>
      </c>
      <c r="W1444" s="1">
        <v>30490</v>
      </c>
      <c r="X1444"/>
    </row>
    <row r="1445" spans="1:24" x14ac:dyDescent="0.3">
      <c r="A1445" t="s">
        <v>5829</v>
      </c>
      <c r="B1445">
        <v>1</v>
      </c>
      <c r="C1445" s="1" t="s">
        <v>5827</v>
      </c>
      <c r="F1445" t="s">
        <v>294</v>
      </c>
      <c r="G1445">
        <v>0</v>
      </c>
      <c r="H1445" t="s">
        <v>295</v>
      </c>
      <c r="I1445" t="s">
        <v>5827</v>
      </c>
      <c r="J1445">
        <v>19714</v>
      </c>
      <c r="K1445">
        <v>0</v>
      </c>
      <c r="L1445" t="s">
        <v>330</v>
      </c>
      <c r="M1445" t="s">
        <v>5828</v>
      </c>
      <c r="O1445" t="s">
        <v>12351</v>
      </c>
      <c r="P1445" s="1" t="s">
        <v>295</v>
      </c>
      <c r="T1445" t="s">
        <v>295</v>
      </c>
      <c r="V1445"/>
      <c r="W1445" s="1"/>
      <c r="X1445"/>
    </row>
    <row r="1446" spans="1:24" x14ac:dyDescent="0.3">
      <c r="A1446" t="s">
        <v>5833</v>
      </c>
      <c r="B1446">
        <v>1</v>
      </c>
      <c r="C1446" s="1" t="s">
        <v>5830</v>
      </c>
      <c r="D1446" t="s">
        <v>347</v>
      </c>
      <c r="E1446" t="s">
        <v>5832</v>
      </c>
      <c r="F1446" t="s">
        <v>294</v>
      </c>
      <c r="G1446">
        <v>84</v>
      </c>
      <c r="H1446" t="s">
        <v>752</v>
      </c>
      <c r="I1446" t="s">
        <v>5830</v>
      </c>
      <c r="J1446">
        <v>20456</v>
      </c>
      <c r="K1446">
        <v>2</v>
      </c>
      <c r="L1446" t="s">
        <v>5831</v>
      </c>
      <c r="M1446" t="s">
        <v>930</v>
      </c>
      <c r="N1446">
        <v>26</v>
      </c>
      <c r="O1446" t="s">
        <v>12352</v>
      </c>
      <c r="P1446" s="1" t="s">
        <v>347</v>
      </c>
      <c r="R1446">
        <v>4260053</v>
      </c>
      <c r="S1446">
        <v>3</v>
      </c>
      <c r="T1446" t="s">
        <v>307</v>
      </c>
      <c r="V1446" t="s">
        <v>1208</v>
      </c>
      <c r="W1446" s="1">
        <v>31271</v>
      </c>
      <c r="X1446"/>
    </row>
    <row r="1447" spans="1:24" x14ac:dyDescent="0.3">
      <c r="A1447" t="s">
        <v>5836</v>
      </c>
      <c r="B1447">
        <v>1</v>
      </c>
      <c r="C1447" s="1" t="s">
        <v>5834</v>
      </c>
      <c r="F1447" t="s">
        <v>294</v>
      </c>
      <c r="G1447">
        <v>0</v>
      </c>
      <c r="H1447" t="s">
        <v>295</v>
      </c>
      <c r="I1447" t="s">
        <v>5834</v>
      </c>
      <c r="J1447">
        <v>19817</v>
      </c>
      <c r="K1447">
        <v>0</v>
      </c>
      <c r="L1447" t="s">
        <v>1946</v>
      </c>
      <c r="M1447" t="s">
        <v>5835</v>
      </c>
      <c r="O1447" t="s">
        <v>12353</v>
      </c>
      <c r="P1447" s="1" t="s">
        <v>295</v>
      </c>
      <c r="T1447" t="s">
        <v>295</v>
      </c>
      <c r="V1447"/>
      <c r="W1447" s="1"/>
      <c r="X1447"/>
    </row>
    <row r="1448" spans="1:24" x14ac:dyDescent="0.3">
      <c r="A1448" t="s">
        <v>5838</v>
      </c>
      <c r="B1448">
        <v>1</v>
      </c>
      <c r="C1448" s="1" t="s">
        <v>60</v>
      </c>
      <c r="D1448" t="s">
        <v>448</v>
      </c>
      <c r="E1448" t="s">
        <v>5837</v>
      </c>
      <c r="F1448" t="s">
        <v>298</v>
      </c>
      <c r="G1448">
        <v>33</v>
      </c>
      <c r="H1448" t="s">
        <v>533</v>
      </c>
      <c r="I1448" t="s">
        <v>60</v>
      </c>
      <c r="J1448">
        <v>12708</v>
      </c>
      <c r="K1448">
        <v>10</v>
      </c>
      <c r="L1448" t="s">
        <v>3609</v>
      </c>
      <c r="M1448" t="s">
        <v>795</v>
      </c>
      <c r="N1448">
        <v>30</v>
      </c>
      <c r="O1448" t="s">
        <v>12354</v>
      </c>
      <c r="P1448" s="1" t="s">
        <v>448</v>
      </c>
      <c r="R1448">
        <v>14198</v>
      </c>
      <c r="T1448" t="s">
        <v>395</v>
      </c>
      <c r="U1448" t="s">
        <v>313</v>
      </c>
      <c r="V1448" t="s">
        <v>5839</v>
      </c>
      <c r="W1448" s="1">
        <v>24936</v>
      </c>
      <c r="X1448"/>
    </row>
    <row r="1449" spans="1:24" x14ac:dyDescent="0.3">
      <c r="A1449" t="s">
        <v>5841</v>
      </c>
      <c r="B1449">
        <v>1</v>
      </c>
      <c r="C1449" s="1" t="s">
        <v>5840</v>
      </c>
      <c r="D1449" t="s">
        <v>448</v>
      </c>
      <c r="F1449" t="s">
        <v>294</v>
      </c>
      <c r="G1449">
        <v>36</v>
      </c>
      <c r="H1449" t="s">
        <v>496</v>
      </c>
      <c r="I1449" t="s">
        <v>5840</v>
      </c>
      <c r="J1449">
        <v>14853</v>
      </c>
      <c r="K1449">
        <v>2</v>
      </c>
      <c r="L1449" t="s">
        <v>2833</v>
      </c>
      <c r="M1449" t="s">
        <v>3222</v>
      </c>
      <c r="N1449">
        <v>27</v>
      </c>
      <c r="O1449" t="s">
        <v>12355</v>
      </c>
      <c r="P1449" s="1" t="s">
        <v>448</v>
      </c>
      <c r="R1449">
        <v>16236</v>
      </c>
      <c r="T1449" t="s">
        <v>307</v>
      </c>
      <c r="V1449" t="s">
        <v>5842</v>
      </c>
      <c r="W1449" s="1">
        <v>27057</v>
      </c>
      <c r="X1449"/>
    </row>
    <row r="1450" spans="1:24" x14ac:dyDescent="0.3">
      <c r="A1450" t="s">
        <v>5844</v>
      </c>
      <c r="B1450">
        <v>1</v>
      </c>
      <c r="C1450" s="1" t="s">
        <v>5843</v>
      </c>
      <c r="D1450" t="s">
        <v>448</v>
      </c>
      <c r="F1450" t="s">
        <v>298</v>
      </c>
      <c r="G1450">
        <v>35</v>
      </c>
      <c r="H1450" t="s">
        <v>316</v>
      </c>
      <c r="I1450" t="s">
        <v>5843</v>
      </c>
      <c r="J1450">
        <v>20740</v>
      </c>
      <c r="K1450">
        <v>1</v>
      </c>
      <c r="L1450" t="s">
        <v>1817</v>
      </c>
      <c r="M1450" t="s">
        <v>696</v>
      </c>
      <c r="N1450">
        <v>23</v>
      </c>
      <c r="O1450" t="s">
        <v>16379</v>
      </c>
      <c r="P1450" s="1" t="s">
        <v>448</v>
      </c>
      <c r="R1450">
        <v>3930901</v>
      </c>
      <c r="T1450" t="s">
        <v>359</v>
      </c>
      <c r="U1450" t="s">
        <v>302</v>
      </c>
      <c r="V1450" t="s">
        <v>5576</v>
      </c>
      <c r="W1450" s="1">
        <v>32475</v>
      </c>
      <c r="X1450"/>
    </row>
    <row r="1451" spans="1:24" x14ac:dyDescent="0.3">
      <c r="A1451" t="s">
        <v>14748</v>
      </c>
      <c r="B1451">
        <v>1</v>
      </c>
      <c r="C1451" s="1" t="s">
        <v>14749</v>
      </c>
      <c r="D1451" t="s">
        <v>347</v>
      </c>
      <c r="E1451" t="s">
        <v>14751</v>
      </c>
      <c r="F1451" t="s">
        <v>294</v>
      </c>
      <c r="H1451" t="s">
        <v>646</v>
      </c>
      <c r="I1451" t="s">
        <v>14749</v>
      </c>
      <c r="J1451">
        <v>18976</v>
      </c>
      <c r="K1451">
        <v>3</v>
      </c>
      <c r="L1451" t="s">
        <v>14754</v>
      </c>
      <c r="M1451" t="s">
        <v>14752</v>
      </c>
      <c r="N1451">
        <v>25</v>
      </c>
      <c r="O1451" t="s">
        <v>14753</v>
      </c>
      <c r="P1451" s="1" t="s">
        <v>8219</v>
      </c>
      <c r="R1451">
        <v>3043144</v>
      </c>
      <c r="T1451" t="s">
        <v>307</v>
      </c>
      <c r="V1451" t="s">
        <v>14750</v>
      </c>
      <c r="W1451" s="1">
        <v>30214</v>
      </c>
      <c r="X1451"/>
    </row>
    <row r="1452" spans="1:24" x14ac:dyDescent="0.3">
      <c r="A1452" t="s">
        <v>5848</v>
      </c>
      <c r="B1452">
        <v>1</v>
      </c>
      <c r="C1452" s="1" t="s">
        <v>5846</v>
      </c>
      <c r="F1452" t="s">
        <v>294</v>
      </c>
      <c r="G1452">
        <v>0</v>
      </c>
      <c r="H1452" t="s">
        <v>295</v>
      </c>
      <c r="I1452" t="s">
        <v>5846</v>
      </c>
      <c r="J1452">
        <v>18794</v>
      </c>
      <c r="K1452">
        <v>0</v>
      </c>
      <c r="L1452" t="s">
        <v>5681</v>
      </c>
      <c r="M1452" t="s">
        <v>5847</v>
      </c>
      <c r="O1452" t="s">
        <v>12356</v>
      </c>
      <c r="P1452" s="1" t="s">
        <v>295</v>
      </c>
      <c r="T1452" t="s">
        <v>295</v>
      </c>
      <c r="V1452"/>
      <c r="W1452" s="1"/>
      <c r="X1452"/>
    </row>
    <row r="1453" spans="1:24" x14ac:dyDescent="0.3">
      <c r="A1453" t="s">
        <v>17174</v>
      </c>
      <c r="B1453">
        <v>1</v>
      </c>
      <c r="C1453" s="1" t="s">
        <v>17175</v>
      </c>
      <c r="D1453" t="s">
        <v>320</v>
      </c>
      <c r="F1453" t="s">
        <v>298</v>
      </c>
      <c r="G1453">
        <v>38</v>
      </c>
      <c r="H1453" t="s">
        <v>1371</v>
      </c>
      <c r="I1453" t="s">
        <v>17175</v>
      </c>
      <c r="K1453">
        <v>0</v>
      </c>
      <c r="L1453" t="s">
        <v>788</v>
      </c>
      <c r="M1453" t="s">
        <v>1973</v>
      </c>
      <c r="N1453">
        <v>22</v>
      </c>
      <c r="O1453" t="s">
        <v>17176</v>
      </c>
      <c r="P1453" s="1" t="s">
        <v>1215</v>
      </c>
      <c r="T1453" t="s">
        <v>317</v>
      </c>
      <c r="U1453" t="s">
        <v>334</v>
      </c>
      <c r="V1453" t="s">
        <v>17177</v>
      </c>
      <c r="W1453" s="1"/>
      <c r="X1453"/>
    </row>
    <row r="1454" spans="1:24" x14ac:dyDescent="0.3">
      <c r="A1454" t="s">
        <v>5851</v>
      </c>
      <c r="B1454">
        <v>1</v>
      </c>
      <c r="C1454" s="1" t="s">
        <v>5849</v>
      </c>
      <c r="D1454" t="s">
        <v>448</v>
      </c>
      <c r="E1454" t="s">
        <v>5850</v>
      </c>
      <c r="F1454" t="s">
        <v>294</v>
      </c>
      <c r="G1454">
        <v>42</v>
      </c>
      <c r="H1454" t="s">
        <v>823</v>
      </c>
      <c r="I1454" t="s">
        <v>5849</v>
      </c>
      <c r="J1454">
        <v>17066</v>
      </c>
      <c r="K1454">
        <v>5</v>
      </c>
      <c r="L1454" t="s">
        <v>1481</v>
      </c>
      <c r="M1454" t="s">
        <v>3484</v>
      </c>
      <c r="N1454">
        <v>27</v>
      </c>
      <c r="O1454" t="s">
        <v>12357</v>
      </c>
      <c r="P1454" s="1" t="s">
        <v>448</v>
      </c>
      <c r="R1454">
        <v>2581598</v>
      </c>
      <c r="T1454" t="s">
        <v>328</v>
      </c>
      <c r="V1454" t="s">
        <v>2193</v>
      </c>
      <c r="W1454" s="1">
        <v>29178</v>
      </c>
      <c r="X1454"/>
    </row>
    <row r="1455" spans="1:24" x14ac:dyDescent="0.3">
      <c r="A1455" t="s">
        <v>14755</v>
      </c>
      <c r="B1455">
        <v>1</v>
      </c>
      <c r="C1455" s="1" t="s">
        <v>14756</v>
      </c>
      <c r="D1455" t="s">
        <v>448</v>
      </c>
      <c r="F1455" t="s">
        <v>298</v>
      </c>
      <c r="G1455">
        <v>38</v>
      </c>
      <c r="H1455" t="s">
        <v>810</v>
      </c>
      <c r="I1455" t="s">
        <v>14756</v>
      </c>
      <c r="J1455">
        <v>21787</v>
      </c>
      <c r="K1455">
        <v>1</v>
      </c>
      <c r="L1455" t="s">
        <v>4658</v>
      </c>
      <c r="M1455" t="s">
        <v>14758</v>
      </c>
      <c r="N1455">
        <v>22</v>
      </c>
      <c r="O1455" t="s">
        <v>14759</v>
      </c>
      <c r="P1455" s="1" t="s">
        <v>448</v>
      </c>
      <c r="R1455">
        <v>4241940</v>
      </c>
      <c r="S1455">
        <v>4</v>
      </c>
      <c r="T1455" t="s">
        <v>307</v>
      </c>
      <c r="U1455" t="s">
        <v>441</v>
      </c>
      <c r="V1455" t="s">
        <v>14757</v>
      </c>
      <c r="W1455" s="1">
        <v>33037</v>
      </c>
      <c r="X1455"/>
    </row>
    <row r="1456" spans="1:24" x14ac:dyDescent="0.3">
      <c r="A1456" t="s">
        <v>15836</v>
      </c>
      <c r="B1456">
        <v>1</v>
      </c>
      <c r="C1456" s="1" t="s">
        <v>15837</v>
      </c>
      <c r="D1456" t="s">
        <v>15649</v>
      </c>
      <c r="F1456" t="s">
        <v>294</v>
      </c>
      <c r="G1456">
        <v>3</v>
      </c>
      <c r="H1456" t="s">
        <v>1222</v>
      </c>
      <c r="I1456" t="s">
        <v>15837</v>
      </c>
      <c r="J1456">
        <v>14341</v>
      </c>
      <c r="K1456">
        <v>8</v>
      </c>
      <c r="L1456" t="s">
        <v>3450</v>
      </c>
      <c r="M1456" t="s">
        <v>15838</v>
      </c>
      <c r="N1456">
        <v>31</v>
      </c>
      <c r="O1456" t="s">
        <v>15839</v>
      </c>
      <c r="P1456" s="1" t="s">
        <v>15649</v>
      </c>
      <c r="R1456">
        <v>15051</v>
      </c>
      <c r="T1456" t="s">
        <v>344</v>
      </c>
      <c r="V1456" t="s">
        <v>5852</v>
      </c>
      <c r="W1456" s="1">
        <v>25917</v>
      </c>
      <c r="X1456"/>
    </row>
    <row r="1457" spans="1:24" x14ac:dyDescent="0.3">
      <c r="A1457" t="s">
        <v>5855</v>
      </c>
      <c r="B1457">
        <v>1</v>
      </c>
      <c r="C1457" s="1" t="s">
        <v>5853</v>
      </c>
      <c r="D1457" t="s">
        <v>347</v>
      </c>
      <c r="F1457" t="s">
        <v>294</v>
      </c>
      <c r="G1457">
        <v>17</v>
      </c>
      <c r="H1457" t="s">
        <v>472</v>
      </c>
      <c r="I1457" t="s">
        <v>5853</v>
      </c>
      <c r="J1457">
        <v>19720</v>
      </c>
      <c r="K1457">
        <v>2</v>
      </c>
      <c r="L1457" t="s">
        <v>5854</v>
      </c>
      <c r="M1457" t="s">
        <v>805</v>
      </c>
      <c r="N1457">
        <v>26</v>
      </c>
      <c r="O1457" t="s">
        <v>12358</v>
      </c>
      <c r="P1457" s="1" t="s">
        <v>347</v>
      </c>
      <c r="R1457">
        <v>3122122</v>
      </c>
      <c r="T1457" t="s">
        <v>395</v>
      </c>
      <c r="V1457" t="s">
        <v>5856</v>
      </c>
      <c r="W1457" s="1">
        <v>30926</v>
      </c>
      <c r="X1457"/>
    </row>
    <row r="1458" spans="1:24" x14ac:dyDescent="0.3">
      <c r="A1458" t="s">
        <v>17178</v>
      </c>
      <c r="B1458">
        <v>1</v>
      </c>
      <c r="C1458" s="1" t="s">
        <v>17179</v>
      </c>
      <c r="D1458" t="s">
        <v>434</v>
      </c>
      <c r="F1458" t="s">
        <v>298</v>
      </c>
      <c r="G1458">
        <v>4</v>
      </c>
      <c r="H1458" t="s">
        <v>692</v>
      </c>
      <c r="I1458" t="s">
        <v>17179</v>
      </c>
      <c r="K1458">
        <v>0</v>
      </c>
      <c r="L1458" t="s">
        <v>1230</v>
      </c>
      <c r="M1458" t="s">
        <v>17180</v>
      </c>
      <c r="O1458" t="s">
        <v>17181</v>
      </c>
      <c r="P1458" s="1" t="s">
        <v>434</v>
      </c>
      <c r="T1458" t="s">
        <v>317</v>
      </c>
      <c r="U1458" t="s">
        <v>548</v>
      </c>
      <c r="V1458"/>
      <c r="W1458" s="1"/>
      <c r="X1458"/>
    </row>
    <row r="1459" spans="1:24" x14ac:dyDescent="0.3">
      <c r="A1459" t="s">
        <v>5861</v>
      </c>
      <c r="B1459">
        <v>1</v>
      </c>
      <c r="C1459" s="1" t="s">
        <v>5858</v>
      </c>
      <c r="D1459" t="s">
        <v>434</v>
      </c>
      <c r="E1459" t="s">
        <v>5860</v>
      </c>
      <c r="F1459" t="s">
        <v>294</v>
      </c>
      <c r="G1459">
        <v>4</v>
      </c>
      <c r="H1459" t="s">
        <v>388</v>
      </c>
      <c r="I1459" t="s">
        <v>5858</v>
      </c>
      <c r="J1459">
        <v>10092</v>
      </c>
      <c r="K1459">
        <v>12</v>
      </c>
      <c r="L1459" t="s">
        <v>808</v>
      </c>
      <c r="M1459" t="s">
        <v>5859</v>
      </c>
      <c r="N1459">
        <v>34</v>
      </c>
      <c r="O1459" t="s">
        <v>12359</v>
      </c>
      <c r="P1459" s="1" t="s">
        <v>434</v>
      </c>
      <c r="R1459">
        <v>11737</v>
      </c>
      <c r="T1459" t="s">
        <v>359</v>
      </c>
      <c r="V1459" t="s">
        <v>5862</v>
      </c>
      <c r="W1459" s="1">
        <v>9219</v>
      </c>
      <c r="X1459"/>
    </row>
    <row r="1460" spans="1:24" x14ac:dyDescent="0.3">
      <c r="A1460" t="s">
        <v>5866</v>
      </c>
      <c r="B1460">
        <v>1</v>
      </c>
      <c r="C1460" s="1" t="s">
        <v>5863</v>
      </c>
      <c r="D1460" t="s">
        <v>448</v>
      </c>
      <c r="E1460" t="s">
        <v>5865</v>
      </c>
      <c r="F1460" t="s">
        <v>298</v>
      </c>
      <c r="G1460">
        <v>25</v>
      </c>
      <c r="H1460" t="s">
        <v>533</v>
      </c>
      <c r="I1460" t="s">
        <v>5863</v>
      </c>
      <c r="J1460">
        <v>13063</v>
      </c>
      <c r="K1460">
        <v>10</v>
      </c>
      <c r="L1460" t="s">
        <v>5864</v>
      </c>
      <c r="M1460" t="s">
        <v>312</v>
      </c>
      <c r="N1460">
        <v>32</v>
      </c>
      <c r="O1460" t="s">
        <v>12360</v>
      </c>
      <c r="P1460" s="1" t="s">
        <v>448</v>
      </c>
      <c r="R1460">
        <v>14167</v>
      </c>
      <c r="S1460">
        <v>5</v>
      </c>
      <c r="T1460" t="s">
        <v>307</v>
      </c>
      <c r="U1460" t="s">
        <v>703</v>
      </c>
      <c r="V1460" t="s">
        <v>3722</v>
      </c>
      <c r="W1460" s="1">
        <v>24912</v>
      </c>
      <c r="X1460"/>
    </row>
    <row r="1461" spans="1:24" x14ac:dyDescent="0.3">
      <c r="A1461" t="s">
        <v>14760</v>
      </c>
      <c r="B1461">
        <v>1</v>
      </c>
      <c r="C1461" s="1" t="s">
        <v>14761</v>
      </c>
      <c r="D1461" t="s">
        <v>310</v>
      </c>
      <c r="F1461" t="s">
        <v>294</v>
      </c>
      <c r="H1461" t="s">
        <v>964</v>
      </c>
      <c r="I1461" t="s">
        <v>14761</v>
      </c>
      <c r="J1461">
        <v>22157</v>
      </c>
      <c r="K1461">
        <v>0</v>
      </c>
      <c r="L1461" t="s">
        <v>14764</v>
      </c>
      <c r="M1461" t="s">
        <v>820</v>
      </c>
      <c r="N1461">
        <v>23</v>
      </c>
      <c r="O1461" t="s">
        <v>14763</v>
      </c>
      <c r="P1461" s="1" t="s">
        <v>310</v>
      </c>
      <c r="T1461" t="s">
        <v>328</v>
      </c>
      <c r="V1461" t="s">
        <v>14762</v>
      </c>
      <c r="W1461" s="1">
        <v>33016</v>
      </c>
      <c r="X1461"/>
    </row>
    <row r="1462" spans="1:24" x14ac:dyDescent="0.3">
      <c r="A1462" t="s">
        <v>5869</v>
      </c>
      <c r="B1462">
        <v>1</v>
      </c>
      <c r="C1462" s="1" t="s">
        <v>5867</v>
      </c>
      <c r="D1462" t="s">
        <v>347</v>
      </c>
      <c r="F1462" t="s">
        <v>294</v>
      </c>
      <c r="G1462">
        <v>83</v>
      </c>
      <c r="H1462" t="s">
        <v>752</v>
      </c>
      <c r="I1462" t="s">
        <v>5867</v>
      </c>
      <c r="J1462">
        <v>19364</v>
      </c>
      <c r="K1462">
        <v>2</v>
      </c>
      <c r="L1462" t="s">
        <v>5868</v>
      </c>
      <c r="M1462" t="s">
        <v>2688</v>
      </c>
      <c r="N1462">
        <v>26</v>
      </c>
      <c r="O1462" t="s">
        <v>12361</v>
      </c>
      <c r="P1462" s="1" t="s">
        <v>347</v>
      </c>
      <c r="R1462">
        <v>2974323</v>
      </c>
      <c r="T1462" t="s">
        <v>328</v>
      </c>
      <c r="V1462" t="s">
        <v>2579</v>
      </c>
      <c r="W1462" s="1">
        <v>30685</v>
      </c>
      <c r="X1462"/>
    </row>
    <row r="1463" spans="1:24" x14ac:dyDescent="0.3">
      <c r="A1463" t="s">
        <v>5872</v>
      </c>
      <c r="B1463">
        <v>1</v>
      </c>
      <c r="C1463" s="1" t="s">
        <v>5870</v>
      </c>
      <c r="D1463" t="s">
        <v>347</v>
      </c>
      <c r="E1463" t="s">
        <v>14023</v>
      </c>
      <c r="F1463" t="s">
        <v>294</v>
      </c>
      <c r="G1463">
        <v>10</v>
      </c>
      <c r="H1463" t="s">
        <v>410</v>
      </c>
      <c r="I1463" t="s">
        <v>5870</v>
      </c>
      <c r="J1463">
        <v>21548</v>
      </c>
      <c r="K1463">
        <v>2</v>
      </c>
      <c r="L1463" t="s">
        <v>5871</v>
      </c>
      <c r="M1463" t="s">
        <v>296</v>
      </c>
      <c r="N1463">
        <v>24</v>
      </c>
      <c r="O1463" t="s">
        <v>12362</v>
      </c>
      <c r="P1463" s="1" t="s">
        <v>347</v>
      </c>
      <c r="Q1463" t="s">
        <v>300</v>
      </c>
      <c r="R1463">
        <v>3138760</v>
      </c>
      <c r="S1463">
        <v>4</v>
      </c>
      <c r="T1463" t="s">
        <v>317</v>
      </c>
      <c r="U1463" t="s">
        <v>870</v>
      </c>
      <c r="V1463" t="s">
        <v>5873</v>
      </c>
      <c r="W1463" s="1">
        <v>32556</v>
      </c>
      <c r="X1463"/>
    </row>
    <row r="1464" spans="1:24" x14ac:dyDescent="0.3">
      <c r="A1464" t="s">
        <v>5876</v>
      </c>
      <c r="B1464">
        <v>1</v>
      </c>
      <c r="C1464" s="1" t="s">
        <v>56</v>
      </c>
      <c r="D1464" t="s">
        <v>448</v>
      </c>
      <c r="E1464" t="s">
        <v>5875</v>
      </c>
      <c r="F1464" t="s">
        <v>298</v>
      </c>
      <c r="G1464">
        <v>25</v>
      </c>
      <c r="H1464" t="s">
        <v>533</v>
      </c>
      <c r="I1464" t="s">
        <v>56</v>
      </c>
      <c r="J1464">
        <v>19924</v>
      </c>
      <c r="K1464">
        <v>3</v>
      </c>
      <c r="L1464" t="s">
        <v>5874</v>
      </c>
      <c r="M1464" t="s">
        <v>820</v>
      </c>
      <c r="N1464">
        <v>25</v>
      </c>
      <c r="O1464" t="s">
        <v>12363</v>
      </c>
      <c r="P1464" s="1" t="s">
        <v>448</v>
      </c>
      <c r="R1464">
        <v>3123969</v>
      </c>
      <c r="S1464">
        <v>2</v>
      </c>
      <c r="T1464" t="s">
        <v>489</v>
      </c>
      <c r="U1464" t="s">
        <v>476</v>
      </c>
      <c r="V1464" t="s">
        <v>5594</v>
      </c>
      <c r="W1464" s="1">
        <v>31096</v>
      </c>
      <c r="X1464"/>
    </row>
    <row r="1465" spans="1:24" x14ac:dyDescent="0.3">
      <c r="A1465" t="s">
        <v>5879</v>
      </c>
      <c r="B1465">
        <v>1</v>
      </c>
      <c r="C1465" s="1" t="s">
        <v>5877</v>
      </c>
      <c r="D1465" t="s">
        <v>347</v>
      </c>
      <c r="E1465" t="s">
        <v>5878</v>
      </c>
      <c r="F1465" t="s">
        <v>298</v>
      </c>
      <c r="G1465">
        <v>80</v>
      </c>
      <c r="H1465" t="s">
        <v>533</v>
      </c>
      <c r="I1465" t="s">
        <v>5877</v>
      </c>
      <c r="J1465">
        <v>19276</v>
      </c>
      <c r="K1465">
        <v>4</v>
      </c>
      <c r="L1465" t="s">
        <v>573</v>
      </c>
      <c r="M1465" t="s">
        <v>3279</v>
      </c>
      <c r="N1465">
        <v>27</v>
      </c>
      <c r="O1465" t="s">
        <v>12364</v>
      </c>
      <c r="P1465" s="1" t="s">
        <v>347</v>
      </c>
      <c r="R1465">
        <v>2974339</v>
      </c>
      <c r="T1465" t="s">
        <v>328</v>
      </c>
      <c r="U1465" t="s">
        <v>370</v>
      </c>
      <c r="V1465" t="s">
        <v>3615</v>
      </c>
      <c r="W1465" s="1">
        <v>30656</v>
      </c>
      <c r="X1465"/>
    </row>
    <row r="1466" spans="1:24" x14ac:dyDescent="0.3">
      <c r="A1466" t="s">
        <v>5882</v>
      </c>
      <c r="B1466">
        <v>1</v>
      </c>
      <c r="C1466" s="1" t="s">
        <v>5880</v>
      </c>
      <c r="F1466" t="s">
        <v>294</v>
      </c>
      <c r="G1466">
        <v>0</v>
      </c>
      <c r="H1466" t="s">
        <v>295</v>
      </c>
      <c r="I1466" t="s">
        <v>5880</v>
      </c>
      <c r="J1466">
        <v>17891</v>
      </c>
      <c r="L1466" t="s">
        <v>576</v>
      </c>
      <c r="M1466" t="s">
        <v>5881</v>
      </c>
      <c r="O1466" t="s">
        <v>12365</v>
      </c>
      <c r="P1466" s="1" t="s">
        <v>295</v>
      </c>
      <c r="T1466" t="s">
        <v>295</v>
      </c>
      <c r="V1466"/>
      <c r="W1466" s="1"/>
      <c r="X1466"/>
    </row>
    <row r="1467" spans="1:24" x14ac:dyDescent="0.3">
      <c r="A1467" t="s">
        <v>5885</v>
      </c>
      <c r="B1467">
        <v>1</v>
      </c>
      <c r="C1467" s="1" t="s">
        <v>5883</v>
      </c>
      <c r="D1467" t="s">
        <v>320</v>
      </c>
      <c r="F1467" t="s">
        <v>294</v>
      </c>
      <c r="G1467">
        <v>83</v>
      </c>
      <c r="H1467" t="s">
        <v>387</v>
      </c>
      <c r="I1467" t="s">
        <v>5883</v>
      </c>
      <c r="J1467">
        <v>16406</v>
      </c>
      <c r="K1467">
        <v>1</v>
      </c>
      <c r="L1467" t="s">
        <v>894</v>
      </c>
      <c r="M1467" t="s">
        <v>5884</v>
      </c>
      <c r="N1467">
        <v>26</v>
      </c>
      <c r="O1467" t="s">
        <v>12366</v>
      </c>
      <c r="P1467" s="1" t="s">
        <v>320</v>
      </c>
      <c r="R1467">
        <v>16827</v>
      </c>
      <c r="T1467" t="s">
        <v>293</v>
      </c>
      <c r="V1467" t="s">
        <v>5886</v>
      </c>
      <c r="W1467" s="1"/>
      <c r="X1467"/>
    </row>
    <row r="1468" spans="1:24" x14ac:dyDescent="0.3">
      <c r="A1468" t="s">
        <v>5890</v>
      </c>
      <c r="B1468">
        <v>1</v>
      </c>
      <c r="C1468" s="1" t="s">
        <v>5887</v>
      </c>
      <c r="D1468" t="s">
        <v>347</v>
      </c>
      <c r="E1468" t="s">
        <v>5889</v>
      </c>
      <c r="F1468" t="s">
        <v>298</v>
      </c>
      <c r="G1468">
        <v>80</v>
      </c>
      <c r="H1468" t="s">
        <v>564</v>
      </c>
      <c r="I1468" t="s">
        <v>5887</v>
      </c>
      <c r="J1468">
        <v>14973</v>
      </c>
      <c r="K1468">
        <v>7</v>
      </c>
      <c r="L1468" t="s">
        <v>2587</v>
      </c>
      <c r="M1468" t="s">
        <v>5888</v>
      </c>
      <c r="N1468">
        <v>29</v>
      </c>
      <c r="O1468" t="s">
        <v>12367</v>
      </c>
      <c r="P1468" s="1" t="s">
        <v>347</v>
      </c>
      <c r="R1468">
        <v>15873</v>
      </c>
      <c r="T1468" t="s">
        <v>359</v>
      </c>
      <c r="V1468" t="s">
        <v>2953</v>
      </c>
      <c r="W1468" s="1">
        <v>26702</v>
      </c>
      <c r="X1468"/>
    </row>
    <row r="1469" spans="1:24" x14ac:dyDescent="0.3">
      <c r="A1469" t="s">
        <v>17182</v>
      </c>
      <c r="B1469">
        <v>1</v>
      </c>
      <c r="C1469" s="1" t="s">
        <v>17183</v>
      </c>
      <c r="D1469" t="s">
        <v>347</v>
      </c>
      <c r="F1469" t="s">
        <v>298</v>
      </c>
      <c r="G1469">
        <v>80</v>
      </c>
      <c r="H1469" t="s">
        <v>17184</v>
      </c>
      <c r="I1469" t="s">
        <v>17183</v>
      </c>
      <c r="K1469">
        <v>0</v>
      </c>
      <c r="L1469" t="s">
        <v>497</v>
      </c>
      <c r="M1469" t="s">
        <v>820</v>
      </c>
      <c r="O1469" t="s">
        <v>17185</v>
      </c>
      <c r="P1469" s="1" t="s">
        <v>347</v>
      </c>
      <c r="T1469" t="s">
        <v>317</v>
      </c>
      <c r="U1469" t="s">
        <v>741</v>
      </c>
      <c r="V1469"/>
      <c r="W1469" s="1"/>
      <c r="X1469"/>
    </row>
    <row r="1470" spans="1:24" x14ac:dyDescent="0.3">
      <c r="A1470" t="s">
        <v>5893</v>
      </c>
      <c r="B1470">
        <v>1</v>
      </c>
      <c r="C1470" s="1" t="s">
        <v>49</v>
      </c>
      <c r="D1470" t="s">
        <v>448</v>
      </c>
      <c r="E1470" t="s">
        <v>5892</v>
      </c>
      <c r="F1470" t="s">
        <v>298</v>
      </c>
      <c r="G1470">
        <v>24</v>
      </c>
      <c r="H1470" t="s">
        <v>1222</v>
      </c>
      <c r="I1470" t="s">
        <v>49</v>
      </c>
      <c r="J1470">
        <v>19109</v>
      </c>
      <c r="K1470">
        <v>4</v>
      </c>
      <c r="L1470" t="s">
        <v>2332</v>
      </c>
      <c r="M1470" t="s">
        <v>5891</v>
      </c>
      <c r="N1470">
        <v>27</v>
      </c>
      <c r="O1470" t="s">
        <v>12368</v>
      </c>
      <c r="P1470" s="1" t="s">
        <v>448</v>
      </c>
      <c r="R1470">
        <v>3042494</v>
      </c>
      <c r="S1470">
        <v>6</v>
      </c>
      <c r="T1470" t="s">
        <v>399</v>
      </c>
      <c r="U1470" t="s">
        <v>305</v>
      </c>
      <c r="V1470" t="s">
        <v>2145</v>
      </c>
      <c r="W1470" s="1">
        <v>30301</v>
      </c>
      <c r="X1470"/>
    </row>
    <row r="1471" spans="1:24" x14ac:dyDescent="0.3">
      <c r="A1471" t="s">
        <v>5896</v>
      </c>
      <c r="B1471">
        <v>1</v>
      </c>
      <c r="C1471" s="1" t="s">
        <v>5894</v>
      </c>
      <c r="D1471" t="s">
        <v>347</v>
      </c>
      <c r="F1471" t="s">
        <v>294</v>
      </c>
      <c r="G1471">
        <v>10</v>
      </c>
      <c r="H1471" t="s">
        <v>533</v>
      </c>
      <c r="I1471" t="s">
        <v>5894</v>
      </c>
      <c r="J1471">
        <v>15976</v>
      </c>
      <c r="K1471">
        <v>1</v>
      </c>
      <c r="L1471" t="s">
        <v>5895</v>
      </c>
      <c r="M1471" t="s">
        <v>2580</v>
      </c>
      <c r="N1471">
        <v>26</v>
      </c>
      <c r="O1471" t="s">
        <v>12369</v>
      </c>
      <c r="P1471" s="1" t="s">
        <v>347</v>
      </c>
      <c r="R1471">
        <v>17029</v>
      </c>
      <c r="T1471" t="s">
        <v>359</v>
      </c>
      <c r="V1471" t="s">
        <v>2348</v>
      </c>
      <c r="W1471" s="1">
        <v>27798</v>
      </c>
      <c r="X1471"/>
    </row>
    <row r="1472" spans="1:24" x14ac:dyDescent="0.3">
      <c r="A1472" t="s">
        <v>5899</v>
      </c>
      <c r="B1472">
        <v>1</v>
      </c>
      <c r="C1472" s="1" t="s">
        <v>5897</v>
      </c>
      <c r="D1472" t="s">
        <v>320</v>
      </c>
      <c r="E1472" t="s">
        <v>5898</v>
      </c>
      <c r="F1472" t="s">
        <v>298</v>
      </c>
      <c r="G1472">
        <v>86</v>
      </c>
      <c r="H1472" t="s">
        <v>952</v>
      </c>
      <c r="I1472" t="s">
        <v>5897</v>
      </c>
      <c r="J1472">
        <v>19542</v>
      </c>
      <c r="K1472">
        <v>4</v>
      </c>
      <c r="L1472" t="s">
        <v>1366</v>
      </c>
      <c r="M1472" t="s">
        <v>1234</v>
      </c>
      <c r="N1472">
        <v>27</v>
      </c>
      <c r="O1472" t="s">
        <v>12370</v>
      </c>
      <c r="P1472" s="1" t="s">
        <v>320</v>
      </c>
      <c r="R1472">
        <v>2980120</v>
      </c>
      <c r="S1472">
        <v>4</v>
      </c>
      <c r="T1472" t="s">
        <v>421</v>
      </c>
      <c r="U1472" t="s">
        <v>870</v>
      </c>
      <c r="V1472" t="s">
        <v>2749</v>
      </c>
      <c r="W1472" s="1">
        <v>30740</v>
      </c>
      <c r="X1472"/>
    </row>
    <row r="1473" spans="1:24" x14ac:dyDescent="0.3">
      <c r="A1473" t="s">
        <v>5904</v>
      </c>
      <c r="B1473">
        <v>1</v>
      </c>
      <c r="C1473" s="1" t="s">
        <v>5900</v>
      </c>
      <c r="D1473" t="s">
        <v>448</v>
      </c>
      <c r="E1473" t="s">
        <v>5903</v>
      </c>
      <c r="F1473" t="s">
        <v>294</v>
      </c>
      <c r="G1473">
        <v>35</v>
      </c>
      <c r="H1473" t="s">
        <v>1221</v>
      </c>
      <c r="I1473" t="s">
        <v>5900</v>
      </c>
      <c r="J1473">
        <v>19024</v>
      </c>
      <c r="K1473">
        <v>3</v>
      </c>
      <c r="L1473" t="s">
        <v>5901</v>
      </c>
      <c r="M1473" t="s">
        <v>5902</v>
      </c>
      <c r="N1473">
        <v>25</v>
      </c>
      <c r="O1473" t="s">
        <v>12371</v>
      </c>
      <c r="P1473" s="1" t="s">
        <v>448</v>
      </c>
      <c r="R1473">
        <v>3047519</v>
      </c>
      <c r="T1473" t="s">
        <v>395</v>
      </c>
      <c r="V1473" t="s">
        <v>1595</v>
      </c>
      <c r="W1473" s="1">
        <v>30245</v>
      </c>
      <c r="X1473"/>
    </row>
    <row r="1474" spans="1:24" x14ac:dyDescent="0.3">
      <c r="A1474" t="s">
        <v>5907</v>
      </c>
      <c r="B1474">
        <v>1</v>
      </c>
      <c r="C1474" s="1" t="s">
        <v>5905</v>
      </c>
      <c r="D1474" t="s">
        <v>448</v>
      </c>
      <c r="E1474" t="s">
        <v>5906</v>
      </c>
      <c r="F1474" t="s">
        <v>294</v>
      </c>
      <c r="G1474">
        <v>34</v>
      </c>
      <c r="H1474" t="s">
        <v>410</v>
      </c>
      <c r="I1474" t="s">
        <v>5905</v>
      </c>
      <c r="J1474">
        <v>18680</v>
      </c>
      <c r="K1474">
        <v>4</v>
      </c>
      <c r="L1474" t="s">
        <v>594</v>
      </c>
      <c r="M1474" t="s">
        <v>4538</v>
      </c>
      <c r="N1474">
        <v>28</v>
      </c>
      <c r="O1474" t="s">
        <v>12372</v>
      </c>
      <c r="P1474" s="1" t="s">
        <v>448</v>
      </c>
      <c r="R1474">
        <v>2580343</v>
      </c>
      <c r="S1474">
        <v>4</v>
      </c>
      <c r="T1474" t="s">
        <v>395</v>
      </c>
      <c r="V1474" t="s">
        <v>5110</v>
      </c>
      <c r="W1474" s="1">
        <v>29993</v>
      </c>
      <c r="X1474"/>
    </row>
    <row r="1475" spans="1:24" x14ac:dyDescent="0.3">
      <c r="A1475" t="s">
        <v>5909</v>
      </c>
      <c r="B1475">
        <v>1</v>
      </c>
      <c r="C1475" s="1" t="s">
        <v>5908</v>
      </c>
      <c r="D1475" t="s">
        <v>558</v>
      </c>
      <c r="F1475" t="s">
        <v>294</v>
      </c>
      <c r="G1475">
        <v>42</v>
      </c>
      <c r="H1475" t="s">
        <v>793</v>
      </c>
      <c r="I1475" t="s">
        <v>5908</v>
      </c>
      <c r="J1475">
        <v>19093</v>
      </c>
      <c r="K1475">
        <v>3</v>
      </c>
      <c r="L1475" t="s">
        <v>492</v>
      </c>
      <c r="M1475" t="s">
        <v>509</v>
      </c>
      <c r="N1475">
        <v>26</v>
      </c>
      <c r="O1475" t="s">
        <v>12373</v>
      </c>
      <c r="P1475" s="1" t="s">
        <v>448</v>
      </c>
      <c r="R1475">
        <v>2985288</v>
      </c>
      <c r="T1475" t="s">
        <v>399</v>
      </c>
      <c r="V1475" t="s">
        <v>5910</v>
      </c>
      <c r="W1475" s="1">
        <v>30353</v>
      </c>
      <c r="X1475"/>
    </row>
    <row r="1476" spans="1:24" x14ac:dyDescent="0.3">
      <c r="A1476" t="s">
        <v>5912</v>
      </c>
      <c r="B1476">
        <v>1</v>
      </c>
      <c r="C1476" s="1" t="s">
        <v>1188</v>
      </c>
      <c r="D1476" t="s">
        <v>320</v>
      </c>
      <c r="F1476" t="s">
        <v>294</v>
      </c>
      <c r="G1476">
        <v>85</v>
      </c>
      <c r="H1476" t="s">
        <v>507</v>
      </c>
      <c r="I1476" t="s">
        <v>1188</v>
      </c>
      <c r="J1476">
        <v>7007</v>
      </c>
      <c r="K1476">
        <v>14</v>
      </c>
      <c r="L1476" t="s">
        <v>311</v>
      </c>
      <c r="M1476" t="s">
        <v>5911</v>
      </c>
      <c r="N1476">
        <v>36</v>
      </c>
      <c r="O1476" t="s">
        <v>12374</v>
      </c>
      <c r="P1476" s="1" t="s">
        <v>320</v>
      </c>
      <c r="R1476">
        <v>10287</v>
      </c>
      <c r="T1476" t="s">
        <v>421</v>
      </c>
      <c r="V1476" t="s">
        <v>5913</v>
      </c>
      <c r="W1476" s="1">
        <v>8028</v>
      </c>
      <c r="X1476"/>
    </row>
    <row r="1477" spans="1:24" x14ac:dyDescent="0.3">
      <c r="A1477" t="s">
        <v>5916</v>
      </c>
      <c r="B1477">
        <v>1</v>
      </c>
      <c r="C1477" s="1" t="s">
        <v>5914</v>
      </c>
      <c r="F1477" t="s">
        <v>294</v>
      </c>
      <c r="G1477">
        <v>0</v>
      </c>
      <c r="H1477" t="s">
        <v>295</v>
      </c>
      <c r="I1477" t="s">
        <v>5914</v>
      </c>
      <c r="J1477">
        <v>18860</v>
      </c>
      <c r="K1477">
        <v>0</v>
      </c>
      <c r="L1477" t="s">
        <v>596</v>
      </c>
      <c r="M1477" t="s">
        <v>5915</v>
      </c>
      <c r="O1477" t="s">
        <v>12375</v>
      </c>
      <c r="P1477" s="1" t="s">
        <v>295</v>
      </c>
      <c r="T1477" t="s">
        <v>295</v>
      </c>
      <c r="V1477"/>
      <c r="W1477" s="1"/>
      <c r="X1477"/>
    </row>
    <row r="1478" spans="1:24" x14ac:dyDescent="0.3">
      <c r="A1478" t="s">
        <v>14765</v>
      </c>
      <c r="B1478">
        <v>1</v>
      </c>
      <c r="C1478" s="1" t="s">
        <v>14766</v>
      </c>
      <c r="D1478" t="s">
        <v>320</v>
      </c>
      <c r="F1478" t="s">
        <v>298</v>
      </c>
      <c r="G1478">
        <v>44</v>
      </c>
      <c r="H1478" t="s">
        <v>544</v>
      </c>
      <c r="I1478" t="s">
        <v>14766</v>
      </c>
      <c r="J1478">
        <v>21808</v>
      </c>
      <c r="K1478">
        <v>1</v>
      </c>
      <c r="L1478" t="s">
        <v>1299</v>
      </c>
      <c r="M1478" t="s">
        <v>14768</v>
      </c>
      <c r="N1478">
        <v>22</v>
      </c>
      <c r="O1478" t="s">
        <v>14769</v>
      </c>
      <c r="P1478" s="1" t="s">
        <v>320</v>
      </c>
      <c r="R1478">
        <v>4240861</v>
      </c>
      <c r="S1478">
        <v>3</v>
      </c>
      <c r="T1478" t="s">
        <v>421</v>
      </c>
      <c r="U1478" t="s">
        <v>486</v>
      </c>
      <c r="V1478" t="s">
        <v>14767</v>
      </c>
      <c r="W1478" s="1">
        <v>32771</v>
      </c>
      <c r="X1478"/>
    </row>
    <row r="1479" spans="1:24" x14ac:dyDescent="0.3">
      <c r="A1479" t="s">
        <v>5918</v>
      </c>
      <c r="B1479">
        <v>1</v>
      </c>
      <c r="C1479" s="1" t="s">
        <v>5917</v>
      </c>
      <c r="D1479" t="s">
        <v>310</v>
      </c>
      <c r="F1479" t="s">
        <v>294</v>
      </c>
      <c r="G1479">
        <v>0</v>
      </c>
      <c r="H1479" t="s">
        <v>295</v>
      </c>
      <c r="I1479" t="s">
        <v>5917</v>
      </c>
      <c r="J1479">
        <v>17701</v>
      </c>
      <c r="L1479" t="s">
        <v>330</v>
      </c>
      <c r="M1479" t="s">
        <v>2963</v>
      </c>
      <c r="O1479" t="s">
        <v>12376</v>
      </c>
      <c r="P1479" s="1" t="s">
        <v>310</v>
      </c>
      <c r="T1479" t="s">
        <v>295</v>
      </c>
      <c r="V1479"/>
      <c r="W1479" s="1"/>
      <c r="X1479"/>
    </row>
    <row r="1480" spans="1:24" x14ac:dyDescent="0.3">
      <c r="A1480" t="s">
        <v>5922</v>
      </c>
      <c r="B1480">
        <v>1</v>
      </c>
      <c r="C1480" s="1" t="s">
        <v>5919</v>
      </c>
      <c r="D1480" t="s">
        <v>448</v>
      </c>
      <c r="F1480" t="s">
        <v>294</v>
      </c>
      <c r="G1480">
        <v>44</v>
      </c>
      <c r="H1480" t="s">
        <v>655</v>
      </c>
      <c r="I1480" t="s">
        <v>5919</v>
      </c>
      <c r="J1480">
        <v>14811</v>
      </c>
      <c r="K1480">
        <v>2</v>
      </c>
      <c r="L1480" t="s">
        <v>5920</v>
      </c>
      <c r="M1480" t="s">
        <v>5921</v>
      </c>
      <c r="N1480">
        <v>29</v>
      </c>
      <c r="O1480" t="s">
        <v>12377</v>
      </c>
      <c r="P1480" s="1" t="s">
        <v>448</v>
      </c>
      <c r="R1480">
        <v>15600</v>
      </c>
      <c r="T1480" t="s">
        <v>328</v>
      </c>
      <c r="V1480" t="s">
        <v>5923</v>
      </c>
      <c r="W1480" s="1">
        <v>26002</v>
      </c>
      <c r="X1480"/>
    </row>
    <row r="1481" spans="1:24" x14ac:dyDescent="0.3">
      <c r="A1481" t="s">
        <v>14770</v>
      </c>
      <c r="B1481">
        <v>1</v>
      </c>
      <c r="C1481" s="1" t="s">
        <v>14771</v>
      </c>
      <c r="D1481" t="s">
        <v>320</v>
      </c>
      <c r="F1481" t="s">
        <v>298</v>
      </c>
      <c r="G1481">
        <v>85</v>
      </c>
      <c r="H1481" t="s">
        <v>952</v>
      </c>
      <c r="I1481" t="s">
        <v>14771</v>
      </c>
      <c r="J1481">
        <v>21794</v>
      </c>
      <c r="K1481">
        <v>1</v>
      </c>
      <c r="L1481" t="s">
        <v>515</v>
      </c>
      <c r="M1481" t="s">
        <v>14773</v>
      </c>
      <c r="N1481">
        <v>23</v>
      </c>
      <c r="O1481" t="s">
        <v>14774</v>
      </c>
      <c r="P1481" s="1" t="s">
        <v>320</v>
      </c>
      <c r="Q1481" t="s">
        <v>407</v>
      </c>
      <c r="R1481">
        <v>4035115</v>
      </c>
      <c r="S1481">
        <v>2</v>
      </c>
      <c r="T1481" t="s">
        <v>293</v>
      </c>
      <c r="U1481" t="s">
        <v>1368</v>
      </c>
      <c r="V1481" t="s">
        <v>14772</v>
      </c>
      <c r="W1481" s="1">
        <v>32788</v>
      </c>
      <c r="X1481"/>
    </row>
    <row r="1482" spans="1:24" x14ac:dyDescent="0.3">
      <c r="A1482" t="s">
        <v>5929</v>
      </c>
      <c r="B1482">
        <v>1</v>
      </c>
      <c r="C1482" s="1" t="s">
        <v>5928</v>
      </c>
      <c r="D1482" t="s">
        <v>320</v>
      </c>
      <c r="E1482" t="s">
        <v>14775</v>
      </c>
      <c r="F1482" t="s">
        <v>294</v>
      </c>
      <c r="G1482">
        <v>45</v>
      </c>
      <c r="H1482" t="s">
        <v>521</v>
      </c>
      <c r="I1482" t="s">
        <v>5928</v>
      </c>
      <c r="J1482">
        <v>21427</v>
      </c>
      <c r="K1482">
        <v>1</v>
      </c>
      <c r="L1482" t="s">
        <v>2494</v>
      </c>
      <c r="M1482" t="s">
        <v>1832</v>
      </c>
      <c r="N1482">
        <v>25</v>
      </c>
      <c r="O1482" t="s">
        <v>12378</v>
      </c>
      <c r="P1482" s="1" t="s">
        <v>320</v>
      </c>
      <c r="R1482">
        <v>3926590</v>
      </c>
      <c r="S1482">
        <v>6</v>
      </c>
      <c r="T1482" t="s">
        <v>317</v>
      </c>
      <c r="V1482" t="s">
        <v>13840</v>
      </c>
      <c r="W1482" s="1">
        <v>32262</v>
      </c>
      <c r="X1482"/>
    </row>
    <row r="1483" spans="1:24" x14ac:dyDescent="0.3">
      <c r="A1483" t="s">
        <v>5931</v>
      </c>
      <c r="B1483">
        <v>1</v>
      </c>
      <c r="C1483" s="1" t="s">
        <v>198</v>
      </c>
      <c r="D1483" t="s">
        <v>347</v>
      </c>
      <c r="E1483" t="s">
        <v>5930</v>
      </c>
      <c r="F1483" t="s">
        <v>298</v>
      </c>
      <c r="G1483">
        <v>14</v>
      </c>
      <c r="H1483" t="s">
        <v>355</v>
      </c>
      <c r="I1483" t="s">
        <v>198</v>
      </c>
      <c r="J1483">
        <v>8529</v>
      </c>
      <c r="K1483">
        <v>11</v>
      </c>
      <c r="L1483" t="s">
        <v>330</v>
      </c>
      <c r="M1483" t="s">
        <v>2379</v>
      </c>
      <c r="N1483">
        <v>34</v>
      </c>
      <c r="O1483" t="s">
        <v>12379</v>
      </c>
      <c r="P1483" s="1" t="s">
        <v>347</v>
      </c>
      <c r="R1483">
        <v>12601</v>
      </c>
      <c r="T1483" t="s">
        <v>307</v>
      </c>
      <c r="V1483" t="s">
        <v>5932</v>
      </c>
      <c r="W1483" s="1">
        <v>9348</v>
      </c>
      <c r="X1483"/>
    </row>
    <row r="1484" spans="1:24" x14ac:dyDescent="0.3">
      <c r="A1484" t="s">
        <v>5935</v>
      </c>
      <c r="B1484">
        <v>1</v>
      </c>
      <c r="C1484" s="1" t="s">
        <v>5933</v>
      </c>
      <c r="D1484" t="s">
        <v>434</v>
      </c>
      <c r="E1484" t="s">
        <v>5934</v>
      </c>
      <c r="F1484" t="s">
        <v>298</v>
      </c>
      <c r="G1484">
        <v>5</v>
      </c>
      <c r="H1484" t="s">
        <v>646</v>
      </c>
      <c r="I1484" t="s">
        <v>5933</v>
      </c>
      <c r="J1484">
        <v>549</v>
      </c>
      <c r="K1484">
        <v>15</v>
      </c>
      <c r="L1484" t="s">
        <v>596</v>
      </c>
      <c r="M1484" t="s">
        <v>1958</v>
      </c>
      <c r="N1484">
        <v>36</v>
      </c>
      <c r="O1484" t="s">
        <v>12380</v>
      </c>
      <c r="P1484" s="1" t="s">
        <v>434</v>
      </c>
      <c r="R1484">
        <v>11122</v>
      </c>
      <c r="S1484">
        <v>1</v>
      </c>
      <c r="T1484" t="s">
        <v>399</v>
      </c>
      <c r="U1484" t="s">
        <v>339</v>
      </c>
      <c r="V1484" t="s">
        <v>5936</v>
      </c>
      <c r="W1484" s="1">
        <v>8565</v>
      </c>
      <c r="X1484"/>
    </row>
    <row r="1485" spans="1:24" x14ac:dyDescent="0.3">
      <c r="A1485" t="s">
        <v>5939</v>
      </c>
      <c r="B1485">
        <v>1</v>
      </c>
      <c r="C1485" s="1" t="s">
        <v>5937</v>
      </c>
      <c r="D1485" t="s">
        <v>320</v>
      </c>
      <c r="F1485" t="s">
        <v>294</v>
      </c>
      <c r="G1485">
        <v>86</v>
      </c>
      <c r="H1485" t="s">
        <v>729</v>
      </c>
      <c r="I1485" t="s">
        <v>5937</v>
      </c>
      <c r="J1485">
        <v>19241</v>
      </c>
      <c r="K1485">
        <v>2</v>
      </c>
      <c r="L1485" t="s">
        <v>656</v>
      </c>
      <c r="M1485" t="s">
        <v>5938</v>
      </c>
      <c r="N1485">
        <v>24</v>
      </c>
      <c r="O1485" t="s">
        <v>12381</v>
      </c>
      <c r="P1485" s="1" t="s">
        <v>320</v>
      </c>
      <c r="R1485">
        <v>2974029</v>
      </c>
      <c r="T1485" t="s">
        <v>344</v>
      </c>
      <c r="V1485" t="s">
        <v>5940</v>
      </c>
      <c r="W1485" s="1">
        <v>30617</v>
      </c>
      <c r="X1485"/>
    </row>
    <row r="1486" spans="1:24" x14ac:dyDescent="0.3">
      <c r="A1486" t="s">
        <v>5943</v>
      </c>
      <c r="B1486">
        <v>1</v>
      </c>
      <c r="C1486" s="1" t="s">
        <v>5941</v>
      </c>
      <c r="D1486" t="s">
        <v>347</v>
      </c>
      <c r="E1486" t="s">
        <v>14024</v>
      </c>
      <c r="F1486" t="s">
        <v>298</v>
      </c>
      <c r="G1486">
        <v>89</v>
      </c>
      <c r="H1486" t="s">
        <v>355</v>
      </c>
      <c r="I1486" t="s">
        <v>5941</v>
      </c>
      <c r="J1486">
        <v>18257</v>
      </c>
      <c r="K1486">
        <v>4</v>
      </c>
      <c r="L1486" t="s">
        <v>5942</v>
      </c>
      <c r="M1486" t="s">
        <v>2387</v>
      </c>
      <c r="N1486">
        <v>24</v>
      </c>
      <c r="O1486" t="s">
        <v>12382</v>
      </c>
      <c r="P1486" s="1" t="s">
        <v>347</v>
      </c>
      <c r="R1486">
        <v>3051400</v>
      </c>
      <c r="T1486" t="s">
        <v>399</v>
      </c>
      <c r="U1486" t="s">
        <v>326</v>
      </c>
      <c r="V1486" t="s">
        <v>1352</v>
      </c>
      <c r="W1486" s="1">
        <v>29791</v>
      </c>
      <c r="X1486"/>
    </row>
    <row r="1487" spans="1:24" x14ac:dyDescent="0.3">
      <c r="A1487" t="s">
        <v>14776</v>
      </c>
      <c r="B1487">
        <v>1</v>
      </c>
      <c r="C1487" s="1" t="s">
        <v>14777</v>
      </c>
      <c r="D1487" t="s">
        <v>347</v>
      </c>
      <c r="F1487" t="s">
        <v>298</v>
      </c>
      <c r="G1487">
        <v>11</v>
      </c>
      <c r="H1487" t="s">
        <v>1054</v>
      </c>
      <c r="I1487" t="s">
        <v>14777</v>
      </c>
      <c r="J1487">
        <v>21961</v>
      </c>
      <c r="K1487">
        <v>1</v>
      </c>
      <c r="L1487" t="s">
        <v>961</v>
      </c>
      <c r="M1487" t="s">
        <v>9438</v>
      </c>
      <c r="N1487">
        <v>23</v>
      </c>
      <c r="O1487" t="s">
        <v>14779</v>
      </c>
      <c r="P1487" s="1" t="s">
        <v>347</v>
      </c>
      <c r="R1487">
        <v>4040655</v>
      </c>
      <c r="S1487">
        <v>1</v>
      </c>
      <c r="T1487" t="s">
        <v>359</v>
      </c>
      <c r="U1487" t="s">
        <v>890</v>
      </c>
      <c r="V1487" t="s">
        <v>14778</v>
      </c>
      <c r="W1487" s="1">
        <v>32843</v>
      </c>
      <c r="X1487"/>
    </row>
    <row r="1488" spans="1:24" x14ac:dyDescent="0.3">
      <c r="A1488" t="s">
        <v>5947</v>
      </c>
      <c r="B1488">
        <v>1</v>
      </c>
      <c r="C1488" s="1" t="s">
        <v>5944</v>
      </c>
      <c r="D1488" t="s">
        <v>347</v>
      </c>
      <c r="F1488" t="s">
        <v>294</v>
      </c>
      <c r="G1488">
        <v>15</v>
      </c>
      <c r="H1488" t="s">
        <v>355</v>
      </c>
      <c r="I1488" t="s">
        <v>5944</v>
      </c>
      <c r="J1488">
        <v>17034</v>
      </c>
      <c r="K1488">
        <v>0</v>
      </c>
      <c r="L1488" t="s">
        <v>5945</v>
      </c>
      <c r="M1488" t="s">
        <v>5946</v>
      </c>
      <c r="N1488">
        <v>26</v>
      </c>
      <c r="O1488" t="s">
        <v>12383</v>
      </c>
      <c r="P1488" s="1" t="s">
        <v>347</v>
      </c>
      <c r="R1488">
        <v>3165703</v>
      </c>
      <c r="T1488" t="s">
        <v>359</v>
      </c>
      <c r="V1488" t="s">
        <v>5948</v>
      </c>
      <c r="W1488" s="1">
        <v>29097</v>
      </c>
      <c r="X1488"/>
    </row>
    <row r="1489" spans="1:24" x14ac:dyDescent="0.3">
      <c r="A1489" t="s">
        <v>5951</v>
      </c>
      <c r="B1489">
        <v>1</v>
      </c>
      <c r="C1489" s="1" t="s">
        <v>5950</v>
      </c>
      <c r="D1489" t="s">
        <v>320</v>
      </c>
      <c r="F1489" t="s">
        <v>294</v>
      </c>
      <c r="G1489">
        <v>89</v>
      </c>
      <c r="H1489" t="s">
        <v>507</v>
      </c>
      <c r="I1489" t="s">
        <v>5950</v>
      </c>
      <c r="J1489">
        <v>8748</v>
      </c>
      <c r="K1489">
        <v>0</v>
      </c>
      <c r="L1489" t="s">
        <v>1193</v>
      </c>
      <c r="M1489" t="s">
        <v>468</v>
      </c>
      <c r="N1489">
        <v>40</v>
      </c>
      <c r="O1489" t="s">
        <v>12384</v>
      </c>
      <c r="P1489" s="1" t="s">
        <v>320</v>
      </c>
      <c r="T1489" t="s">
        <v>293</v>
      </c>
      <c r="V1489" t="s">
        <v>5952</v>
      </c>
      <c r="W1489" s="1"/>
      <c r="X1489"/>
    </row>
    <row r="1490" spans="1:24" x14ac:dyDescent="0.3">
      <c r="A1490" t="s">
        <v>5957</v>
      </c>
      <c r="B1490">
        <v>1</v>
      </c>
      <c r="C1490" s="1" t="s">
        <v>5953</v>
      </c>
      <c r="D1490" t="s">
        <v>347</v>
      </c>
      <c r="E1490" t="s">
        <v>5956</v>
      </c>
      <c r="F1490" t="s">
        <v>298</v>
      </c>
      <c r="G1490">
        <v>82</v>
      </c>
      <c r="H1490" t="s">
        <v>316</v>
      </c>
      <c r="I1490" t="s">
        <v>5953</v>
      </c>
      <c r="J1490">
        <v>19981</v>
      </c>
      <c r="K1490">
        <v>3</v>
      </c>
      <c r="L1490" t="s">
        <v>5954</v>
      </c>
      <c r="M1490" t="s">
        <v>5955</v>
      </c>
      <c r="N1490">
        <v>25</v>
      </c>
      <c r="O1490" t="s">
        <v>12385</v>
      </c>
      <c r="P1490" s="1" t="s">
        <v>347</v>
      </c>
      <c r="R1490">
        <v>3120659</v>
      </c>
      <c r="T1490" t="s">
        <v>344</v>
      </c>
      <c r="U1490" t="s">
        <v>305</v>
      </c>
      <c r="V1490" t="s">
        <v>5958</v>
      </c>
      <c r="W1490" s="1">
        <v>31129</v>
      </c>
      <c r="X1490"/>
    </row>
    <row r="1491" spans="1:24" x14ac:dyDescent="0.3">
      <c r="A1491" t="s">
        <v>5960</v>
      </c>
      <c r="B1491">
        <v>1</v>
      </c>
      <c r="C1491" s="1" t="s">
        <v>5959</v>
      </c>
      <c r="D1491" t="s">
        <v>347</v>
      </c>
      <c r="F1491" t="s">
        <v>294</v>
      </c>
      <c r="G1491">
        <v>7</v>
      </c>
      <c r="H1491" t="s">
        <v>309</v>
      </c>
      <c r="I1491" t="s">
        <v>5959</v>
      </c>
      <c r="J1491">
        <v>17142</v>
      </c>
      <c r="K1491">
        <v>0</v>
      </c>
      <c r="L1491" t="s">
        <v>479</v>
      </c>
      <c r="M1491" t="s">
        <v>1296</v>
      </c>
      <c r="O1491" t="s">
        <v>12386</v>
      </c>
      <c r="P1491" s="1" t="s">
        <v>347</v>
      </c>
      <c r="R1491">
        <v>3059606</v>
      </c>
      <c r="T1491" t="s">
        <v>317</v>
      </c>
      <c r="V1491"/>
      <c r="W1491" s="1">
        <v>29035</v>
      </c>
      <c r="X1491"/>
    </row>
    <row r="1492" spans="1:24" x14ac:dyDescent="0.3">
      <c r="A1492" t="s">
        <v>5963</v>
      </c>
      <c r="B1492">
        <v>1</v>
      </c>
      <c r="C1492" s="1" t="s">
        <v>5961</v>
      </c>
      <c r="D1492" t="s">
        <v>434</v>
      </c>
      <c r="F1492" t="s">
        <v>294</v>
      </c>
      <c r="G1492">
        <v>5</v>
      </c>
      <c r="H1492" t="s">
        <v>593</v>
      </c>
      <c r="I1492" t="s">
        <v>5961</v>
      </c>
      <c r="J1492">
        <v>17302</v>
      </c>
      <c r="K1492">
        <v>1</v>
      </c>
      <c r="L1492" t="s">
        <v>1946</v>
      </c>
      <c r="M1492" t="s">
        <v>5962</v>
      </c>
      <c r="N1492">
        <v>25</v>
      </c>
      <c r="O1492" t="s">
        <v>12387</v>
      </c>
      <c r="P1492" s="1" t="s">
        <v>434</v>
      </c>
      <c r="R1492">
        <v>3165701</v>
      </c>
      <c r="T1492" t="s">
        <v>399</v>
      </c>
      <c r="V1492" t="s">
        <v>2756</v>
      </c>
      <c r="W1492" s="1">
        <v>28976</v>
      </c>
      <c r="X1492"/>
    </row>
    <row r="1493" spans="1:24" x14ac:dyDescent="0.3">
      <c r="A1493" t="s">
        <v>17186</v>
      </c>
      <c r="B1493">
        <v>1</v>
      </c>
      <c r="C1493" s="1" t="s">
        <v>17187</v>
      </c>
      <c r="D1493" t="s">
        <v>434</v>
      </c>
      <c r="F1493" t="s">
        <v>298</v>
      </c>
      <c r="G1493">
        <v>6</v>
      </c>
      <c r="H1493" t="s">
        <v>564</v>
      </c>
      <c r="I1493" t="s">
        <v>17187</v>
      </c>
      <c r="K1493">
        <v>0</v>
      </c>
      <c r="L1493" t="s">
        <v>552</v>
      </c>
      <c r="M1493" t="s">
        <v>1112</v>
      </c>
      <c r="O1493" t="s">
        <v>17188</v>
      </c>
      <c r="P1493" s="1" t="s">
        <v>434</v>
      </c>
      <c r="T1493" t="s">
        <v>328</v>
      </c>
      <c r="U1493" t="s">
        <v>890</v>
      </c>
      <c r="V1493"/>
      <c r="W1493" s="1"/>
      <c r="X1493"/>
    </row>
    <row r="1494" spans="1:24" x14ac:dyDescent="0.3">
      <c r="A1494" t="s">
        <v>5965</v>
      </c>
      <c r="B1494">
        <v>1</v>
      </c>
      <c r="C1494" s="1" t="s">
        <v>5964</v>
      </c>
      <c r="F1494" t="s">
        <v>294</v>
      </c>
      <c r="G1494">
        <v>0</v>
      </c>
      <c r="H1494" t="s">
        <v>295</v>
      </c>
      <c r="I1494" t="s">
        <v>5964</v>
      </c>
      <c r="J1494">
        <v>17829</v>
      </c>
      <c r="K1494">
        <v>0</v>
      </c>
      <c r="L1494" t="s">
        <v>772</v>
      </c>
      <c r="M1494" t="s">
        <v>624</v>
      </c>
      <c r="O1494" t="s">
        <v>12388</v>
      </c>
      <c r="P1494" s="1" t="s">
        <v>295</v>
      </c>
      <c r="T1494" t="s">
        <v>295</v>
      </c>
      <c r="V1494"/>
      <c r="W1494" s="1"/>
      <c r="X1494"/>
    </row>
    <row r="1495" spans="1:24" x14ac:dyDescent="0.3">
      <c r="A1495" t="s">
        <v>14780</v>
      </c>
      <c r="B1495">
        <v>1</v>
      </c>
      <c r="C1495" s="1" t="s">
        <v>14781</v>
      </c>
      <c r="D1495" t="s">
        <v>310</v>
      </c>
      <c r="F1495" t="s">
        <v>294</v>
      </c>
      <c r="H1495" t="s">
        <v>571</v>
      </c>
      <c r="I1495" t="s">
        <v>14781</v>
      </c>
      <c r="J1495">
        <v>21968</v>
      </c>
      <c r="K1495">
        <v>0</v>
      </c>
      <c r="L1495" t="s">
        <v>669</v>
      </c>
      <c r="M1495" t="s">
        <v>14782</v>
      </c>
      <c r="N1495">
        <v>23</v>
      </c>
      <c r="O1495" t="s">
        <v>14783</v>
      </c>
      <c r="P1495" s="1" t="s">
        <v>310</v>
      </c>
      <c r="R1495">
        <v>4031232</v>
      </c>
      <c r="T1495" t="s">
        <v>421</v>
      </c>
      <c r="V1495" t="s">
        <v>9428</v>
      </c>
      <c r="W1495" s="1">
        <v>33304</v>
      </c>
      <c r="X1495"/>
    </row>
    <row r="1496" spans="1:24" x14ac:dyDescent="0.3">
      <c r="A1496" t="s">
        <v>14784</v>
      </c>
      <c r="B1496">
        <v>1</v>
      </c>
      <c r="C1496" s="1" t="s">
        <v>14785</v>
      </c>
      <c r="D1496" t="s">
        <v>448</v>
      </c>
      <c r="F1496" t="s">
        <v>294</v>
      </c>
      <c r="H1496" t="s">
        <v>355</v>
      </c>
      <c r="I1496" t="s">
        <v>14785</v>
      </c>
      <c r="J1496">
        <v>22125</v>
      </c>
      <c r="K1496">
        <v>0</v>
      </c>
      <c r="L1496" t="s">
        <v>3651</v>
      </c>
      <c r="M1496" t="s">
        <v>14787</v>
      </c>
      <c r="N1496">
        <v>23</v>
      </c>
      <c r="O1496" t="s">
        <v>14788</v>
      </c>
      <c r="P1496" s="1" t="s">
        <v>448</v>
      </c>
      <c r="Q1496" t="s">
        <v>15644</v>
      </c>
      <c r="T1496" t="s">
        <v>399</v>
      </c>
      <c r="V1496" t="s">
        <v>14786</v>
      </c>
      <c r="W1496" s="1"/>
      <c r="X1496"/>
    </row>
    <row r="1497" spans="1:24" x14ac:dyDescent="0.3">
      <c r="A1497" t="s">
        <v>5970</v>
      </c>
      <c r="B1497">
        <v>1</v>
      </c>
      <c r="C1497" s="1" t="s">
        <v>5967</v>
      </c>
      <c r="D1497" t="s">
        <v>310</v>
      </c>
      <c r="E1497" t="s">
        <v>5969</v>
      </c>
      <c r="F1497" t="s">
        <v>294</v>
      </c>
      <c r="G1497">
        <v>2</v>
      </c>
      <c r="H1497" t="s">
        <v>720</v>
      </c>
      <c r="I1497" t="s">
        <v>5967</v>
      </c>
      <c r="J1497">
        <v>17974</v>
      </c>
      <c r="K1497">
        <v>4</v>
      </c>
      <c r="L1497" t="s">
        <v>5968</v>
      </c>
      <c r="M1497" t="s">
        <v>2662</v>
      </c>
      <c r="N1497">
        <v>26</v>
      </c>
      <c r="O1497" t="s">
        <v>12389</v>
      </c>
      <c r="P1497" s="1" t="s">
        <v>310</v>
      </c>
      <c r="R1497">
        <v>2575910</v>
      </c>
      <c r="T1497" t="s">
        <v>307</v>
      </c>
      <c r="V1497" t="s">
        <v>2193</v>
      </c>
      <c r="W1497" s="1">
        <v>29812</v>
      </c>
      <c r="X1497"/>
    </row>
    <row r="1498" spans="1:24" x14ac:dyDescent="0.3">
      <c r="A1498" t="s">
        <v>5972</v>
      </c>
      <c r="B1498">
        <v>1</v>
      </c>
      <c r="C1498" s="1" t="s">
        <v>5971</v>
      </c>
      <c r="D1498" t="s">
        <v>320</v>
      </c>
      <c r="E1498" t="s">
        <v>14025</v>
      </c>
      <c r="F1498" t="s">
        <v>298</v>
      </c>
      <c r="G1498">
        <v>89</v>
      </c>
      <c r="H1498" t="s">
        <v>999</v>
      </c>
      <c r="I1498" t="s">
        <v>5971</v>
      </c>
      <c r="J1498">
        <v>20931</v>
      </c>
      <c r="K1498">
        <v>2</v>
      </c>
      <c r="L1498" t="s">
        <v>512</v>
      </c>
      <c r="M1498" t="s">
        <v>2871</v>
      </c>
      <c r="N1498">
        <v>25</v>
      </c>
      <c r="O1498" t="s">
        <v>12390</v>
      </c>
      <c r="P1498" s="1" t="s">
        <v>320</v>
      </c>
      <c r="R1498">
        <v>3127310</v>
      </c>
      <c r="S1498">
        <v>2</v>
      </c>
      <c r="T1498" t="s">
        <v>421</v>
      </c>
      <c r="U1498" t="s">
        <v>408</v>
      </c>
      <c r="V1498" t="s">
        <v>5973</v>
      </c>
      <c r="W1498" s="1">
        <v>31884</v>
      </c>
      <c r="X1498"/>
    </row>
    <row r="1499" spans="1:24" x14ac:dyDescent="0.3">
      <c r="A1499" t="s">
        <v>5977</v>
      </c>
      <c r="B1499">
        <v>1</v>
      </c>
      <c r="C1499" s="1" t="s">
        <v>5974</v>
      </c>
      <c r="D1499" t="s">
        <v>347</v>
      </c>
      <c r="F1499" t="s">
        <v>294</v>
      </c>
      <c r="G1499">
        <v>16</v>
      </c>
      <c r="H1499" t="s">
        <v>433</v>
      </c>
      <c r="I1499" t="s">
        <v>5974</v>
      </c>
      <c r="J1499">
        <v>11243</v>
      </c>
      <c r="K1499">
        <v>10</v>
      </c>
      <c r="L1499" t="s">
        <v>5975</v>
      </c>
      <c r="M1499" t="s">
        <v>5976</v>
      </c>
      <c r="N1499">
        <v>33</v>
      </c>
      <c r="O1499" t="s">
        <v>12391</v>
      </c>
      <c r="P1499" s="1" t="s">
        <v>347</v>
      </c>
      <c r="R1499">
        <v>13524</v>
      </c>
      <c r="T1499" t="s">
        <v>317</v>
      </c>
      <c r="V1499" t="s">
        <v>5978</v>
      </c>
      <c r="W1499" s="1">
        <v>24435</v>
      </c>
      <c r="X1499"/>
    </row>
    <row r="1500" spans="1:24" x14ac:dyDescent="0.3">
      <c r="A1500" t="s">
        <v>5982</v>
      </c>
      <c r="B1500">
        <v>1</v>
      </c>
      <c r="C1500" s="1" t="s">
        <v>5979</v>
      </c>
      <c r="D1500" t="s">
        <v>320</v>
      </c>
      <c r="E1500" t="s">
        <v>5981</v>
      </c>
      <c r="F1500" t="s">
        <v>298</v>
      </c>
      <c r="G1500">
        <v>81</v>
      </c>
      <c r="H1500" t="s">
        <v>557</v>
      </c>
      <c r="I1500" t="s">
        <v>5979</v>
      </c>
      <c r="J1500">
        <v>19415</v>
      </c>
      <c r="K1500">
        <v>4</v>
      </c>
      <c r="L1500" t="s">
        <v>877</v>
      </c>
      <c r="M1500" t="s">
        <v>5980</v>
      </c>
      <c r="N1500">
        <v>27</v>
      </c>
      <c r="O1500" t="s">
        <v>12392</v>
      </c>
      <c r="P1500" s="1" t="s">
        <v>320</v>
      </c>
      <c r="R1500">
        <v>2972240</v>
      </c>
      <c r="S1500">
        <v>4</v>
      </c>
      <c r="T1500" t="s">
        <v>293</v>
      </c>
      <c r="U1500" t="s">
        <v>386</v>
      </c>
      <c r="V1500" t="s">
        <v>5983</v>
      </c>
      <c r="W1500" s="1">
        <v>30594</v>
      </c>
      <c r="X1500"/>
    </row>
    <row r="1501" spans="1:24" x14ac:dyDescent="0.3">
      <c r="A1501" t="s">
        <v>5986</v>
      </c>
      <c r="B1501">
        <v>1</v>
      </c>
      <c r="C1501" s="1" t="s">
        <v>5984</v>
      </c>
      <c r="D1501" t="s">
        <v>347</v>
      </c>
      <c r="E1501" t="s">
        <v>5985</v>
      </c>
      <c r="F1501" t="s">
        <v>294</v>
      </c>
      <c r="G1501">
        <v>83</v>
      </c>
      <c r="H1501" t="s">
        <v>825</v>
      </c>
      <c r="I1501" t="s">
        <v>5984</v>
      </c>
      <c r="J1501">
        <v>20082</v>
      </c>
      <c r="K1501">
        <v>2</v>
      </c>
      <c r="L1501" t="s">
        <v>337</v>
      </c>
      <c r="M1501" t="s">
        <v>1340</v>
      </c>
      <c r="N1501">
        <v>25</v>
      </c>
      <c r="O1501" t="s">
        <v>12393</v>
      </c>
      <c r="P1501" s="1" t="s">
        <v>347</v>
      </c>
      <c r="R1501">
        <v>3044711</v>
      </c>
      <c r="T1501" t="s">
        <v>399</v>
      </c>
      <c r="V1501" t="s">
        <v>4560</v>
      </c>
      <c r="W1501" s="1">
        <v>31327</v>
      </c>
      <c r="X1501"/>
    </row>
    <row r="1502" spans="1:24" x14ac:dyDescent="0.3">
      <c r="A1502" t="s">
        <v>5990</v>
      </c>
      <c r="B1502">
        <v>1</v>
      </c>
      <c r="C1502" s="1" t="s">
        <v>5987</v>
      </c>
      <c r="D1502" t="s">
        <v>320</v>
      </c>
      <c r="E1502" t="s">
        <v>5989</v>
      </c>
      <c r="F1502" t="s">
        <v>298</v>
      </c>
      <c r="G1502">
        <v>80</v>
      </c>
      <c r="H1502" t="s">
        <v>387</v>
      </c>
      <c r="I1502" t="s">
        <v>5987</v>
      </c>
      <c r="J1502">
        <v>18931</v>
      </c>
      <c r="K1502">
        <v>4</v>
      </c>
      <c r="L1502" t="s">
        <v>735</v>
      </c>
      <c r="M1502" t="s">
        <v>5988</v>
      </c>
      <c r="N1502">
        <v>26</v>
      </c>
      <c r="O1502" t="s">
        <v>12394</v>
      </c>
      <c r="P1502" s="1" t="s">
        <v>320</v>
      </c>
      <c r="R1502">
        <v>4198676</v>
      </c>
      <c r="S1502">
        <v>2</v>
      </c>
      <c r="T1502" t="s">
        <v>303</v>
      </c>
      <c r="U1502" t="s">
        <v>518</v>
      </c>
      <c r="V1502" t="s">
        <v>2826</v>
      </c>
      <c r="W1502" s="1">
        <v>30158</v>
      </c>
      <c r="X1502"/>
    </row>
    <row r="1503" spans="1:24" x14ac:dyDescent="0.3">
      <c r="A1503" t="s">
        <v>5992</v>
      </c>
      <c r="B1503">
        <v>1</v>
      </c>
      <c r="C1503" s="1" t="s">
        <v>5991</v>
      </c>
      <c r="D1503" t="s">
        <v>347</v>
      </c>
      <c r="E1503" t="s">
        <v>14026</v>
      </c>
      <c r="F1503" t="s">
        <v>298</v>
      </c>
      <c r="G1503">
        <v>5</v>
      </c>
      <c r="H1503" t="s">
        <v>1090</v>
      </c>
      <c r="I1503" t="s">
        <v>5991</v>
      </c>
      <c r="J1503">
        <v>21045</v>
      </c>
      <c r="K1503">
        <v>2</v>
      </c>
      <c r="L1503" t="s">
        <v>1231</v>
      </c>
      <c r="M1503" t="s">
        <v>777</v>
      </c>
      <c r="N1503">
        <v>24</v>
      </c>
      <c r="O1503" t="s">
        <v>12395</v>
      </c>
      <c r="P1503" s="1" t="s">
        <v>347</v>
      </c>
      <c r="R1503">
        <v>4241372</v>
      </c>
      <c r="S1503">
        <v>1</v>
      </c>
      <c r="T1503" t="s">
        <v>489</v>
      </c>
      <c r="U1503" t="s">
        <v>334</v>
      </c>
      <c r="V1503" t="s">
        <v>5993</v>
      </c>
      <c r="W1503" s="1">
        <v>31857</v>
      </c>
      <c r="X1503"/>
    </row>
    <row r="1504" spans="1:24" x14ac:dyDescent="0.3">
      <c r="A1504" t="s">
        <v>5995</v>
      </c>
      <c r="B1504">
        <v>1</v>
      </c>
      <c r="C1504" s="1" t="s">
        <v>5994</v>
      </c>
      <c r="D1504" t="s">
        <v>448</v>
      </c>
      <c r="F1504" t="s">
        <v>294</v>
      </c>
      <c r="G1504">
        <v>0</v>
      </c>
      <c r="H1504" t="s">
        <v>295</v>
      </c>
      <c r="I1504" t="s">
        <v>5994</v>
      </c>
      <c r="J1504">
        <v>17405</v>
      </c>
      <c r="L1504" t="s">
        <v>4881</v>
      </c>
      <c r="M1504" t="s">
        <v>509</v>
      </c>
      <c r="O1504" t="s">
        <v>12396</v>
      </c>
      <c r="P1504" s="1" t="s">
        <v>448</v>
      </c>
      <c r="T1504" t="s">
        <v>295</v>
      </c>
      <c r="V1504"/>
      <c r="W1504" s="1"/>
      <c r="X1504"/>
    </row>
    <row r="1505" spans="1:24" x14ac:dyDescent="0.3">
      <c r="A1505" t="s">
        <v>5999</v>
      </c>
      <c r="B1505">
        <v>1</v>
      </c>
      <c r="C1505" s="1" t="s">
        <v>5996</v>
      </c>
      <c r="D1505" t="s">
        <v>320</v>
      </c>
      <c r="E1505" t="s">
        <v>5998</v>
      </c>
      <c r="F1505" t="s">
        <v>298</v>
      </c>
      <c r="G1505">
        <v>84</v>
      </c>
      <c r="H1505" t="s">
        <v>1494</v>
      </c>
      <c r="I1505" t="s">
        <v>5996</v>
      </c>
      <c r="J1505">
        <v>15602</v>
      </c>
      <c r="K1505">
        <v>8</v>
      </c>
      <c r="L1505" t="s">
        <v>1293</v>
      </c>
      <c r="M1505" t="s">
        <v>5997</v>
      </c>
      <c r="N1505">
        <v>31</v>
      </c>
      <c r="O1505" t="s">
        <v>12397</v>
      </c>
      <c r="P1505" s="1" t="s">
        <v>320</v>
      </c>
      <c r="R1505">
        <v>16504</v>
      </c>
      <c r="S1505">
        <v>1</v>
      </c>
      <c r="T1505" t="s">
        <v>303</v>
      </c>
      <c r="U1505" t="s">
        <v>302</v>
      </c>
      <c r="V1505" t="s">
        <v>6000</v>
      </c>
      <c r="W1505" s="1">
        <v>27299</v>
      </c>
      <c r="X1505"/>
    </row>
    <row r="1506" spans="1:24" x14ac:dyDescent="0.3">
      <c r="A1506" t="s">
        <v>6002</v>
      </c>
      <c r="B1506">
        <v>1</v>
      </c>
      <c r="C1506" s="1" t="s">
        <v>6001</v>
      </c>
      <c r="D1506" t="s">
        <v>347</v>
      </c>
      <c r="F1506" t="s">
        <v>294</v>
      </c>
      <c r="G1506">
        <v>86</v>
      </c>
      <c r="H1506" t="s">
        <v>943</v>
      </c>
      <c r="I1506" t="s">
        <v>6001</v>
      </c>
      <c r="J1506">
        <v>17316</v>
      </c>
      <c r="K1506">
        <v>1</v>
      </c>
      <c r="L1506" t="s">
        <v>683</v>
      </c>
      <c r="M1506" t="s">
        <v>1958</v>
      </c>
      <c r="N1506">
        <v>26</v>
      </c>
      <c r="O1506" t="s">
        <v>12398</v>
      </c>
      <c r="P1506" s="1" t="s">
        <v>347</v>
      </c>
      <c r="R1506">
        <v>2510612</v>
      </c>
      <c r="T1506" t="s">
        <v>293</v>
      </c>
      <c r="V1506" t="s">
        <v>6003</v>
      </c>
      <c r="W1506" s="1">
        <v>29127</v>
      </c>
      <c r="X1506"/>
    </row>
    <row r="1507" spans="1:24" x14ac:dyDescent="0.3">
      <c r="A1507" t="s">
        <v>6006</v>
      </c>
      <c r="B1507">
        <v>1</v>
      </c>
      <c r="C1507" s="1" t="s">
        <v>6004</v>
      </c>
      <c r="D1507" t="s">
        <v>347</v>
      </c>
      <c r="F1507" t="s">
        <v>294</v>
      </c>
      <c r="G1507">
        <v>83</v>
      </c>
      <c r="H1507" t="s">
        <v>447</v>
      </c>
      <c r="I1507" t="s">
        <v>6004</v>
      </c>
      <c r="J1507">
        <v>18543</v>
      </c>
      <c r="K1507">
        <v>3</v>
      </c>
      <c r="L1507" t="s">
        <v>1645</v>
      </c>
      <c r="M1507" t="s">
        <v>6005</v>
      </c>
      <c r="N1507">
        <v>26</v>
      </c>
      <c r="O1507" t="s">
        <v>12399</v>
      </c>
      <c r="P1507" s="1" t="s">
        <v>347</v>
      </c>
      <c r="R1507">
        <v>2577014</v>
      </c>
      <c r="T1507" t="s">
        <v>317</v>
      </c>
      <c r="V1507" t="s">
        <v>966</v>
      </c>
      <c r="W1507" s="1">
        <v>29803</v>
      </c>
      <c r="X1507"/>
    </row>
    <row r="1508" spans="1:24" x14ac:dyDescent="0.3">
      <c r="A1508" t="s">
        <v>6011</v>
      </c>
      <c r="B1508">
        <v>1</v>
      </c>
      <c r="C1508" s="1" t="s">
        <v>6008</v>
      </c>
      <c r="D1508" t="s">
        <v>347</v>
      </c>
      <c r="E1508" t="s">
        <v>6010</v>
      </c>
      <c r="F1508" t="s">
        <v>294</v>
      </c>
      <c r="G1508">
        <v>83</v>
      </c>
      <c r="H1508" t="s">
        <v>366</v>
      </c>
      <c r="I1508" t="s">
        <v>6008</v>
      </c>
      <c r="J1508">
        <v>19482</v>
      </c>
      <c r="K1508">
        <v>3</v>
      </c>
      <c r="L1508" t="s">
        <v>6009</v>
      </c>
      <c r="M1508" t="s">
        <v>1679</v>
      </c>
      <c r="N1508">
        <v>26</v>
      </c>
      <c r="O1508" t="s">
        <v>12400</v>
      </c>
      <c r="P1508" s="1" t="s">
        <v>347</v>
      </c>
      <c r="R1508">
        <v>2970410</v>
      </c>
      <c r="T1508" t="s">
        <v>328</v>
      </c>
      <c r="V1508" t="s">
        <v>6012</v>
      </c>
      <c r="W1508" s="1">
        <v>30767</v>
      </c>
      <c r="X1508"/>
    </row>
    <row r="1509" spans="1:24" x14ac:dyDescent="0.3">
      <c r="A1509" t="s">
        <v>6014</v>
      </c>
      <c r="B1509">
        <v>1</v>
      </c>
      <c r="C1509" s="1" t="s">
        <v>125</v>
      </c>
      <c r="D1509" t="s">
        <v>448</v>
      </c>
      <c r="E1509" t="s">
        <v>6013</v>
      </c>
      <c r="F1509" t="s">
        <v>298</v>
      </c>
      <c r="G1509">
        <v>24</v>
      </c>
      <c r="H1509" t="s">
        <v>661</v>
      </c>
      <c r="I1509" t="s">
        <v>125</v>
      </c>
      <c r="J1509">
        <v>18067</v>
      </c>
      <c r="K1509">
        <v>5</v>
      </c>
      <c r="L1509" t="s">
        <v>597</v>
      </c>
      <c r="M1509" t="s">
        <v>805</v>
      </c>
      <c r="N1509">
        <v>26</v>
      </c>
      <c r="O1509" t="s">
        <v>12401</v>
      </c>
      <c r="P1509" s="1" t="s">
        <v>448</v>
      </c>
      <c r="R1509">
        <v>3060022</v>
      </c>
      <c r="S1509">
        <v>5</v>
      </c>
      <c r="T1509" t="s">
        <v>307</v>
      </c>
      <c r="U1509" t="s">
        <v>386</v>
      </c>
      <c r="V1509" t="s">
        <v>6015</v>
      </c>
      <c r="W1509" s="1">
        <v>29384</v>
      </c>
      <c r="X1509"/>
    </row>
    <row r="1510" spans="1:24" x14ac:dyDescent="0.3">
      <c r="A1510" t="s">
        <v>10584</v>
      </c>
      <c r="B1510">
        <v>1</v>
      </c>
      <c r="C1510" s="1" t="s">
        <v>146</v>
      </c>
      <c r="D1510" t="s">
        <v>347</v>
      </c>
      <c r="E1510" t="s">
        <v>6016</v>
      </c>
      <c r="F1510" t="s">
        <v>298</v>
      </c>
      <c r="G1510">
        <v>11</v>
      </c>
      <c r="H1510" t="s">
        <v>588</v>
      </c>
      <c r="I1510" t="s">
        <v>146</v>
      </c>
      <c r="J1510">
        <v>16775</v>
      </c>
      <c r="K1510">
        <v>6</v>
      </c>
      <c r="L1510" t="s">
        <v>14789</v>
      </c>
      <c r="M1510" t="s">
        <v>553</v>
      </c>
      <c r="N1510">
        <v>28</v>
      </c>
      <c r="O1510" t="s">
        <v>12402</v>
      </c>
      <c r="P1510" s="1" t="s">
        <v>347</v>
      </c>
      <c r="R1510">
        <v>2576623</v>
      </c>
      <c r="S1510">
        <v>1</v>
      </c>
      <c r="T1510" t="s">
        <v>317</v>
      </c>
      <c r="U1510" t="s">
        <v>518</v>
      </c>
      <c r="V1510" t="s">
        <v>6018</v>
      </c>
      <c r="W1510" s="1">
        <v>28402</v>
      </c>
      <c r="X1510"/>
    </row>
    <row r="1511" spans="1:24" x14ac:dyDescent="0.3">
      <c r="A1511" t="s">
        <v>6023</v>
      </c>
      <c r="B1511">
        <v>1</v>
      </c>
      <c r="C1511" s="1" t="s">
        <v>2397</v>
      </c>
      <c r="D1511" t="s">
        <v>448</v>
      </c>
      <c r="E1511" t="s">
        <v>6021</v>
      </c>
      <c r="F1511" t="s">
        <v>294</v>
      </c>
      <c r="G1511">
        <v>23</v>
      </c>
      <c r="H1511" t="s">
        <v>833</v>
      </c>
      <c r="I1511" t="s">
        <v>2397</v>
      </c>
      <c r="J1511">
        <v>6828</v>
      </c>
      <c r="K1511">
        <v>12</v>
      </c>
      <c r="L1511" t="s">
        <v>321</v>
      </c>
      <c r="M1511" t="s">
        <v>1112</v>
      </c>
      <c r="N1511">
        <v>34</v>
      </c>
      <c r="O1511" t="s">
        <v>12403</v>
      </c>
      <c r="P1511" s="1" t="s">
        <v>6022</v>
      </c>
      <c r="R1511">
        <v>11258</v>
      </c>
      <c r="T1511" t="s">
        <v>359</v>
      </c>
      <c r="V1511" t="s">
        <v>6024</v>
      </c>
      <c r="W1511" s="1">
        <v>8801</v>
      </c>
      <c r="X1511"/>
    </row>
    <row r="1512" spans="1:24" x14ac:dyDescent="0.3">
      <c r="A1512" t="s">
        <v>10576</v>
      </c>
      <c r="B1512">
        <v>1</v>
      </c>
      <c r="C1512" s="1" t="s">
        <v>6025</v>
      </c>
      <c r="D1512" t="s">
        <v>448</v>
      </c>
      <c r="E1512" t="s">
        <v>6026</v>
      </c>
      <c r="F1512" t="s">
        <v>298</v>
      </c>
      <c r="G1512">
        <v>31</v>
      </c>
      <c r="H1512" t="s">
        <v>316</v>
      </c>
      <c r="I1512" t="s">
        <v>6025</v>
      </c>
      <c r="J1512">
        <v>18061</v>
      </c>
      <c r="K1512">
        <v>5</v>
      </c>
      <c r="L1512" t="s">
        <v>2502</v>
      </c>
      <c r="M1512" t="s">
        <v>442</v>
      </c>
      <c r="N1512">
        <v>28</v>
      </c>
      <c r="O1512" t="s">
        <v>12404</v>
      </c>
      <c r="P1512" s="1" t="s">
        <v>448</v>
      </c>
      <c r="R1512">
        <v>2577654</v>
      </c>
      <c r="T1512" t="s">
        <v>395</v>
      </c>
      <c r="U1512" t="s">
        <v>518</v>
      </c>
      <c r="V1512" t="s">
        <v>2377</v>
      </c>
      <c r="W1512" s="1">
        <v>29377</v>
      </c>
      <c r="X1512"/>
    </row>
    <row r="1513" spans="1:24" x14ac:dyDescent="0.3">
      <c r="A1513" t="s">
        <v>6030</v>
      </c>
      <c r="B1513">
        <v>1</v>
      </c>
      <c r="C1513" s="1" t="s">
        <v>6028</v>
      </c>
      <c r="D1513" t="s">
        <v>448</v>
      </c>
      <c r="E1513" t="s">
        <v>14791</v>
      </c>
      <c r="F1513" t="s">
        <v>298</v>
      </c>
      <c r="G1513">
        <v>33</v>
      </c>
      <c r="H1513" t="s">
        <v>433</v>
      </c>
      <c r="I1513" t="s">
        <v>6028</v>
      </c>
      <c r="J1513">
        <v>20809</v>
      </c>
      <c r="K1513">
        <v>2</v>
      </c>
      <c r="L1513" t="s">
        <v>2332</v>
      </c>
      <c r="M1513" t="s">
        <v>6029</v>
      </c>
      <c r="N1513">
        <v>23</v>
      </c>
      <c r="O1513" t="s">
        <v>12405</v>
      </c>
      <c r="P1513" s="1" t="s">
        <v>448</v>
      </c>
      <c r="R1513">
        <v>4035006</v>
      </c>
      <c r="S1513">
        <v>8</v>
      </c>
      <c r="T1513" t="s">
        <v>399</v>
      </c>
      <c r="U1513" t="s">
        <v>386</v>
      </c>
      <c r="V1513" t="s">
        <v>14790</v>
      </c>
      <c r="W1513" s="1">
        <v>32148</v>
      </c>
      <c r="X1513"/>
    </row>
    <row r="1514" spans="1:24" x14ac:dyDescent="0.3">
      <c r="A1514" t="s">
        <v>6033</v>
      </c>
      <c r="B1514">
        <v>1</v>
      </c>
      <c r="C1514" s="1" t="s">
        <v>6031</v>
      </c>
      <c r="D1514" t="s">
        <v>347</v>
      </c>
      <c r="F1514" t="s">
        <v>294</v>
      </c>
      <c r="G1514">
        <v>1</v>
      </c>
      <c r="H1514" t="s">
        <v>682</v>
      </c>
      <c r="I1514" t="s">
        <v>6031</v>
      </c>
      <c r="J1514">
        <v>19577</v>
      </c>
      <c r="K1514">
        <v>2</v>
      </c>
      <c r="L1514" t="s">
        <v>6032</v>
      </c>
      <c r="M1514" t="s">
        <v>3079</v>
      </c>
      <c r="N1514">
        <v>26</v>
      </c>
      <c r="O1514" t="s">
        <v>12406</v>
      </c>
      <c r="P1514" s="1" t="s">
        <v>347</v>
      </c>
      <c r="R1514">
        <v>2971617</v>
      </c>
      <c r="T1514" t="s">
        <v>328</v>
      </c>
      <c r="V1514" t="s">
        <v>4573</v>
      </c>
      <c r="W1514" s="1">
        <v>30761</v>
      </c>
      <c r="X1514"/>
    </row>
    <row r="1515" spans="1:24" x14ac:dyDescent="0.3">
      <c r="A1515" t="s">
        <v>6036</v>
      </c>
      <c r="B1515">
        <v>1</v>
      </c>
      <c r="C1515" s="1" t="s">
        <v>6034</v>
      </c>
      <c r="D1515" t="s">
        <v>320</v>
      </c>
      <c r="F1515" t="s">
        <v>298</v>
      </c>
      <c r="G1515">
        <v>0</v>
      </c>
      <c r="H1515" t="s">
        <v>1494</v>
      </c>
      <c r="I1515" t="s">
        <v>6034</v>
      </c>
      <c r="J1515">
        <v>21405</v>
      </c>
      <c r="K1515">
        <v>1</v>
      </c>
      <c r="L1515" t="s">
        <v>6035</v>
      </c>
      <c r="M1515" t="s">
        <v>764</v>
      </c>
      <c r="O1515" t="s">
        <v>12407</v>
      </c>
      <c r="P1515" s="1" t="s">
        <v>320</v>
      </c>
      <c r="T1515" t="s">
        <v>293</v>
      </c>
      <c r="U1515" t="s">
        <v>441</v>
      </c>
      <c r="V1515"/>
      <c r="W1515" s="1">
        <v>32183</v>
      </c>
      <c r="X1515"/>
    </row>
    <row r="1516" spans="1:24" x14ac:dyDescent="0.3">
      <c r="A1516" t="s">
        <v>6039</v>
      </c>
      <c r="B1516">
        <v>1</v>
      </c>
      <c r="C1516" s="1" t="s">
        <v>6037</v>
      </c>
      <c r="D1516" t="s">
        <v>434</v>
      </c>
      <c r="E1516" t="s">
        <v>14027</v>
      </c>
      <c r="F1516" t="s">
        <v>298</v>
      </c>
      <c r="G1516">
        <v>8</v>
      </c>
      <c r="H1516" t="s">
        <v>818</v>
      </c>
      <c r="I1516" t="s">
        <v>6037</v>
      </c>
      <c r="J1516">
        <v>20769</v>
      </c>
      <c r="K1516">
        <v>2</v>
      </c>
      <c r="L1516" t="s">
        <v>596</v>
      </c>
      <c r="M1516" t="s">
        <v>6038</v>
      </c>
      <c r="N1516">
        <v>27</v>
      </c>
      <c r="O1516" t="s">
        <v>12408</v>
      </c>
      <c r="P1516" s="1" t="s">
        <v>434</v>
      </c>
      <c r="R1516">
        <v>4249087</v>
      </c>
      <c r="S1516">
        <v>1</v>
      </c>
      <c r="T1516" t="s">
        <v>307</v>
      </c>
      <c r="U1516" t="s">
        <v>566</v>
      </c>
      <c r="V1516" t="s">
        <v>2734</v>
      </c>
      <c r="W1516" s="1">
        <v>31977</v>
      </c>
      <c r="X1516"/>
    </row>
    <row r="1517" spans="1:24" x14ac:dyDescent="0.3">
      <c r="A1517" t="s">
        <v>6041</v>
      </c>
      <c r="B1517">
        <v>1</v>
      </c>
      <c r="C1517" s="1" t="s">
        <v>6040</v>
      </c>
      <c r="D1517" t="s">
        <v>347</v>
      </c>
      <c r="E1517" t="s">
        <v>14792</v>
      </c>
      <c r="F1517" t="s">
        <v>294</v>
      </c>
      <c r="G1517">
        <v>80</v>
      </c>
      <c r="H1517" t="s">
        <v>65</v>
      </c>
      <c r="I1517" t="s">
        <v>6040</v>
      </c>
      <c r="J1517">
        <v>21568</v>
      </c>
      <c r="K1517">
        <v>1</v>
      </c>
      <c r="L1517" t="s">
        <v>1050</v>
      </c>
      <c r="M1517" t="s">
        <v>553</v>
      </c>
      <c r="N1517">
        <v>24</v>
      </c>
      <c r="O1517" t="s">
        <v>12409</v>
      </c>
      <c r="P1517" s="1" t="s">
        <v>347</v>
      </c>
      <c r="R1517">
        <v>3918323</v>
      </c>
      <c r="T1517" t="s">
        <v>489</v>
      </c>
      <c r="V1517" t="s">
        <v>4128</v>
      </c>
      <c r="W1517" s="1">
        <v>32590</v>
      </c>
      <c r="X1517"/>
    </row>
    <row r="1518" spans="1:24" x14ac:dyDescent="0.3">
      <c r="A1518" t="s">
        <v>16380</v>
      </c>
      <c r="B1518">
        <v>1</v>
      </c>
      <c r="C1518" s="1" t="s">
        <v>16381</v>
      </c>
      <c r="D1518" t="s">
        <v>347</v>
      </c>
      <c r="F1518" t="s">
        <v>298</v>
      </c>
      <c r="G1518">
        <v>88</v>
      </c>
      <c r="H1518" t="s">
        <v>355</v>
      </c>
      <c r="I1518" t="s">
        <v>16381</v>
      </c>
      <c r="K1518">
        <v>0</v>
      </c>
      <c r="L1518" t="s">
        <v>2020</v>
      </c>
      <c r="M1518" t="s">
        <v>16382</v>
      </c>
      <c r="O1518" t="s">
        <v>16383</v>
      </c>
      <c r="P1518" s="1" t="s">
        <v>347</v>
      </c>
      <c r="T1518" t="s">
        <v>328</v>
      </c>
      <c r="U1518" t="s">
        <v>476</v>
      </c>
      <c r="V1518"/>
      <c r="W1518" s="1"/>
      <c r="X1518"/>
    </row>
    <row r="1519" spans="1:24" x14ac:dyDescent="0.3">
      <c r="A1519" t="s">
        <v>14793</v>
      </c>
      <c r="B1519">
        <v>1</v>
      </c>
      <c r="C1519" s="1" t="s">
        <v>14794</v>
      </c>
      <c r="D1519" t="s">
        <v>558</v>
      </c>
      <c r="F1519" t="s">
        <v>294</v>
      </c>
      <c r="H1519" t="s">
        <v>952</v>
      </c>
      <c r="I1519" t="s">
        <v>14794</v>
      </c>
      <c r="J1519">
        <v>22262</v>
      </c>
      <c r="K1519">
        <v>0</v>
      </c>
      <c r="L1519" t="s">
        <v>597</v>
      </c>
      <c r="M1519" t="s">
        <v>312</v>
      </c>
      <c r="O1519" t="s">
        <v>14795</v>
      </c>
      <c r="P1519" s="1" t="s">
        <v>2605</v>
      </c>
      <c r="T1519" t="s">
        <v>328</v>
      </c>
      <c r="V1519"/>
      <c r="W1519" s="1">
        <v>33228</v>
      </c>
      <c r="X1519"/>
    </row>
    <row r="1520" spans="1:24" x14ac:dyDescent="0.3">
      <c r="A1520" t="s">
        <v>13890</v>
      </c>
      <c r="B1520">
        <v>1</v>
      </c>
      <c r="C1520" s="1" t="s">
        <v>6042</v>
      </c>
      <c r="D1520" t="s">
        <v>448</v>
      </c>
      <c r="E1520" t="s">
        <v>14028</v>
      </c>
      <c r="F1520" t="s">
        <v>298</v>
      </c>
      <c r="G1520">
        <v>24</v>
      </c>
      <c r="H1520" t="s">
        <v>214</v>
      </c>
      <c r="I1520" t="s">
        <v>6042</v>
      </c>
      <c r="J1520">
        <v>20950</v>
      </c>
      <c r="K1520">
        <v>2</v>
      </c>
      <c r="L1520" t="s">
        <v>6043</v>
      </c>
      <c r="M1520" t="s">
        <v>16384</v>
      </c>
      <c r="N1520">
        <v>23</v>
      </c>
      <c r="O1520" t="s">
        <v>16385</v>
      </c>
      <c r="P1520" s="1" t="s">
        <v>448</v>
      </c>
      <c r="R1520">
        <v>4035072</v>
      </c>
      <c r="T1520" t="s">
        <v>399</v>
      </c>
      <c r="U1520" t="s">
        <v>909</v>
      </c>
      <c r="V1520" t="s">
        <v>17189</v>
      </c>
      <c r="W1520" s="1">
        <v>31954</v>
      </c>
      <c r="X1520"/>
    </row>
    <row r="1521" spans="1:24" x14ac:dyDescent="0.3">
      <c r="A1521" t="s">
        <v>6046</v>
      </c>
      <c r="B1521">
        <v>1</v>
      </c>
      <c r="C1521" s="1" t="s">
        <v>6044</v>
      </c>
      <c r="D1521" t="s">
        <v>448</v>
      </c>
      <c r="F1521" t="s">
        <v>294</v>
      </c>
      <c r="G1521">
        <v>22</v>
      </c>
      <c r="H1521" t="s">
        <v>355</v>
      </c>
      <c r="I1521" t="s">
        <v>6044</v>
      </c>
      <c r="J1521">
        <v>13102</v>
      </c>
      <c r="K1521">
        <v>9</v>
      </c>
      <c r="L1521" t="s">
        <v>597</v>
      </c>
      <c r="M1521" t="s">
        <v>6045</v>
      </c>
      <c r="N1521">
        <v>30</v>
      </c>
      <c r="O1521" t="s">
        <v>12410</v>
      </c>
      <c r="P1521" s="1" t="s">
        <v>448</v>
      </c>
      <c r="R1521">
        <v>14186</v>
      </c>
      <c r="T1521" t="s">
        <v>399</v>
      </c>
      <c r="V1521" t="s">
        <v>6047</v>
      </c>
      <c r="W1521" s="1">
        <v>24970</v>
      </c>
      <c r="X1521"/>
    </row>
    <row r="1522" spans="1:24" x14ac:dyDescent="0.3">
      <c r="A1522" t="s">
        <v>6050</v>
      </c>
      <c r="B1522">
        <v>1</v>
      </c>
      <c r="C1522" s="1" t="s">
        <v>6048</v>
      </c>
      <c r="D1522" t="s">
        <v>310</v>
      </c>
      <c r="F1522" t="s">
        <v>294</v>
      </c>
      <c r="G1522">
        <v>9</v>
      </c>
      <c r="H1522" t="s">
        <v>366</v>
      </c>
      <c r="I1522" t="s">
        <v>6048</v>
      </c>
      <c r="J1522">
        <v>18786</v>
      </c>
      <c r="K1522">
        <v>0</v>
      </c>
      <c r="L1522" t="s">
        <v>573</v>
      </c>
      <c r="M1522" t="s">
        <v>6049</v>
      </c>
      <c r="O1522" t="s">
        <v>12411</v>
      </c>
      <c r="P1522" s="1" t="s">
        <v>310</v>
      </c>
      <c r="T1522" t="s">
        <v>344</v>
      </c>
      <c r="V1522"/>
      <c r="W1522" s="1">
        <v>30080</v>
      </c>
      <c r="X1522"/>
    </row>
    <row r="1523" spans="1:24" x14ac:dyDescent="0.3">
      <c r="A1523" t="s">
        <v>6054</v>
      </c>
      <c r="B1523">
        <v>1</v>
      </c>
      <c r="C1523" s="1" t="s">
        <v>6052</v>
      </c>
      <c r="D1523" t="s">
        <v>320</v>
      </c>
      <c r="F1523" t="s">
        <v>294</v>
      </c>
      <c r="G1523">
        <v>44</v>
      </c>
      <c r="H1523" t="s">
        <v>511</v>
      </c>
      <c r="I1523" t="s">
        <v>6052</v>
      </c>
      <c r="J1523">
        <v>17354</v>
      </c>
      <c r="K1523">
        <v>0</v>
      </c>
      <c r="L1523" t="s">
        <v>461</v>
      </c>
      <c r="M1523" t="s">
        <v>6053</v>
      </c>
      <c r="N1523">
        <v>25</v>
      </c>
      <c r="O1523" t="s">
        <v>12412</v>
      </c>
      <c r="P1523" s="1" t="s">
        <v>320</v>
      </c>
      <c r="R1523">
        <v>2511683</v>
      </c>
      <c r="T1523" t="s">
        <v>317</v>
      </c>
      <c r="V1523" t="s">
        <v>6055</v>
      </c>
      <c r="W1523" s="1">
        <v>28749</v>
      </c>
      <c r="X1523"/>
    </row>
    <row r="1524" spans="1:24" x14ac:dyDescent="0.3">
      <c r="A1524" t="s">
        <v>6057</v>
      </c>
      <c r="B1524">
        <v>1</v>
      </c>
      <c r="C1524" s="1" t="s">
        <v>6056</v>
      </c>
      <c r="D1524" t="s">
        <v>448</v>
      </c>
      <c r="F1524" t="s">
        <v>294</v>
      </c>
      <c r="G1524">
        <v>0</v>
      </c>
      <c r="H1524" t="s">
        <v>295</v>
      </c>
      <c r="I1524" t="s">
        <v>6056</v>
      </c>
      <c r="J1524">
        <v>17402</v>
      </c>
      <c r="L1524" t="s">
        <v>337</v>
      </c>
      <c r="M1524" t="s">
        <v>773</v>
      </c>
      <c r="O1524" t="s">
        <v>12413</v>
      </c>
      <c r="P1524" s="1" t="s">
        <v>448</v>
      </c>
      <c r="T1524" t="s">
        <v>295</v>
      </c>
      <c r="V1524"/>
      <c r="W1524" s="1"/>
      <c r="X1524"/>
    </row>
    <row r="1525" spans="1:24" x14ac:dyDescent="0.3">
      <c r="A1525" t="s">
        <v>6061</v>
      </c>
      <c r="B1525">
        <v>1</v>
      </c>
      <c r="C1525" s="1" t="s">
        <v>6058</v>
      </c>
      <c r="F1525" t="s">
        <v>294</v>
      </c>
      <c r="G1525">
        <v>0</v>
      </c>
      <c r="H1525" t="s">
        <v>295</v>
      </c>
      <c r="I1525" t="s">
        <v>6058</v>
      </c>
      <c r="J1525">
        <v>19796</v>
      </c>
      <c r="K1525">
        <v>0</v>
      </c>
      <c r="L1525" t="s">
        <v>6059</v>
      </c>
      <c r="M1525" t="s">
        <v>6060</v>
      </c>
      <c r="O1525" t="s">
        <v>12414</v>
      </c>
      <c r="P1525" s="1" t="s">
        <v>295</v>
      </c>
      <c r="T1525" t="s">
        <v>295</v>
      </c>
      <c r="V1525"/>
      <c r="W1525" s="1"/>
      <c r="X1525"/>
    </row>
    <row r="1526" spans="1:24" x14ac:dyDescent="0.3">
      <c r="A1526" t="s">
        <v>6066</v>
      </c>
      <c r="B1526">
        <v>1</v>
      </c>
      <c r="C1526" s="1" t="s">
        <v>6064</v>
      </c>
      <c r="D1526" t="s">
        <v>320</v>
      </c>
      <c r="E1526" t="s">
        <v>6065</v>
      </c>
      <c r="F1526" t="s">
        <v>294</v>
      </c>
      <c r="G1526">
        <v>46</v>
      </c>
      <c r="H1526" t="s">
        <v>831</v>
      </c>
      <c r="I1526" t="s">
        <v>6064</v>
      </c>
      <c r="J1526">
        <v>20659</v>
      </c>
      <c r="K1526">
        <v>2</v>
      </c>
      <c r="L1526" t="s">
        <v>968</v>
      </c>
      <c r="M1526" t="s">
        <v>2776</v>
      </c>
      <c r="N1526">
        <v>25</v>
      </c>
      <c r="O1526" t="s">
        <v>12415</v>
      </c>
      <c r="P1526" s="1" t="s">
        <v>320</v>
      </c>
      <c r="R1526">
        <v>3074230</v>
      </c>
      <c r="T1526" t="s">
        <v>317</v>
      </c>
      <c r="V1526" t="s">
        <v>6067</v>
      </c>
      <c r="W1526" s="1">
        <v>31746</v>
      </c>
      <c r="X1526"/>
    </row>
    <row r="1527" spans="1:24" x14ac:dyDescent="0.3">
      <c r="A1527" t="s">
        <v>6072</v>
      </c>
      <c r="B1527">
        <v>1</v>
      </c>
      <c r="C1527" s="1" t="s">
        <v>6068</v>
      </c>
      <c r="D1527" t="s">
        <v>320</v>
      </c>
      <c r="E1527" t="s">
        <v>6071</v>
      </c>
      <c r="F1527" t="s">
        <v>294</v>
      </c>
      <c r="G1527">
        <v>81</v>
      </c>
      <c r="H1527" t="s">
        <v>943</v>
      </c>
      <c r="I1527" t="s">
        <v>6068</v>
      </c>
      <c r="J1527">
        <v>16196</v>
      </c>
      <c r="K1527">
        <v>6</v>
      </c>
      <c r="L1527" t="s">
        <v>6069</v>
      </c>
      <c r="M1527" t="s">
        <v>6070</v>
      </c>
      <c r="N1527">
        <v>29</v>
      </c>
      <c r="O1527" t="s">
        <v>12416</v>
      </c>
      <c r="P1527" s="1" t="s">
        <v>320</v>
      </c>
      <c r="R1527">
        <v>17392</v>
      </c>
      <c r="T1527" t="s">
        <v>421</v>
      </c>
      <c r="V1527" t="s">
        <v>4436</v>
      </c>
      <c r="W1527" s="1">
        <v>28192</v>
      </c>
      <c r="X1527"/>
    </row>
    <row r="1528" spans="1:24" x14ac:dyDescent="0.3">
      <c r="A1528" t="s">
        <v>6078</v>
      </c>
      <c r="B1528">
        <v>1</v>
      </c>
      <c r="C1528" s="1" t="s">
        <v>6074</v>
      </c>
      <c r="D1528" t="s">
        <v>448</v>
      </c>
      <c r="E1528" t="s">
        <v>6077</v>
      </c>
      <c r="F1528" t="s">
        <v>298</v>
      </c>
      <c r="G1528">
        <v>41</v>
      </c>
      <c r="H1528" t="s">
        <v>1301</v>
      </c>
      <c r="I1528" t="s">
        <v>6074</v>
      </c>
      <c r="J1528">
        <v>19129</v>
      </c>
      <c r="K1528">
        <v>4</v>
      </c>
      <c r="L1528" t="s">
        <v>6075</v>
      </c>
      <c r="M1528" t="s">
        <v>6076</v>
      </c>
      <c r="N1528">
        <v>26</v>
      </c>
      <c r="O1528" t="s">
        <v>12417</v>
      </c>
      <c r="P1528" s="1" t="s">
        <v>448</v>
      </c>
      <c r="R1528">
        <v>3052143</v>
      </c>
      <c r="T1528" t="s">
        <v>632</v>
      </c>
      <c r="U1528" t="s">
        <v>339</v>
      </c>
      <c r="V1528" t="s">
        <v>5819</v>
      </c>
      <c r="W1528" s="1">
        <v>30355</v>
      </c>
      <c r="X1528"/>
    </row>
    <row r="1529" spans="1:24" x14ac:dyDescent="0.3">
      <c r="A1529" t="s">
        <v>6081</v>
      </c>
      <c r="B1529">
        <v>1</v>
      </c>
      <c r="C1529" s="1" t="s">
        <v>6079</v>
      </c>
      <c r="D1529" t="s">
        <v>434</v>
      </c>
      <c r="F1529" t="s">
        <v>294</v>
      </c>
      <c r="G1529">
        <v>2</v>
      </c>
      <c r="H1529" t="s">
        <v>427</v>
      </c>
      <c r="I1529" t="s">
        <v>6079</v>
      </c>
      <c r="J1529">
        <v>21093</v>
      </c>
      <c r="K1529">
        <v>0</v>
      </c>
      <c r="L1529" t="s">
        <v>321</v>
      </c>
      <c r="M1529" t="s">
        <v>6080</v>
      </c>
      <c r="N1529">
        <v>24</v>
      </c>
      <c r="O1529" t="s">
        <v>12418</v>
      </c>
      <c r="P1529" s="1" t="s">
        <v>434</v>
      </c>
      <c r="R1529">
        <v>3045141</v>
      </c>
      <c r="T1529" t="s">
        <v>489</v>
      </c>
      <c r="V1529" t="s">
        <v>4560</v>
      </c>
      <c r="W1529" s="1">
        <v>31819</v>
      </c>
      <c r="X1529"/>
    </row>
    <row r="1530" spans="1:24" x14ac:dyDescent="0.3">
      <c r="A1530" t="s">
        <v>6085</v>
      </c>
      <c r="B1530">
        <v>1</v>
      </c>
      <c r="C1530" s="1" t="s">
        <v>6083</v>
      </c>
      <c r="D1530" t="s">
        <v>347</v>
      </c>
      <c r="E1530" t="s">
        <v>6084</v>
      </c>
      <c r="F1530" t="s">
        <v>294</v>
      </c>
      <c r="G1530">
        <v>12</v>
      </c>
      <c r="H1530" t="s">
        <v>533</v>
      </c>
      <c r="I1530" t="s">
        <v>6083</v>
      </c>
      <c r="J1530">
        <v>19100</v>
      </c>
      <c r="K1530">
        <v>3</v>
      </c>
      <c r="L1530" t="s">
        <v>3442</v>
      </c>
      <c r="M1530" t="s">
        <v>3026</v>
      </c>
      <c r="N1530">
        <v>26</v>
      </c>
      <c r="O1530" t="s">
        <v>12421</v>
      </c>
      <c r="P1530" s="1" t="s">
        <v>347</v>
      </c>
      <c r="R1530">
        <v>3051923</v>
      </c>
      <c r="T1530" t="s">
        <v>307</v>
      </c>
      <c r="V1530" t="s">
        <v>6086</v>
      </c>
      <c r="W1530" s="1">
        <v>30332</v>
      </c>
      <c r="X1530"/>
    </row>
    <row r="1531" spans="1:24" x14ac:dyDescent="0.3">
      <c r="A1531" t="s">
        <v>6090</v>
      </c>
      <c r="B1531">
        <v>1</v>
      </c>
      <c r="C1531" s="1" t="s">
        <v>6087</v>
      </c>
      <c r="D1531" t="s">
        <v>448</v>
      </c>
      <c r="E1531" t="s">
        <v>6089</v>
      </c>
      <c r="F1531" t="s">
        <v>294</v>
      </c>
      <c r="G1531">
        <v>30</v>
      </c>
      <c r="H1531" t="s">
        <v>787</v>
      </c>
      <c r="I1531" t="s">
        <v>6087</v>
      </c>
      <c r="J1531">
        <v>15010</v>
      </c>
      <c r="K1531">
        <v>7</v>
      </c>
      <c r="L1531" t="s">
        <v>6088</v>
      </c>
      <c r="M1531" t="s">
        <v>509</v>
      </c>
      <c r="N1531">
        <v>29</v>
      </c>
      <c r="O1531" t="s">
        <v>12422</v>
      </c>
      <c r="P1531" s="1" t="s">
        <v>448</v>
      </c>
      <c r="R1531">
        <v>16024</v>
      </c>
      <c r="T1531" t="s">
        <v>395</v>
      </c>
      <c r="V1531" t="s">
        <v>4867</v>
      </c>
      <c r="W1531" s="1">
        <v>26853</v>
      </c>
      <c r="X1531"/>
    </row>
    <row r="1532" spans="1:24" x14ac:dyDescent="0.3">
      <c r="A1532" t="s">
        <v>6094</v>
      </c>
      <c r="B1532">
        <v>1</v>
      </c>
      <c r="C1532" s="1" t="s">
        <v>6091</v>
      </c>
      <c r="D1532" t="s">
        <v>448</v>
      </c>
      <c r="F1532" t="s">
        <v>294</v>
      </c>
      <c r="G1532">
        <v>44</v>
      </c>
      <c r="H1532" t="s">
        <v>952</v>
      </c>
      <c r="I1532" t="s">
        <v>6091</v>
      </c>
      <c r="J1532">
        <v>1760</v>
      </c>
      <c r="K1532">
        <v>9</v>
      </c>
      <c r="L1532" t="s">
        <v>6092</v>
      </c>
      <c r="M1532" t="s">
        <v>6093</v>
      </c>
      <c r="N1532">
        <v>35</v>
      </c>
      <c r="O1532" t="s">
        <v>12423</v>
      </c>
      <c r="P1532" s="1" t="s">
        <v>448</v>
      </c>
      <c r="T1532" t="s">
        <v>307</v>
      </c>
      <c r="V1532" t="s">
        <v>6095</v>
      </c>
      <c r="W1532" s="1"/>
      <c r="X1532"/>
    </row>
    <row r="1533" spans="1:24" x14ac:dyDescent="0.3">
      <c r="A1533" t="s">
        <v>6098</v>
      </c>
      <c r="B1533">
        <v>1</v>
      </c>
      <c r="C1533" s="1" t="s">
        <v>25</v>
      </c>
      <c r="D1533" t="s">
        <v>347</v>
      </c>
      <c r="E1533" t="s">
        <v>6097</v>
      </c>
      <c r="F1533" t="s">
        <v>298</v>
      </c>
      <c r="G1533">
        <v>80</v>
      </c>
      <c r="H1533" t="s">
        <v>65</v>
      </c>
      <c r="I1533" t="s">
        <v>25</v>
      </c>
      <c r="J1533">
        <v>18361</v>
      </c>
      <c r="K1533">
        <v>5</v>
      </c>
      <c r="L1533" t="s">
        <v>6096</v>
      </c>
      <c r="M1533" t="s">
        <v>3079</v>
      </c>
      <c r="N1533">
        <v>27</v>
      </c>
      <c r="O1533" t="s">
        <v>12424</v>
      </c>
      <c r="P1533" s="1" t="s">
        <v>347</v>
      </c>
      <c r="R1533">
        <v>2983209</v>
      </c>
      <c r="S1533">
        <v>3</v>
      </c>
      <c r="T1533" t="s">
        <v>307</v>
      </c>
      <c r="U1533" t="s">
        <v>548</v>
      </c>
      <c r="V1533" t="s">
        <v>6099</v>
      </c>
      <c r="W1533" s="1">
        <v>29609</v>
      </c>
      <c r="X1533"/>
    </row>
    <row r="1534" spans="1:24" x14ac:dyDescent="0.3">
      <c r="A1534" t="s">
        <v>6102</v>
      </c>
      <c r="B1534">
        <v>1</v>
      </c>
      <c r="C1534" s="1" t="s">
        <v>6100</v>
      </c>
      <c r="F1534" t="s">
        <v>294</v>
      </c>
      <c r="G1534">
        <v>0</v>
      </c>
      <c r="H1534" t="s">
        <v>295</v>
      </c>
      <c r="I1534" t="s">
        <v>6100</v>
      </c>
      <c r="J1534">
        <v>17885</v>
      </c>
      <c r="K1534">
        <v>0</v>
      </c>
      <c r="L1534" t="s">
        <v>2020</v>
      </c>
      <c r="M1534" t="s">
        <v>6101</v>
      </c>
      <c r="O1534" t="s">
        <v>12425</v>
      </c>
      <c r="P1534" s="1" t="s">
        <v>295</v>
      </c>
      <c r="T1534" t="s">
        <v>295</v>
      </c>
      <c r="V1534"/>
      <c r="W1534" s="1"/>
      <c r="X1534"/>
    </row>
    <row r="1535" spans="1:24" x14ac:dyDescent="0.3">
      <c r="A1535" t="s">
        <v>15840</v>
      </c>
      <c r="B1535">
        <v>1</v>
      </c>
      <c r="C1535" s="1" t="s">
        <v>15841</v>
      </c>
      <c r="D1535" t="s">
        <v>15649</v>
      </c>
      <c r="E1535" t="s">
        <v>15842</v>
      </c>
      <c r="F1535" t="s">
        <v>298</v>
      </c>
      <c r="G1535">
        <v>5</v>
      </c>
      <c r="H1535" t="s">
        <v>309</v>
      </c>
      <c r="I1535" t="s">
        <v>15841</v>
      </c>
      <c r="J1535">
        <v>14710</v>
      </c>
      <c r="K1535">
        <v>16</v>
      </c>
      <c r="L1535" t="s">
        <v>1335</v>
      </c>
      <c r="M1535" t="s">
        <v>312</v>
      </c>
      <c r="N1535">
        <v>40</v>
      </c>
      <c r="O1535" t="s">
        <v>15843</v>
      </c>
      <c r="P1535" s="1" t="s">
        <v>15649</v>
      </c>
      <c r="R1535">
        <v>5749</v>
      </c>
      <c r="T1535" t="s">
        <v>344</v>
      </c>
      <c r="V1535" t="s">
        <v>6103</v>
      </c>
      <c r="W1535" s="1">
        <v>6983</v>
      </c>
      <c r="X1535"/>
    </row>
    <row r="1536" spans="1:24" x14ac:dyDescent="0.3">
      <c r="A1536" t="s">
        <v>17190</v>
      </c>
      <c r="B1536">
        <v>1</v>
      </c>
      <c r="C1536" s="1" t="s">
        <v>17191</v>
      </c>
      <c r="D1536" t="s">
        <v>310</v>
      </c>
      <c r="F1536" t="s">
        <v>298</v>
      </c>
      <c r="G1536">
        <v>3</v>
      </c>
      <c r="H1536" t="s">
        <v>355</v>
      </c>
      <c r="I1536" t="s">
        <v>17191</v>
      </c>
      <c r="K1536">
        <v>0</v>
      </c>
      <c r="L1536" t="s">
        <v>17192</v>
      </c>
      <c r="M1536" t="s">
        <v>17193</v>
      </c>
      <c r="O1536" t="s">
        <v>17194</v>
      </c>
      <c r="P1536" s="1" t="s">
        <v>310</v>
      </c>
      <c r="T1536" t="s">
        <v>317</v>
      </c>
      <c r="U1536" t="s">
        <v>334</v>
      </c>
      <c r="V1536"/>
      <c r="W1536" s="1"/>
      <c r="X1536"/>
    </row>
    <row r="1537" spans="1:24" x14ac:dyDescent="0.3">
      <c r="A1537" t="s">
        <v>6105</v>
      </c>
      <c r="B1537">
        <v>1</v>
      </c>
      <c r="C1537" s="1" t="s">
        <v>6104</v>
      </c>
      <c r="D1537" t="s">
        <v>347</v>
      </c>
      <c r="F1537" t="s">
        <v>294</v>
      </c>
      <c r="G1537">
        <v>84</v>
      </c>
      <c r="H1537" t="s">
        <v>692</v>
      </c>
      <c r="I1537" t="s">
        <v>6104</v>
      </c>
      <c r="J1537">
        <v>14994</v>
      </c>
      <c r="K1537">
        <v>1</v>
      </c>
      <c r="L1537" t="s">
        <v>1178</v>
      </c>
      <c r="M1537" t="s">
        <v>2972</v>
      </c>
      <c r="N1537">
        <v>29</v>
      </c>
      <c r="O1537" t="s">
        <v>12426</v>
      </c>
      <c r="P1537" s="1" t="s">
        <v>347</v>
      </c>
      <c r="R1537">
        <v>15758</v>
      </c>
      <c r="T1537" t="s">
        <v>303</v>
      </c>
      <c r="V1537" t="s">
        <v>1568</v>
      </c>
      <c r="W1537" s="1">
        <v>26605</v>
      </c>
      <c r="X1537"/>
    </row>
    <row r="1538" spans="1:24" x14ac:dyDescent="0.3">
      <c r="A1538" t="s">
        <v>6109</v>
      </c>
      <c r="B1538">
        <v>1</v>
      </c>
      <c r="C1538" s="1" t="s">
        <v>6106</v>
      </c>
      <c r="D1538" t="s">
        <v>347</v>
      </c>
      <c r="E1538" t="s">
        <v>6108</v>
      </c>
      <c r="F1538" t="s">
        <v>294</v>
      </c>
      <c r="G1538">
        <v>16</v>
      </c>
      <c r="H1538" t="s">
        <v>346</v>
      </c>
      <c r="I1538" t="s">
        <v>6106</v>
      </c>
      <c r="J1538">
        <v>18211</v>
      </c>
      <c r="K1538">
        <v>4</v>
      </c>
      <c r="L1538" t="s">
        <v>6107</v>
      </c>
      <c r="M1538" t="s">
        <v>312</v>
      </c>
      <c r="N1538">
        <v>27</v>
      </c>
      <c r="O1538" t="s">
        <v>12427</v>
      </c>
      <c r="P1538" s="1" t="s">
        <v>347</v>
      </c>
      <c r="R1538">
        <v>2971719</v>
      </c>
      <c r="T1538" t="s">
        <v>317</v>
      </c>
      <c r="V1538" t="s">
        <v>6110</v>
      </c>
      <c r="W1538" s="1">
        <v>29679</v>
      </c>
      <c r="X1538"/>
    </row>
    <row r="1539" spans="1:24" x14ac:dyDescent="0.3">
      <c r="A1539" t="s">
        <v>16386</v>
      </c>
      <c r="B1539">
        <v>1</v>
      </c>
      <c r="C1539" s="1" t="s">
        <v>6111</v>
      </c>
      <c r="D1539" t="s">
        <v>320</v>
      </c>
      <c r="E1539" t="s">
        <v>14029</v>
      </c>
      <c r="F1539" t="s">
        <v>298</v>
      </c>
      <c r="G1539">
        <v>89</v>
      </c>
      <c r="H1539" t="s">
        <v>1153</v>
      </c>
      <c r="I1539" t="s">
        <v>6111</v>
      </c>
      <c r="J1539">
        <v>20905</v>
      </c>
      <c r="K1539">
        <v>1</v>
      </c>
      <c r="L1539" t="s">
        <v>1710</v>
      </c>
      <c r="M1539" t="s">
        <v>16387</v>
      </c>
      <c r="N1539">
        <v>23</v>
      </c>
      <c r="O1539" t="s">
        <v>16388</v>
      </c>
      <c r="P1539" s="1" t="s">
        <v>320</v>
      </c>
      <c r="R1539">
        <v>3912092</v>
      </c>
      <c r="S1539">
        <v>2</v>
      </c>
      <c r="T1539" t="s">
        <v>1336</v>
      </c>
      <c r="U1539" t="s">
        <v>297</v>
      </c>
      <c r="V1539" t="s">
        <v>6112</v>
      </c>
      <c r="W1539" s="1">
        <v>32456</v>
      </c>
      <c r="X1539"/>
    </row>
    <row r="1540" spans="1:24" x14ac:dyDescent="0.3">
      <c r="A1540" t="s">
        <v>6116</v>
      </c>
      <c r="B1540">
        <v>1</v>
      </c>
      <c r="C1540" s="1" t="s">
        <v>6113</v>
      </c>
      <c r="D1540" t="s">
        <v>448</v>
      </c>
      <c r="E1540" t="s">
        <v>6115</v>
      </c>
      <c r="F1540" t="s">
        <v>298</v>
      </c>
      <c r="G1540">
        <v>34</v>
      </c>
      <c r="H1540" t="s">
        <v>433</v>
      </c>
      <c r="I1540" t="s">
        <v>6113</v>
      </c>
      <c r="J1540">
        <v>16934</v>
      </c>
      <c r="K1540">
        <v>5</v>
      </c>
      <c r="L1540" t="s">
        <v>1021</v>
      </c>
      <c r="M1540" t="s">
        <v>6114</v>
      </c>
      <c r="N1540">
        <v>30</v>
      </c>
      <c r="O1540" t="s">
        <v>12428</v>
      </c>
      <c r="P1540" s="1" t="s">
        <v>448</v>
      </c>
      <c r="R1540">
        <v>3043097</v>
      </c>
      <c r="T1540" t="s">
        <v>399</v>
      </c>
      <c r="V1540" t="s">
        <v>3427</v>
      </c>
      <c r="W1540" s="1">
        <v>28562</v>
      </c>
      <c r="X1540"/>
    </row>
    <row r="1541" spans="1:24" x14ac:dyDescent="0.3">
      <c r="A1541" t="s">
        <v>6120</v>
      </c>
      <c r="B1541">
        <v>1</v>
      </c>
      <c r="C1541" s="1" t="s">
        <v>6117</v>
      </c>
      <c r="D1541" t="s">
        <v>448</v>
      </c>
      <c r="E1541" t="s">
        <v>6119</v>
      </c>
      <c r="F1541" t="s">
        <v>294</v>
      </c>
      <c r="G1541">
        <v>45</v>
      </c>
      <c r="H1541" t="s">
        <v>340</v>
      </c>
      <c r="I1541" t="s">
        <v>6117</v>
      </c>
      <c r="J1541">
        <v>20661</v>
      </c>
      <c r="K1541">
        <v>2</v>
      </c>
      <c r="L1541" t="s">
        <v>1807</v>
      </c>
      <c r="M1541" t="s">
        <v>6118</v>
      </c>
      <c r="N1541">
        <v>25</v>
      </c>
      <c r="O1541" t="s">
        <v>12429</v>
      </c>
      <c r="P1541" s="1" t="s">
        <v>448</v>
      </c>
      <c r="R1541">
        <v>3041102</v>
      </c>
      <c r="T1541" t="s">
        <v>399</v>
      </c>
      <c r="V1541" t="s">
        <v>6121</v>
      </c>
      <c r="W1541" s="1">
        <v>31748</v>
      </c>
      <c r="X1541"/>
    </row>
    <row r="1542" spans="1:24" x14ac:dyDescent="0.3">
      <c r="A1542" t="s">
        <v>14796</v>
      </c>
      <c r="B1542">
        <v>1</v>
      </c>
      <c r="C1542" s="1" t="s">
        <v>14797</v>
      </c>
      <c r="D1542" t="s">
        <v>434</v>
      </c>
      <c r="F1542" t="s">
        <v>298</v>
      </c>
      <c r="G1542">
        <v>0</v>
      </c>
      <c r="H1542" t="s">
        <v>410</v>
      </c>
      <c r="I1542" t="s">
        <v>14797</v>
      </c>
      <c r="J1542">
        <v>22154</v>
      </c>
      <c r="K1542">
        <v>1</v>
      </c>
      <c r="L1542" t="s">
        <v>677</v>
      </c>
      <c r="M1542" t="s">
        <v>14799</v>
      </c>
      <c r="N1542">
        <v>23</v>
      </c>
      <c r="O1542" t="s">
        <v>14800</v>
      </c>
      <c r="P1542" s="1" t="s">
        <v>434</v>
      </c>
      <c r="R1542">
        <v>4038994</v>
      </c>
      <c r="S1542">
        <v>2</v>
      </c>
      <c r="T1542" t="s">
        <v>395</v>
      </c>
      <c r="U1542" t="s">
        <v>909</v>
      </c>
      <c r="V1542" t="s">
        <v>14798</v>
      </c>
      <c r="W1542" s="1">
        <v>32918</v>
      </c>
      <c r="X1542"/>
    </row>
    <row r="1543" spans="1:24" x14ac:dyDescent="0.3">
      <c r="A1543" t="s">
        <v>6125</v>
      </c>
      <c r="B1543">
        <v>1</v>
      </c>
      <c r="C1543" s="1" t="s">
        <v>6122</v>
      </c>
      <c r="D1543" t="s">
        <v>558</v>
      </c>
      <c r="F1543" t="s">
        <v>294</v>
      </c>
      <c r="G1543">
        <v>42</v>
      </c>
      <c r="H1543" t="s">
        <v>1042</v>
      </c>
      <c r="I1543" t="s">
        <v>6122</v>
      </c>
      <c r="J1543">
        <v>733</v>
      </c>
      <c r="K1543">
        <v>12</v>
      </c>
      <c r="L1543" t="s">
        <v>6123</v>
      </c>
      <c r="M1543" t="s">
        <v>6124</v>
      </c>
      <c r="N1543">
        <v>34</v>
      </c>
      <c r="O1543" t="s">
        <v>12430</v>
      </c>
      <c r="P1543" s="1" t="s">
        <v>448</v>
      </c>
      <c r="R1543">
        <v>11369</v>
      </c>
      <c r="T1543" t="s">
        <v>307</v>
      </c>
      <c r="V1543" t="s">
        <v>6126</v>
      </c>
      <c r="W1543" s="1">
        <v>8912</v>
      </c>
      <c r="X1543"/>
    </row>
    <row r="1544" spans="1:24" x14ac:dyDescent="0.3">
      <c r="A1544" t="s">
        <v>6129</v>
      </c>
      <c r="B1544">
        <v>1</v>
      </c>
      <c r="C1544" s="1" t="s">
        <v>6127</v>
      </c>
      <c r="D1544" t="s">
        <v>320</v>
      </c>
      <c r="F1544" t="s">
        <v>294</v>
      </c>
      <c r="G1544">
        <v>87</v>
      </c>
      <c r="H1544" t="s">
        <v>952</v>
      </c>
      <c r="I1544" t="s">
        <v>6127</v>
      </c>
      <c r="J1544">
        <v>15056</v>
      </c>
      <c r="K1544">
        <v>7</v>
      </c>
      <c r="L1544" t="s">
        <v>552</v>
      </c>
      <c r="M1544" t="s">
        <v>6128</v>
      </c>
      <c r="N1544">
        <v>30</v>
      </c>
      <c r="O1544" t="s">
        <v>12431</v>
      </c>
      <c r="P1544" s="1" t="s">
        <v>320</v>
      </c>
      <c r="R1544">
        <v>16265</v>
      </c>
      <c r="T1544" t="s">
        <v>293</v>
      </c>
      <c r="V1544" t="s">
        <v>1734</v>
      </c>
      <c r="W1544" s="1">
        <v>27065</v>
      </c>
      <c r="X1544"/>
    </row>
    <row r="1545" spans="1:24" x14ac:dyDescent="0.3">
      <c r="A1545" t="s">
        <v>6131</v>
      </c>
      <c r="B1545">
        <v>1</v>
      </c>
      <c r="C1545" s="1" t="s">
        <v>401</v>
      </c>
      <c r="D1545" t="s">
        <v>347</v>
      </c>
      <c r="F1545" t="s">
        <v>294</v>
      </c>
      <c r="G1545">
        <v>89</v>
      </c>
      <c r="H1545" t="s">
        <v>355</v>
      </c>
      <c r="I1545" t="s">
        <v>401</v>
      </c>
      <c r="J1545">
        <v>6302</v>
      </c>
      <c r="K1545">
        <v>13</v>
      </c>
      <c r="L1545" t="s">
        <v>932</v>
      </c>
      <c r="M1545" t="s">
        <v>312</v>
      </c>
      <c r="N1545">
        <v>36</v>
      </c>
      <c r="O1545" t="s">
        <v>12432</v>
      </c>
      <c r="P1545" s="1" t="s">
        <v>347</v>
      </c>
      <c r="R1545">
        <v>10522</v>
      </c>
      <c r="T1545" t="s">
        <v>328</v>
      </c>
      <c r="V1545" t="s">
        <v>6132</v>
      </c>
      <c r="W1545" s="1">
        <v>8332</v>
      </c>
      <c r="X1545"/>
    </row>
    <row r="1546" spans="1:24" x14ac:dyDescent="0.3">
      <c r="A1546" t="s">
        <v>6134</v>
      </c>
      <c r="B1546">
        <v>1</v>
      </c>
      <c r="C1546" s="1" t="s">
        <v>6133</v>
      </c>
      <c r="D1546" t="s">
        <v>448</v>
      </c>
      <c r="F1546" t="s">
        <v>294</v>
      </c>
      <c r="G1546">
        <v>27</v>
      </c>
      <c r="H1546" t="s">
        <v>355</v>
      </c>
      <c r="I1546" t="s">
        <v>6133</v>
      </c>
      <c r="J1546">
        <v>14821</v>
      </c>
      <c r="K1546">
        <v>1</v>
      </c>
      <c r="L1546" t="s">
        <v>4147</v>
      </c>
      <c r="M1546" t="s">
        <v>4622</v>
      </c>
      <c r="N1546">
        <v>26</v>
      </c>
      <c r="O1546" t="s">
        <v>12433</v>
      </c>
      <c r="P1546" s="1" t="s">
        <v>448</v>
      </c>
      <c r="R1546">
        <v>14892</v>
      </c>
      <c r="T1546" t="s">
        <v>395</v>
      </c>
      <c r="V1546" t="s">
        <v>6135</v>
      </c>
      <c r="W1546" s="1">
        <v>25960</v>
      </c>
      <c r="X1546"/>
    </row>
    <row r="1547" spans="1:24" x14ac:dyDescent="0.3">
      <c r="A1547" t="s">
        <v>14801</v>
      </c>
      <c r="B1547">
        <v>1</v>
      </c>
      <c r="C1547" s="1" t="s">
        <v>6136</v>
      </c>
      <c r="D1547" t="s">
        <v>347</v>
      </c>
      <c r="F1547" t="s">
        <v>294</v>
      </c>
      <c r="H1547" t="s">
        <v>1222</v>
      </c>
      <c r="I1547" t="s">
        <v>6136</v>
      </c>
      <c r="J1547">
        <v>19387</v>
      </c>
      <c r="K1547">
        <v>3</v>
      </c>
      <c r="L1547" t="s">
        <v>14802</v>
      </c>
      <c r="M1547" t="s">
        <v>1112</v>
      </c>
      <c r="N1547">
        <v>27</v>
      </c>
      <c r="O1547" t="s">
        <v>12434</v>
      </c>
      <c r="P1547" s="1" t="s">
        <v>347</v>
      </c>
      <c r="R1547">
        <v>2567879</v>
      </c>
      <c r="T1547" t="s">
        <v>328</v>
      </c>
      <c r="V1547" t="s">
        <v>2377</v>
      </c>
      <c r="W1547" s="1">
        <v>30691</v>
      </c>
      <c r="X1547"/>
    </row>
    <row r="1548" spans="1:24" x14ac:dyDescent="0.3">
      <c r="A1548" t="s">
        <v>6138</v>
      </c>
      <c r="B1548">
        <v>1</v>
      </c>
      <c r="C1548" s="1" t="s">
        <v>30</v>
      </c>
      <c r="D1548" t="s">
        <v>448</v>
      </c>
      <c r="E1548" t="s">
        <v>6137</v>
      </c>
      <c r="F1548" t="s">
        <v>298</v>
      </c>
      <c r="G1548">
        <v>30</v>
      </c>
      <c r="H1548" t="s">
        <v>775</v>
      </c>
      <c r="I1548" t="s">
        <v>30</v>
      </c>
      <c r="J1548">
        <v>18995</v>
      </c>
      <c r="K1548">
        <v>4</v>
      </c>
      <c r="L1548" t="s">
        <v>1968</v>
      </c>
      <c r="M1548" t="s">
        <v>509</v>
      </c>
      <c r="N1548">
        <v>26</v>
      </c>
      <c r="O1548" t="s">
        <v>12435</v>
      </c>
      <c r="P1548" s="1" t="s">
        <v>448</v>
      </c>
      <c r="R1548">
        <v>2980453</v>
      </c>
      <c r="S1548">
        <v>2</v>
      </c>
      <c r="T1548" t="s">
        <v>307</v>
      </c>
      <c r="U1548" t="s">
        <v>717</v>
      </c>
      <c r="V1548" t="s">
        <v>2185</v>
      </c>
      <c r="W1548" s="1">
        <v>30247</v>
      </c>
      <c r="X1548"/>
    </row>
    <row r="1549" spans="1:24" x14ac:dyDescent="0.3">
      <c r="A1549" t="s">
        <v>17195</v>
      </c>
      <c r="B1549">
        <v>1</v>
      </c>
      <c r="C1549" s="1" t="s">
        <v>17196</v>
      </c>
      <c r="D1549" t="s">
        <v>347</v>
      </c>
      <c r="F1549" t="s">
        <v>298</v>
      </c>
      <c r="G1549">
        <v>88</v>
      </c>
      <c r="H1549" t="s">
        <v>682</v>
      </c>
      <c r="I1549" t="s">
        <v>17196</v>
      </c>
      <c r="K1549">
        <v>0</v>
      </c>
      <c r="L1549" t="s">
        <v>444</v>
      </c>
      <c r="M1549" t="s">
        <v>17197</v>
      </c>
      <c r="N1549">
        <v>23</v>
      </c>
      <c r="O1549" t="s">
        <v>17198</v>
      </c>
      <c r="P1549" s="1" t="s">
        <v>347</v>
      </c>
      <c r="T1549" t="s">
        <v>344</v>
      </c>
      <c r="U1549" t="s">
        <v>904</v>
      </c>
      <c r="V1549" t="s">
        <v>17199</v>
      </c>
      <c r="W1549" s="1"/>
      <c r="X1549"/>
    </row>
    <row r="1550" spans="1:24" x14ac:dyDescent="0.3">
      <c r="A1550" t="s">
        <v>14803</v>
      </c>
      <c r="B1550">
        <v>1</v>
      </c>
      <c r="C1550" s="1" t="s">
        <v>6139</v>
      </c>
      <c r="D1550" t="s">
        <v>448</v>
      </c>
      <c r="E1550" t="s">
        <v>6140</v>
      </c>
      <c r="F1550" t="s">
        <v>298</v>
      </c>
      <c r="G1550">
        <v>8</v>
      </c>
      <c r="H1550" t="s">
        <v>964</v>
      </c>
      <c r="I1550" t="s">
        <v>6139</v>
      </c>
      <c r="J1550">
        <v>20318</v>
      </c>
      <c r="K1550">
        <v>3</v>
      </c>
      <c r="L1550" t="s">
        <v>14806</v>
      </c>
      <c r="M1550" t="s">
        <v>14804</v>
      </c>
      <c r="N1550">
        <v>25</v>
      </c>
      <c r="O1550" t="s">
        <v>14805</v>
      </c>
      <c r="P1550" s="1" t="s">
        <v>448</v>
      </c>
      <c r="R1550">
        <v>3122716</v>
      </c>
      <c r="S1550">
        <v>6</v>
      </c>
      <c r="T1550" t="s">
        <v>328</v>
      </c>
      <c r="U1550" t="s">
        <v>690</v>
      </c>
      <c r="V1550" t="s">
        <v>6141</v>
      </c>
      <c r="W1550" s="1">
        <v>31537</v>
      </c>
      <c r="X1550"/>
    </row>
    <row r="1551" spans="1:24" x14ac:dyDescent="0.3">
      <c r="A1551" t="s">
        <v>6143</v>
      </c>
      <c r="B1551">
        <v>1</v>
      </c>
      <c r="C1551" s="1" t="s">
        <v>6142</v>
      </c>
      <c r="F1551" t="s">
        <v>294</v>
      </c>
      <c r="G1551">
        <v>0</v>
      </c>
      <c r="H1551" t="s">
        <v>295</v>
      </c>
      <c r="I1551" t="s">
        <v>6142</v>
      </c>
      <c r="J1551">
        <v>18732</v>
      </c>
      <c r="K1551">
        <v>0</v>
      </c>
      <c r="L1551" t="s">
        <v>504</v>
      </c>
      <c r="M1551" t="s">
        <v>2303</v>
      </c>
      <c r="O1551" t="s">
        <v>12436</v>
      </c>
      <c r="P1551" s="1" t="s">
        <v>295</v>
      </c>
      <c r="T1551" t="s">
        <v>295</v>
      </c>
      <c r="V1551"/>
      <c r="W1551" s="1"/>
      <c r="X1551"/>
    </row>
    <row r="1552" spans="1:24" x14ac:dyDescent="0.3">
      <c r="A1552" t="s">
        <v>6145</v>
      </c>
      <c r="B1552">
        <v>1</v>
      </c>
      <c r="C1552" s="1" t="s">
        <v>6144</v>
      </c>
      <c r="D1552" t="s">
        <v>448</v>
      </c>
      <c r="F1552" t="s">
        <v>294</v>
      </c>
      <c r="G1552">
        <v>30</v>
      </c>
      <c r="H1552" t="s">
        <v>456</v>
      </c>
      <c r="I1552" t="s">
        <v>6144</v>
      </c>
      <c r="J1552">
        <v>12762</v>
      </c>
      <c r="K1552">
        <v>4</v>
      </c>
      <c r="L1552" t="s">
        <v>311</v>
      </c>
      <c r="M1552" t="s">
        <v>368</v>
      </c>
      <c r="N1552">
        <v>30</v>
      </c>
      <c r="O1552" t="s">
        <v>12437</v>
      </c>
      <c r="P1552" s="1" t="s">
        <v>448</v>
      </c>
      <c r="R1552">
        <v>14056</v>
      </c>
      <c r="T1552" t="s">
        <v>307</v>
      </c>
      <c r="V1552" t="s">
        <v>3717</v>
      </c>
      <c r="W1552" s="1">
        <v>24849</v>
      </c>
      <c r="X1552"/>
    </row>
    <row r="1553" spans="1:24" x14ac:dyDescent="0.3">
      <c r="A1553" t="s">
        <v>6148</v>
      </c>
      <c r="B1553">
        <v>1</v>
      </c>
      <c r="C1553" s="1" t="s">
        <v>6146</v>
      </c>
      <c r="D1553" t="s">
        <v>320</v>
      </c>
      <c r="E1553" t="s">
        <v>14030</v>
      </c>
      <c r="F1553" t="s">
        <v>298</v>
      </c>
      <c r="G1553">
        <v>84</v>
      </c>
      <c r="H1553" t="s">
        <v>1483</v>
      </c>
      <c r="I1553" t="s">
        <v>6146</v>
      </c>
      <c r="J1553">
        <v>21409</v>
      </c>
      <c r="K1553">
        <v>2</v>
      </c>
      <c r="L1553" t="s">
        <v>1719</v>
      </c>
      <c r="M1553" t="s">
        <v>6147</v>
      </c>
      <c r="N1553">
        <v>25</v>
      </c>
      <c r="O1553" t="s">
        <v>12438</v>
      </c>
      <c r="P1553" s="1" t="s">
        <v>320</v>
      </c>
      <c r="R1553">
        <v>3125999</v>
      </c>
      <c r="T1553" t="s">
        <v>293</v>
      </c>
      <c r="U1553" t="s">
        <v>703</v>
      </c>
      <c r="V1553" t="s">
        <v>6149</v>
      </c>
      <c r="W1553" s="1">
        <v>32449</v>
      </c>
      <c r="X1553"/>
    </row>
    <row r="1554" spans="1:24" x14ac:dyDescent="0.3">
      <c r="A1554" t="s">
        <v>6152</v>
      </c>
      <c r="B1554">
        <v>1</v>
      </c>
      <c r="C1554" s="1" t="s">
        <v>6150</v>
      </c>
      <c r="D1554" t="s">
        <v>558</v>
      </c>
      <c r="F1554" t="s">
        <v>294</v>
      </c>
      <c r="G1554">
        <v>44</v>
      </c>
      <c r="H1554" t="s">
        <v>511</v>
      </c>
      <c r="I1554" t="s">
        <v>6150</v>
      </c>
      <c r="J1554">
        <v>3382</v>
      </c>
      <c r="K1554">
        <v>12</v>
      </c>
      <c r="L1554" t="s">
        <v>1000</v>
      </c>
      <c r="M1554" t="s">
        <v>6151</v>
      </c>
      <c r="N1554">
        <v>35</v>
      </c>
      <c r="O1554" t="s">
        <v>12439</v>
      </c>
      <c r="P1554" s="1" t="s">
        <v>448</v>
      </c>
      <c r="R1554">
        <v>11717</v>
      </c>
      <c r="T1554" t="s">
        <v>328</v>
      </c>
      <c r="V1554" t="s">
        <v>6153</v>
      </c>
      <c r="W1554" s="1">
        <v>9158</v>
      </c>
      <c r="X1554"/>
    </row>
    <row r="1555" spans="1:24" x14ac:dyDescent="0.3">
      <c r="A1555" t="s">
        <v>6156</v>
      </c>
      <c r="B1555">
        <v>1</v>
      </c>
      <c r="C1555" s="1" t="s">
        <v>6154</v>
      </c>
      <c r="D1555" t="s">
        <v>448</v>
      </c>
      <c r="E1555" t="s">
        <v>6155</v>
      </c>
      <c r="F1555" t="s">
        <v>294</v>
      </c>
      <c r="G1555">
        <v>23</v>
      </c>
      <c r="H1555" t="s">
        <v>738</v>
      </c>
      <c r="I1555" t="s">
        <v>6154</v>
      </c>
      <c r="J1555">
        <v>16898</v>
      </c>
      <c r="K1555">
        <v>5</v>
      </c>
      <c r="L1555" t="s">
        <v>642</v>
      </c>
      <c r="M1555" t="s">
        <v>1639</v>
      </c>
      <c r="N1555">
        <v>27</v>
      </c>
      <c r="O1555" t="s">
        <v>12440</v>
      </c>
      <c r="P1555" s="1" t="s">
        <v>448</v>
      </c>
      <c r="R1555">
        <v>2576303</v>
      </c>
      <c r="T1555" t="s">
        <v>359</v>
      </c>
      <c r="V1555" t="s">
        <v>6157</v>
      </c>
      <c r="W1555" s="1">
        <v>28526</v>
      </c>
      <c r="X1555"/>
    </row>
    <row r="1556" spans="1:24" x14ac:dyDescent="0.3">
      <c r="A1556" t="s">
        <v>6160</v>
      </c>
      <c r="B1556">
        <v>1</v>
      </c>
      <c r="C1556" s="1" t="s">
        <v>6158</v>
      </c>
      <c r="D1556" t="s">
        <v>347</v>
      </c>
      <c r="F1556" t="s">
        <v>294</v>
      </c>
      <c r="G1556">
        <v>15</v>
      </c>
      <c r="H1556" t="s">
        <v>427</v>
      </c>
      <c r="I1556" t="s">
        <v>6158</v>
      </c>
      <c r="J1556">
        <v>10961</v>
      </c>
      <c r="K1556">
        <v>10</v>
      </c>
      <c r="L1556" t="s">
        <v>6159</v>
      </c>
      <c r="M1556" t="s">
        <v>2688</v>
      </c>
      <c r="N1556">
        <v>33</v>
      </c>
      <c r="O1556" t="s">
        <v>12441</v>
      </c>
      <c r="P1556" s="1" t="s">
        <v>347</v>
      </c>
      <c r="R1556">
        <v>13616</v>
      </c>
      <c r="T1556" t="s">
        <v>307</v>
      </c>
      <c r="V1556" t="s">
        <v>5646</v>
      </c>
      <c r="W1556" s="1">
        <v>24280</v>
      </c>
      <c r="X1556"/>
    </row>
    <row r="1557" spans="1:24" x14ac:dyDescent="0.3">
      <c r="A1557" t="s">
        <v>6163</v>
      </c>
      <c r="B1557">
        <v>1</v>
      </c>
      <c r="C1557" s="1" t="s">
        <v>6162</v>
      </c>
      <c r="D1557" t="s">
        <v>347</v>
      </c>
      <c r="E1557" t="s">
        <v>14031</v>
      </c>
      <c r="F1557" t="s">
        <v>298</v>
      </c>
      <c r="G1557">
        <v>11</v>
      </c>
      <c r="H1557" t="s">
        <v>607</v>
      </c>
      <c r="I1557" t="s">
        <v>6162</v>
      </c>
      <c r="J1557">
        <v>21042</v>
      </c>
      <c r="K1557">
        <v>2</v>
      </c>
      <c r="L1557" t="s">
        <v>2321</v>
      </c>
      <c r="M1557" t="s">
        <v>777</v>
      </c>
      <c r="N1557">
        <v>24</v>
      </c>
      <c r="O1557" t="s">
        <v>12442</v>
      </c>
      <c r="P1557" s="1" t="s">
        <v>347</v>
      </c>
      <c r="Q1557" t="s">
        <v>407</v>
      </c>
      <c r="R1557">
        <v>4047646</v>
      </c>
      <c r="S1557">
        <v>1</v>
      </c>
      <c r="T1557" t="s">
        <v>307</v>
      </c>
      <c r="U1557" t="s">
        <v>548</v>
      </c>
      <c r="V1557" t="s">
        <v>2003</v>
      </c>
      <c r="W1557" s="1">
        <v>31883</v>
      </c>
      <c r="X1557"/>
    </row>
    <row r="1558" spans="1:24" x14ac:dyDescent="0.3">
      <c r="A1558" t="s">
        <v>14807</v>
      </c>
      <c r="B1558">
        <v>1</v>
      </c>
      <c r="C1558" s="1" t="s">
        <v>14808</v>
      </c>
      <c r="D1558" t="s">
        <v>347</v>
      </c>
      <c r="F1558" t="s">
        <v>298</v>
      </c>
      <c r="G1558">
        <v>16</v>
      </c>
      <c r="H1558" t="s">
        <v>427</v>
      </c>
      <c r="I1558" t="s">
        <v>14808</v>
      </c>
      <c r="J1558">
        <v>21957</v>
      </c>
      <c r="K1558">
        <v>1</v>
      </c>
      <c r="L1558" t="s">
        <v>14811</v>
      </c>
      <c r="M1558" t="s">
        <v>1482</v>
      </c>
      <c r="N1558">
        <v>23</v>
      </c>
      <c r="O1558" t="s">
        <v>14810</v>
      </c>
      <c r="P1558" s="1" t="s">
        <v>347</v>
      </c>
      <c r="R1558">
        <v>4050373</v>
      </c>
      <c r="S1558">
        <v>2</v>
      </c>
      <c r="T1558" t="s">
        <v>344</v>
      </c>
      <c r="U1558" t="s">
        <v>386</v>
      </c>
      <c r="V1558" t="s">
        <v>14809</v>
      </c>
      <c r="W1558" s="1">
        <v>32870</v>
      </c>
      <c r="X1558"/>
    </row>
    <row r="1559" spans="1:24" x14ac:dyDescent="0.3">
      <c r="A1559" t="s">
        <v>6167</v>
      </c>
      <c r="B1559">
        <v>1</v>
      </c>
      <c r="C1559" s="1" t="s">
        <v>6164</v>
      </c>
      <c r="D1559" t="s">
        <v>347</v>
      </c>
      <c r="E1559" t="s">
        <v>6166</v>
      </c>
      <c r="F1559" t="s">
        <v>294</v>
      </c>
      <c r="G1559">
        <v>12</v>
      </c>
      <c r="H1559" t="s">
        <v>810</v>
      </c>
      <c r="I1559" t="s">
        <v>6164</v>
      </c>
      <c r="J1559">
        <v>20352</v>
      </c>
      <c r="K1559">
        <v>2</v>
      </c>
      <c r="L1559" t="s">
        <v>6165</v>
      </c>
      <c r="M1559" t="s">
        <v>493</v>
      </c>
      <c r="N1559">
        <v>27</v>
      </c>
      <c r="O1559" t="s">
        <v>12443</v>
      </c>
      <c r="P1559" s="1" t="s">
        <v>347</v>
      </c>
      <c r="R1559">
        <v>3916085</v>
      </c>
      <c r="T1559" t="s">
        <v>328</v>
      </c>
      <c r="V1559" t="s">
        <v>4776</v>
      </c>
      <c r="W1559" s="1">
        <v>31463</v>
      </c>
      <c r="X1559"/>
    </row>
    <row r="1560" spans="1:24" x14ac:dyDescent="0.3">
      <c r="A1560" t="s">
        <v>6170</v>
      </c>
      <c r="B1560">
        <v>1</v>
      </c>
      <c r="C1560" s="1" t="s">
        <v>6168</v>
      </c>
      <c r="D1560" t="s">
        <v>310</v>
      </c>
      <c r="F1560" t="s">
        <v>294</v>
      </c>
      <c r="G1560">
        <v>48</v>
      </c>
      <c r="H1560" t="s">
        <v>374</v>
      </c>
      <c r="I1560" t="s">
        <v>6168</v>
      </c>
      <c r="J1560">
        <v>18813</v>
      </c>
      <c r="K1560">
        <v>3</v>
      </c>
      <c r="L1560" t="s">
        <v>503</v>
      </c>
      <c r="M1560" t="s">
        <v>6169</v>
      </c>
      <c r="N1560">
        <v>26</v>
      </c>
      <c r="O1560" t="s">
        <v>12444</v>
      </c>
      <c r="P1560" s="1" t="s">
        <v>310</v>
      </c>
      <c r="R1560">
        <v>2567767</v>
      </c>
      <c r="T1560" t="s">
        <v>328</v>
      </c>
      <c r="V1560" t="s">
        <v>6171</v>
      </c>
      <c r="W1560" s="1">
        <v>30085</v>
      </c>
      <c r="X1560"/>
    </row>
    <row r="1561" spans="1:24" x14ac:dyDescent="0.3">
      <c r="A1561" t="s">
        <v>6174</v>
      </c>
      <c r="B1561">
        <v>1</v>
      </c>
      <c r="C1561" s="1" t="s">
        <v>6172</v>
      </c>
      <c r="D1561" t="s">
        <v>347</v>
      </c>
      <c r="F1561" t="s">
        <v>16320</v>
      </c>
      <c r="G1561">
        <v>1</v>
      </c>
      <c r="H1561" t="s">
        <v>692</v>
      </c>
      <c r="I1561" t="s">
        <v>6172</v>
      </c>
      <c r="J1561">
        <v>21576</v>
      </c>
      <c r="K1561">
        <v>1</v>
      </c>
      <c r="L1561" t="s">
        <v>1531</v>
      </c>
      <c r="M1561" t="s">
        <v>6173</v>
      </c>
      <c r="N1561">
        <v>24</v>
      </c>
      <c r="O1561" t="s">
        <v>12445</v>
      </c>
      <c r="P1561" s="1" t="s">
        <v>347</v>
      </c>
      <c r="Q1561" t="s">
        <v>15644</v>
      </c>
      <c r="S1561">
        <v>3</v>
      </c>
      <c r="T1561" t="s">
        <v>303</v>
      </c>
      <c r="U1561" t="s">
        <v>305</v>
      </c>
      <c r="V1561" t="s">
        <v>1199</v>
      </c>
      <c r="W1561" s="1"/>
      <c r="X1561"/>
    </row>
    <row r="1562" spans="1:24" x14ac:dyDescent="0.3">
      <c r="A1562" t="s">
        <v>6176</v>
      </c>
      <c r="B1562">
        <v>1</v>
      </c>
      <c r="C1562" s="1" t="s">
        <v>6175</v>
      </c>
      <c r="D1562" t="s">
        <v>347</v>
      </c>
      <c r="F1562" t="s">
        <v>298</v>
      </c>
      <c r="G1562">
        <v>5</v>
      </c>
      <c r="H1562" t="s">
        <v>639</v>
      </c>
      <c r="I1562" t="s">
        <v>6175</v>
      </c>
      <c r="J1562">
        <v>21527</v>
      </c>
      <c r="K1562">
        <v>1</v>
      </c>
      <c r="L1562" t="s">
        <v>380</v>
      </c>
      <c r="M1562" t="s">
        <v>5514</v>
      </c>
      <c r="O1562" t="s">
        <v>12446</v>
      </c>
      <c r="P1562" s="1" t="s">
        <v>347</v>
      </c>
      <c r="R1562">
        <v>4069839</v>
      </c>
      <c r="T1562" t="s">
        <v>344</v>
      </c>
      <c r="U1562" t="s">
        <v>408</v>
      </c>
      <c r="V1562"/>
      <c r="W1562" s="1">
        <v>32467</v>
      </c>
      <c r="X1562"/>
    </row>
    <row r="1563" spans="1:24" x14ac:dyDescent="0.3">
      <c r="A1563" t="s">
        <v>6179</v>
      </c>
      <c r="B1563">
        <v>1</v>
      </c>
      <c r="C1563" s="1" t="s">
        <v>6177</v>
      </c>
      <c r="D1563" t="s">
        <v>347</v>
      </c>
      <c r="E1563" t="s">
        <v>6178</v>
      </c>
      <c r="F1563" t="s">
        <v>294</v>
      </c>
      <c r="G1563">
        <v>1</v>
      </c>
      <c r="H1563" t="s">
        <v>564</v>
      </c>
      <c r="I1563" t="s">
        <v>6177</v>
      </c>
      <c r="J1563">
        <v>20698</v>
      </c>
      <c r="K1563">
        <v>2</v>
      </c>
      <c r="L1563" t="s">
        <v>1115</v>
      </c>
      <c r="M1563" t="s">
        <v>1755</v>
      </c>
      <c r="N1563">
        <v>30</v>
      </c>
      <c r="O1563" t="s">
        <v>12447</v>
      </c>
      <c r="P1563" s="1" t="s">
        <v>347</v>
      </c>
      <c r="R1563">
        <v>4378381</v>
      </c>
      <c r="T1563" t="s">
        <v>328</v>
      </c>
      <c r="V1563" t="s">
        <v>2665</v>
      </c>
      <c r="W1563" s="1">
        <v>31796</v>
      </c>
      <c r="X1563"/>
    </row>
    <row r="1564" spans="1:24" x14ac:dyDescent="0.3">
      <c r="A1564" t="s">
        <v>6183</v>
      </c>
      <c r="B1564">
        <v>1</v>
      </c>
      <c r="C1564" s="1" t="s">
        <v>6180</v>
      </c>
      <c r="D1564" t="s">
        <v>310</v>
      </c>
      <c r="E1564" t="s">
        <v>6182</v>
      </c>
      <c r="F1564" t="s">
        <v>294</v>
      </c>
      <c r="G1564">
        <v>6</v>
      </c>
      <c r="H1564" t="s">
        <v>571</v>
      </c>
      <c r="I1564" t="s">
        <v>6180</v>
      </c>
      <c r="J1564">
        <v>20209</v>
      </c>
      <c r="K1564">
        <v>2</v>
      </c>
      <c r="L1564" t="s">
        <v>725</v>
      </c>
      <c r="M1564" t="s">
        <v>6181</v>
      </c>
      <c r="N1564">
        <v>25</v>
      </c>
      <c r="O1564" t="s">
        <v>12448</v>
      </c>
      <c r="P1564" s="1" t="s">
        <v>310</v>
      </c>
      <c r="R1564">
        <v>3050022</v>
      </c>
      <c r="T1564" t="s">
        <v>421</v>
      </c>
      <c r="V1564" t="s">
        <v>3623</v>
      </c>
      <c r="W1564" s="1">
        <v>31308</v>
      </c>
      <c r="X1564"/>
    </row>
    <row r="1565" spans="1:24" x14ac:dyDescent="0.3">
      <c r="A1565" t="s">
        <v>14812</v>
      </c>
      <c r="B1565">
        <v>1</v>
      </c>
      <c r="C1565" s="1" t="s">
        <v>14813</v>
      </c>
      <c r="D1565" t="s">
        <v>448</v>
      </c>
      <c r="F1565" t="s">
        <v>294</v>
      </c>
      <c r="G1565">
        <v>0</v>
      </c>
      <c r="H1565" t="s">
        <v>646</v>
      </c>
      <c r="I1565" t="s">
        <v>14813</v>
      </c>
      <c r="J1565">
        <v>21805</v>
      </c>
      <c r="K1565">
        <v>0</v>
      </c>
      <c r="L1565" t="s">
        <v>1038</v>
      </c>
      <c r="M1565" t="s">
        <v>3565</v>
      </c>
      <c r="O1565" t="s">
        <v>14814</v>
      </c>
      <c r="P1565" s="1" t="s">
        <v>448</v>
      </c>
      <c r="Q1565" t="s">
        <v>15644</v>
      </c>
      <c r="T1565" t="s">
        <v>395</v>
      </c>
      <c r="V1565"/>
      <c r="W1565" s="1"/>
      <c r="X1565"/>
    </row>
    <row r="1566" spans="1:24" x14ac:dyDescent="0.3">
      <c r="A1566" t="s">
        <v>16389</v>
      </c>
      <c r="B1566">
        <v>1</v>
      </c>
      <c r="C1566" s="1" t="s">
        <v>16390</v>
      </c>
      <c r="D1566" t="s">
        <v>347</v>
      </c>
      <c r="F1566" t="s">
        <v>298</v>
      </c>
      <c r="G1566">
        <v>48</v>
      </c>
      <c r="H1566" t="s">
        <v>964</v>
      </c>
      <c r="I1566" t="s">
        <v>16390</v>
      </c>
      <c r="K1566">
        <v>0</v>
      </c>
      <c r="L1566" t="s">
        <v>16391</v>
      </c>
      <c r="M1566" t="s">
        <v>16392</v>
      </c>
      <c r="O1566" t="s">
        <v>16393</v>
      </c>
      <c r="P1566" s="1" t="s">
        <v>347</v>
      </c>
      <c r="T1566" t="s">
        <v>344</v>
      </c>
      <c r="U1566" t="s">
        <v>386</v>
      </c>
      <c r="V1566"/>
      <c r="W1566" s="1"/>
      <c r="X1566"/>
    </row>
    <row r="1567" spans="1:24" x14ac:dyDescent="0.3">
      <c r="A1567" t="s">
        <v>6185</v>
      </c>
      <c r="B1567">
        <v>1</v>
      </c>
      <c r="C1567" s="1" t="s">
        <v>6184</v>
      </c>
      <c r="D1567" t="s">
        <v>347</v>
      </c>
      <c r="F1567" t="s">
        <v>294</v>
      </c>
      <c r="G1567">
        <v>1</v>
      </c>
      <c r="H1567" t="s">
        <v>918</v>
      </c>
      <c r="I1567" t="s">
        <v>6184</v>
      </c>
      <c r="J1567">
        <v>20423</v>
      </c>
      <c r="K1567">
        <v>0</v>
      </c>
      <c r="L1567" t="s">
        <v>586</v>
      </c>
      <c r="M1567" t="s">
        <v>4068</v>
      </c>
      <c r="N1567">
        <v>22</v>
      </c>
      <c r="O1567" t="s">
        <v>12449</v>
      </c>
      <c r="P1567" s="1" t="s">
        <v>347</v>
      </c>
      <c r="R1567">
        <v>3050301</v>
      </c>
      <c r="T1567" t="s">
        <v>344</v>
      </c>
      <c r="V1567" t="s">
        <v>6186</v>
      </c>
      <c r="W1567" s="1"/>
      <c r="X1567"/>
    </row>
    <row r="1568" spans="1:24" x14ac:dyDescent="0.3">
      <c r="A1568" t="s">
        <v>6189</v>
      </c>
      <c r="B1568">
        <v>1</v>
      </c>
      <c r="C1568" s="1" t="s">
        <v>6187</v>
      </c>
      <c r="F1568" t="s">
        <v>294</v>
      </c>
      <c r="G1568">
        <v>0</v>
      </c>
      <c r="H1568" t="s">
        <v>295</v>
      </c>
      <c r="I1568" t="s">
        <v>6187</v>
      </c>
      <c r="J1568">
        <v>17924</v>
      </c>
      <c r="K1568">
        <v>0</v>
      </c>
      <c r="L1568" t="s">
        <v>6188</v>
      </c>
      <c r="M1568" t="s">
        <v>1630</v>
      </c>
      <c r="O1568" t="s">
        <v>12450</v>
      </c>
      <c r="P1568" s="1" t="s">
        <v>295</v>
      </c>
      <c r="T1568" t="s">
        <v>295</v>
      </c>
      <c r="V1568"/>
      <c r="W1568" s="1"/>
      <c r="X1568"/>
    </row>
    <row r="1569" spans="1:24" x14ac:dyDescent="0.3">
      <c r="A1569" t="s">
        <v>16394</v>
      </c>
      <c r="B1569">
        <v>1</v>
      </c>
      <c r="C1569" s="1" t="s">
        <v>16395</v>
      </c>
      <c r="D1569" t="s">
        <v>347</v>
      </c>
      <c r="F1569" t="s">
        <v>298</v>
      </c>
      <c r="G1569">
        <v>5</v>
      </c>
      <c r="H1569" t="s">
        <v>427</v>
      </c>
      <c r="I1569" t="s">
        <v>16395</v>
      </c>
      <c r="K1569">
        <v>0</v>
      </c>
      <c r="L1569" t="s">
        <v>492</v>
      </c>
      <c r="M1569" t="s">
        <v>3217</v>
      </c>
      <c r="N1569">
        <v>23</v>
      </c>
      <c r="O1569" t="s">
        <v>16396</v>
      </c>
      <c r="P1569" s="1" t="s">
        <v>347</v>
      </c>
      <c r="T1569" t="s">
        <v>307</v>
      </c>
      <c r="U1569" t="s">
        <v>703</v>
      </c>
      <c r="V1569" t="s">
        <v>17200</v>
      </c>
      <c r="W1569" s="1"/>
      <c r="X1569"/>
    </row>
    <row r="1570" spans="1:24" x14ac:dyDescent="0.3">
      <c r="A1570" t="s">
        <v>6192</v>
      </c>
      <c r="B1570">
        <v>1</v>
      </c>
      <c r="C1570" s="1" t="s">
        <v>127</v>
      </c>
      <c r="D1570" t="s">
        <v>448</v>
      </c>
      <c r="E1570" t="s">
        <v>6191</v>
      </c>
      <c r="F1570" t="s">
        <v>298</v>
      </c>
      <c r="G1570">
        <v>41</v>
      </c>
      <c r="H1570" t="s">
        <v>433</v>
      </c>
      <c r="I1570" t="s">
        <v>127</v>
      </c>
      <c r="J1570">
        <v>18878</v>
      </c>
      <c r="K1570">
        <v>4</v>
      </c>
      <c r="L1570" t="s">
        <v>3069</v>
      </c>
      <c r="M1570" t="s">
        <v>6190</v>
      </c>
      <c r="N1570">
        <v>25</v>
      </c>
      <c r="O1570" t="s">
        <v>12451</v>
      </c>
      <c r="P1570" s="1" t="s">
        <v>448</v>
      </c>
      <c r="R1570">
        <v>3054850</v>
      </c>
      <c r="S1570">
        <v>1</v>
      </c>
      <c r="T1570" t="s">
        <v>399</v>
      </c>
      <c r="U1570" t="s">
        <v>370</v>
      </c>
      <c r="V1570" t="s">
        <v>6193</v>
      </c>
      <c r="W1570" s="1">
        <v>30180</v>
      </c>
      <c r="X1570"/>
    </row>
    <row r="1571" spans="1:24" x14ac:dyDescent="0.3">
      <c r="A1571" t="s">
        <v>6197</v>
      </c>
      <c r="B1571">
        <v>1</v>
      </c>
      <c r="C1571" s="1" t="s">
        <v>6194</v>
      </c>
      <c r="D1571" t="s">
        <v>347</v>
      </c>
      <c r="F1571" t="s">
        <v>294</v>
      </c>
      <c r="G1571">
        <v>87</v>
      </c>
      <c r="H1571" t="s">
        <v>575</v>
      </c>
      <c r="I1571" t="s">
        <v>6194</v>
      </c>
      <c r="J1571">
        <v>1854</v>
      </c>
      <c r="K1571">
        <v>8</v>
      </c>
      <c r="L1571" t="s">
        <v>6195</v>
      </c>
      <c r="M1571" t="s">
        <v>6196</v>
      </c>
      <c r="N1571">
        <v>32</v>
      </c>
      <c r="O1571" t="s">
        <v>12452</v>
      </c>
      <c r="P1571" s="1" t="s">
        <v>347</v>
      </c>
      <c r="T1571" t="s">
        <v>344</v>
      </c>
      <c r="V1571" t="s">
        <v>6198</v>
      </c>
      <c r="W1571" s="1"/>
      <c r="X1571"/>
    </row>
    <row r="1572" spans="1:24" x14ac:dyDescent="0.3">
      <c r="A1572" t="s">
        <v>15844</v>
      </c>
      <c r="B1572">
        <v>1</v>
      </c>
      <c r="C1572" s="1" t="s">
        <v>15845</v>
      </c>
      <c r="D1572" t="s">
        <v>15649</v>
      </c>
      <c r="E1572" t="s">
        <v>15846</v>
      </c>
      <c r="F1572" t="s">
        <v>298</v>
      </c>
      <c r="G1572">
        <v>16</v>
      </c>
      <c r="H1572" t="s">
        <v>1222</v>
      </c>
      <c r="I1572" t="s">
        <v>15845</v>
      </c>
      <c r="J1572">
        <v>21191</v>
      </c>
      <c r="K1572">
        <v>2</v>
      </c>
      <c r="L1572" t="s">
        <v>1071</v>
      </c>
      <c r="M1572" t="s">
        <v>6060</v>
      </c>
      <c r="N1572">
        <v>26</v>
      </c>
      <c r="O1572" t="s">
        <v>15847</v>
      </c>
      <c r="P1572" s="1" t="s">
        <v>15649</v>
      </c>
      <c r="R1572">
        <v>3129309</v>
      </c>
      <c r="T1572" t="s">
        <v>317</v>
      </c>
      <c r="U1572" t="s">
        <v>339</v>
      </c>
      <c r="V1572" t="s">
        <v>9303</v>
      </c>
      <c r="W1572" s="1">
        <v>32548</v>
      </c>
      <c r="X1572"/>
    </row>
    <row r="1573" spans="1:24" x14ac:dyDescent="0.3">
      <c r="A1573" t="s">
        <v>6201</v>
      </c>
      <c r="B1573">
        <v>1</v>
      </c>
      <c r="C1573" s="1" t="s">
        <v>6199</v>
      </c>
      <c r="D1573" t="s">
        <v>347</v>
      </c>
      <c r="F1573" t="s">
        <v>294</v>
      </c>
      <c r="G1573">
        <v>81</v>
      </c>
      <c r="H1573" t="s">
        <v>316</v>
      </c>
      <c r="I1573" t="s">
        <v>6199</v>
      </c>
      <c r="J1573">
        <v>15566</v>
      </c>
      <c r="K1573">
        <v>4</v>
      </c>
      <c r="L1573" t="s">
        <v>552</v>
      </c>
      <c r="M1573" t="s">
        <v>6200</v>
      </c>
      <c r="N1573">
        <v>29</v>
      </c>
      <c r="O1573" t="s">
        <v>12453</v>
      </c>
      <c r="P1573" s="1" t="s">
        <v>347</v>
      </c>
      <c r="R1573">
        <v>15252</v>
      </c>
      <c r="T1573" t="s">
        <v>317</v>
      </c>
      <c r="V1573" t="s">
        <v>6202</v>
      </c>
      <c r="W1573" s="1">
        <v>26266</v>
      </c>
      <c r="X1573"/>
    </row>
    <row r="1574" spans="1:24" x14ac:dyDescent="0.3">
      <c r="A1574" t="s">
        <v>6206</v>
      </c>
      <c r="B1574">
        <v>1</v>
      </c>
      <c r="C1574" s="1" t="s">
        <v>6203</v>
      </c>
      <c r="D1574" t="s">
        <v>347</v>
      </c>
      <c r="E1574" t="s">
        <v>14032</v>
      </c>
      <c r="F1574" t="s">
        <v>298</v>
      </c>
      <c r="G1574">
        <v>16</v>
      </c>
      <c r="H1574" t="s">
        <v>433</v>
      </c>
      <c r="I1574" t="s">
        <v>6203</v>
      </c>
      <c r="J1574">
        <v>21349</v>
      </c>
      <c r="K1574">
        <v>2</v>
      </c>
      <c r="L1574" t="s">
        <v>6204</v>
      </c>
      <c r="M1574" t="s">
        <v>6205</v>
      </c>
      <c r="N1574">
        <v>24</v>
      </c>
      <c r="O1574" t="s">
        <v>12454</v>
      </c>
      <c r="P1574" s="1" t="s">
        <v>347</v>
      </c>
      <c r="R1574">
        <v>4061956</v>
      </c>
      <c r="S1574">
        <v>3</v>
      </c>
      <c r="T1574" t="s">
        <v>328</v>
      </c>
      <c r="U1574" t="s">
        <v>302</v>
      </c>
      <c r="V1574" t="s">
        <v>13841</v>
      </c>
      <c r="W1574" s="1">
        <v>32292</v>
      </c>
      <c r="X1574"/>
    </row>
    <row r="1575" spans="1:24" x14ac:dyDescent="0.3">
      <c r="A1575" t="s">
        <v>6210</v>
      </c>
      <c r="B1575">
        <v>1</v>
      </c>
      <c r="C1575" s="1" t="s">
        <v>6209</v>
      </c>
      <c r="D1575" t="s">
        <v>448</v>
      </c>
      <c r="F1575" t="s">
        <v>294</v>
      </c>
      <c r="G1575">
        <v>32</v>
      </c>
      <c r="H1575" t="s">
        <v>945</v>
      </c>
      <c r="I1575" t="s">
        <v>6209</v>
      </c>
      <c r="J1575">
        <v>17288</v>
      </c>
      <c r="K1575">
        <v>0</v>
      </c>
      <c r="L1575" t="s">
        <v>568</v>
      </c>
      <c r="M1575" t="s">
        <v>777</v>
      </c>
      <c r="N1575">
        <v>25</v>
      </c>
      <c r="O1575" t="s">
        <v>12455</v>
      </c>
      <c r="P1575" s="1" t="s">
        <v>448</v>
      </c>
      <c r="R1575">
        <v>2511055</v>
      </c>
      <c r="T1575" t="s">
        <v>344</v>
      </c>
      <c r="V1575" t="s">
        <v>2961</v>
      </c>
      <c r="W1575" s="1">
        <v>28781</v>
      </c>
      <c r="X1575"/>
    </row>
    <row r="1576" spans="1:24" x14ac:dyDescent="0.3">
      <c r="A1576" t="s">
        <v>6214</v>
      </c>
      <c r="B1576">
        <v>1</v>
      </c>
      <c r="C1576" s="1" t="s">
        <v>6211</v>
      </c>
      <c r="D1576" t="s">
        <v>320</v>
      </c>
      <c r="E1576" t="s">
        <v>6213</v>
      </c>
      <c r="F1576" t="s">
        <v>294</v>
      </c>
      <c r="G1576">
        <v>85</v>
      </c>
      <c r="H1576" t="s">
        <v>999</v>
      </c>
      <c r="I1576" t="s">
        <v>6211</v>
      </c>
      <c r="J1576">
        <v>14820</v>
      </c>
      <c r="K1576">
        <v>8</v>
      </c>
      <c r="L1576" t="s">
        <v>1193</v>
      </c>
      <c r="M1576" t="s">
        <v>6212</v>
      </c>
      <c r="N1576">
        <v>32</v>
      </c>
      <c r="O1576" t="s">
        <v>12456</v>
      </c>
      <c r="P1576" s="1" t="s">
        <v>320</v>
      </c>
      <c r="R1576">
        <v>15515</v>
      </c>
      <c r="T1576" t="s">
        <v>293</v>
      </c>
      <c r="V1576" t="s">
        <v>6215</v>
      </c>
      <c r="W1576" s="1">
        <v>25992</v>
      </c>
      <c r="X1576"/>
    </row>
    <row r="1577" spans="1:24" x14ac:dyDescent="0.3">
      <c r="A1577" t="s">
        <v>17201</v>
      </c>
      <c r="B1577">
        <v>1</v>
      </c>
      <c r="C1577" s="1" t="s">
        <v>17202</v>
      </c>
      <c r="D1577" t="s">
        <v>310</v>
      </c>
      <c r="F1577" t="s">
        <v>298</v>
      </c>
      <c r="G1577">
        <v>0</v>
      </c>
      <c r="H1577" t="s">
        <v>692</v>
      </c>
      <c r="I1577" t="s">
        <v>17202</v>
      </c>
      <c r="K1577">
        <v>0</v>
      </c>
      <c r="L1577" t="s">
        <v>1092</v>
      </c>
      <c r="M1577" t="s">
        <v>1597</v>
      </c>
      <c r="O1577" t="s">
        <v>17203</v>
      </c>
      <c r="P1577" s="1" t="s">
        <v>310</v>
      </c>
      <c r="T1577" t="s">
        <v>317</v>
      </c>
      <c r="U1577" t="s">
        <v>909</v>
      </c>
      <c r="V1577"/>
      <c r="W1577" s="1"/>
      <c r="X1577"/>
    </row>
    <row r="1578" spans="1:24" x14ac:dyDescent="0.3">
      <c r="A1578" t="s">
        <v>6217</v>
      </c>
      <c r="B1578">
        <v>1</v>
      </c>
      <c r="C1578" s="1" t="s">
        <v>6216</v>
      </c>
      <c r="D1578" t="s">
        <v>448</v>
      </c>
      <c r="F1578" t="s">
        <v>294</v>
      </c>
      <c r="G1578">
        <v>29</v>
      </c>
      <c r="H1578" t="s">
        <v>1222</v>
      </c>
      <c r="I1578" t="s">
        <v>6216</v>
      </c>
      <c r="J1578">
        <v>15089</v>
      </c>
      <c r="K1578">
        <v>2</v>
      </c>
      <c r="L1578" t="s">
        <v>367</v>
      </c>
      <c r="M1578" t="s">
        <v>5592</v>
      </c>
      <c r="N1578">
        <v>28</v>
      </c>
      <c r="O1578" t="s">
        <v>12457</v>
      </c>
      <c r="P1578" s="1" t="s">
        <v>448</v>
      </c>
      <c r="R1578">
        <v>15929</v>
      </c>
      <c r="T1578" t="s">
        <v>328</v>
      </c>
      <c r="V1578" t="s">
        <v>3093</v>
      </c>
      <c r="W1578" s="1"/>
      <c r="X1578"/>
    </row>
    <row r="1579" spans="1:24" x14ac:dyDescent="0.3">
      <c r="A1579" t="s">
        <v>6220</v>
      </c>
      <c r="B1579">
        <v>1</v>
      </c>
      <c r="C1579" s="1" t="s">
        <v>6219</v>
      </c>
      <c r="D1579" t="s">
        <v>347</v>
      </c>
      <c r="F1579" t="s">
        <v>294</v>
      </c>
      <c r="G1579">
        <v>86</v>
      </c>
      <c r="H1579" t="s">
        <v>533</v>
      </c>
      <c r="I1579" t="s">
        <v>6219</v>
      </c>
      <c r="J1579">
        <v>13078</v>
      </c>
      <c r="K1579">
        <v>9</v>
      </c>
      <c r="L1579" t="s">
        <v>651</v>
      </c>
      <c r="M1579" t="s">
        <v>777</v>
      </c>
      <c r="N1579">
        <v>31</v>
      </c>
      <c r="O1579" t="s">
        <v>12458</v>
      </c>
      <c r="P1579" s="1" t="s">
        <v>347</v>
      </c>
      <c r="R1579">
        <v>14027</v>
      </c>
      <c r="T1579" t="s">
        <v>359</v>
      </c>
      <c r="V1579" t="s">
        <v>16397</v>
      </c>
      <c r="W1579" s="1">
        <v>24869</v>
      </c>
      <c r="X1579"/>
    </row>
    <row r="1580" spans="1:24" x14ac:dyDescent="0.3">
      <c r="A1580" t="s">
        <v>6223</v>
      </c>
      <c r="B1580">
        <v>1</v>
      </c>
      <c r="C1580" s="1" t="s">
        <v>6221</v>
      </c>
      <c r="D1580" t="s">
        <v>320</v>
      </c>
      <c r="F1580" t="s">
        <v>294</v>
      </c>
      <c r="G1580">
        <v>86</v>
      </c>
      <c r="H1580" t="s">
        <v>999</v>
      </c>
      <c r="I1580" t="s">
        <v>6221</v>
      </c>
      <c r="J1580">
        <v>9253</v>
      </c>
      <c r="K1580">
        <v>9</v>
      </c>
      <c r="L1580" t="s">
        <v>3413</v>
      </c>
      <c r="M1580" t="s">
        <v>6222</v>
      </c>
      <c r="N1580">
        <v>34</v>
      </c>
      <c r="O1580" t="s">
        <v>12459</v>
      </c>
      <c r="P1580" s="1" t="s">
        <v>320</v>
      </c>
      <c r="T1580" t="s">
        <v>293</v>
      </c>
      <c r="V1580" t="s">
        <v>6224</v>
      </c>
      <c r="W1580" s="1"/>
      <c r="X1580"/>
    </row>
    <row r="1581" spans="1:24" x14ac:dyDescent="0.3">
      <c r="A1581" t="s">
        <v>6227</v>
      </c>
      <c r="B1581">
        <v>1</v>
      </c>
      <c r="C1581" s="1" t="s">
        <v>223</v>
      </c>
      <c r="D1581" t="s">
        <v>320</v>
      </c>
      <c r="E1581" t="s">
        <v>6226</v>
      </c>
      <c r="F1581" t="s">
        <v>298</v>
      </c>
      <c r="G1581">
        <v>81</v>
      </c>
      <c r="H1581" t="s">
        <v>1042</v>
      </c>
      <c r="I1581" t="s">
        <v>223</v>
      </c>
      <c r="J1581">
        <v>18990</v>
      </c>
      <c r="K1581">
        <v>4</v>
      </c>
      <c r="L1581" t="s">
        <v>6225</v>
      </c>
      <c r="M1581" t="s">
        <v>820</v>
      </c>
      <c r="N1581">
        <v>25</v>
      </c>
      <c r="O1581" t="s">
        <v>12460</v>
      </c>
      <c r="P1581" s="1" t="s">
        <v>320</v>
      </c>
      <c r="R1581">
        <v>3054212</v>
      </c>
      <c r="S1581">
        <v>2</v>
      </c>
      <c r="T1581" t="s">
        <v>317</v>
      </c>
      <c r="U1581" t="s">
        <v>486</v>
      </c>
      <c r="V1581" t="s">
        <v>3215</v>
      </c>
      <c r="W1581" s="1">
        <v>30213</v>
      </c>
      <c r="X1581"/>
    </row>
    <row r="1582" spans="1:24" x14ac:dyDescent="0.3">
      <c r="A1582" t="s">
        <v>6230</v>
      </c>
      <c r="B1582">
        <v>1</v>
      </c>
      <c r="C1582" s="1" t="s">
        <v>131</v>
      </c>
      <c r="D1582" t="s">
        <v>448</v>
      </c>
      <c r="E1582" t="s">
        <v>6229</v>
      </c>
      <c r="F1582" t="s">
        <v>298</v>
      </c>
      <c r="G1582">
        <v>24</v>
      </c>
      <c r="H1582" t="s">
        <v>571</v>
      </c>
      <c r="I1582" t="s">
        <v>131</v>
      </c>
      <c r="J1582">
        <v>19798</v>
      </c>
      <c r="K1582">
        <v>3</v>
      </c>
      <c r="L1582" t="s">
        <v>710</v>
      </c>
      <c r="M1582" t="s">
        <v>6228</v>
      </c>
      <c r="N1582">
        <v>25</v>
      </c>
      <c r="O1582" t="s">
        <v>12461</v>
      </c>
      <c r="P1582" s="1" t="s">
        <v>448</v>
      </c>
      <c r="R1582">
        <v>3128720</v>
      </c>
      <c r="S1582">
        <v>1</v>
      </c>
      <c r="T1582" t="s">
        <v>359</v>
      </c>
      <c r="U1582" t="s">
        <v>665</v>
      </c>
      <c r="V1582" t="s">
        <v>892</v>
      </c>
      <c r="W1582" s="1">
        <v>31005</v>
      </c>
      <c r="X1582"/>
    </row>
    <row r="1583" spans="1:24" x14ac:dyDescent="0.3">
      <c r="A1583" t="s">
        <v>6233</v>
      </c>
      <c r="B1583">
        <v>1</v>
      </c>
      <c r="C1583" s="1" t="s">
        <v>6231</v>
      </c>
      <c r="F1583" t="s">
        <v>294</v>
      </c>
      <c r="G1583">
        <v>0</v>
      </c>
      <c r="H1583" t="s">
        <v>295</v>
      </c>
      <c r="I1583" t="s">
        <v>6231</v>
      </c>
      <c r="J1583">
        <v>19782</v>
      </c>
      <c r="K1583">
        <v>0</v>
      </c>
      <c r="L1583" t="s">
        <v>636</v>
      </c>
      <c r="M1583" t="s">
        <v>6232</v>
      </c>
      <c r="O1583" t="s">
        <v>12462</v>
      </c>
      <c r="P1583" s="1" t="s">
        <v>295</v>
      </c>
      <c r="T1583" t="s">
        <v>295</v>
      </c>
      <c r="V1583"/>
      <c r="W1583" s="1"/>
      <c r="X1583"/>
    </row>
    <row r="1584" spans="1:24" x14ac:dyDescent="0.3">
      <c r="A1584" t="s">
        <v>6237</v>
      </c>
      <c r="B1584">
        <v>1</v>
      </c>
      <c r="C1584" s="1" t="s">
        <v>6234</v>
      </c>
      <c r="D1584" t="s">
        <v>320</v>
      </c>
      <c r="E1584" t="s">
        <v>6236</v>
      </c>
      <c r="F1584" t="s">
        <v>294</v>
      </c>
      <c r="G1584">
        <v>86</v>
      </c>
      <c r="H1584" t="s">
        <v>578</v>
      </c>
      <c r="I1584" t="s">
        <v>6234</v>
      </c>
      <c r="J1584">
        <v>20329</v>
      </c>
      <c r="K1584">
        <v>2</v>
      </c>
      <c r="L1584" t="s">
        <v>1071</v>
      </c>
      <c r="M1584" t="s">
        <v>6235</v>
      </c>
      <c r="N1584">
        <v>25</v>
      </c>
      <c r="O1584" t="s">
        <v>12463</v>
      </c>
      <c r="P1584" s="1" t="s">
        <v>320</v>
      </c>
      <c r="R1584">
        <v>3121396</v>
      </c>
      <c r="T1584" t="s">
        <v>421</v>
      </c>
      <c r="V1584" t="s">
        <v>3359</v>
      </c>
      <c r="W1584" s="1">
        <v>31234</v>
      </c>
      <c r="X1584"/>
    </row>
    <row r="1585" spans="1:24" x14ac:dyDescent="0.3">
      <c r="A1585" t="s">
        <v>16398</v>
      </c>
      <c r="B1585">
        <v>1</v>
      </c>
      <c r="C1585" s="1" t="s">
        <v>16399</v>
      </c>
      <c r="D1585" t="s">
        <v>320</v>
      </c>
      <c r="F1585" t="s">
        <v>298</v>
      </c>
      <c r="G1585">
        <v>85</v>
      </c>
      <c r="H1585" t="s">
        <v>544</v>
      </c>
      <c r="I1585" t="s">
        <v>16399</v>
      </c>
      <c r="K1585">
        <v>0</v>
      </c>
      <c r="L1585" t="s">
        <v>16400</v>
      </c>
      <c r="M1585" t="s">
        <v>3984</v>
      </c>
      <c r="O1585" t="s">
        <v>16401</v>
      </c>
      <c r="P1585" s="1" t="s">
        <v>320</v>
      </c>
      <c r="T1585" t="s">
        <v>421</v>
      </c>
      <c r="U1585" t="s">
        <v>703</v>
      </c>
      <c r="V1585"/>
      <c r="W1585" s="1"/>
      <c r="X1585"/>
    </row>
    <row r="1586" spans="1:24" x14ac:dyDescent="0.3">
      <c r="A1586" t="s">
        <v>14815</v>
      </c>
      <c r="B1586">
        <v>1</v>
      </c>
      <c r="C1586" s="1" t="s">
        <v>14816</v>
      </c>
      <c r="D1586" t="s">
        <v>320</v>
      </c>
      <c r="F1586" t="s">
        <v>298</v>
      </c>
      <c r="G1586">
        <v>82</v>
      </c>
      <c r="H1586" t="s">
        <v>455</v>
      </c>
      <c r="I1586" t="s">
        <v>14816</v>
      </c>
      <c r="J1586">
        <v>21779</v>
      </c>
      <c r="K1586">
        <v>0</v>
      </c>
      <c r="L1586" t="s">
        <v>14819</v>
      </c>
      <c r="M1586" t="s">
        <v>14817</v>
      </c>
      <c r="N1586">
        <v>24</v>
      </c>
      <c r="O1586" t="s">
        <v>14818</v>
      </c>
      <c r="P1586" s="1" t="s">
        <v>320</v>
      </c>
      <c r="T1586" t="s">
        <v>421</v>
      </c>
      <c r="U1586" t="s">
        <v>408</v>
      </c>
      <c r="V1586" t="s">
        <v>14574</v>
      </c>
      <c r="W1586" s="1"/>
      <c r="X1586"/>
    </row>
    <row r="1587" spans="1:24" x14ac:dyDescent="0.3">
      <c r="A1587" t="s">
        <v>6242</v>
      </c>
      <c r="B1587">
        <v>1</v>
      </c>
      <c r="C1587" s="1" t="s">
        <v>6239</v>
      </c>
      <c r="D1587" t="s">
        <v>347</v>
      </c>
      <c r="F1587" t="s">
        <v>294</v>
      </c>
      <c r="G1587">
        <v>11</v>
      </c>
      <c r="H1587" t="s">
        <v>316</v>
      </c>
      <c r="I1587" t="s">
        <v>6239</v>
      </c>
      <c r="J1587">
        <v>15714</v>
      </c>
      <c r="K1587">
        <v>8</v>
      </c>
      <c r="L1587" t="s">
        <v>6240</v>
      </c>
      <c r="M1587" t="s">
        <v>6241</v>
      </c>
      <c r="N1587">
        <v>30</v>
      </c>
      <c r="O1587" t="s">
        <v>12464</v>
      </c>
      <c r="P1587" s="1" t="s">
        <v>347</v>
      </c>
      <c r="R1587">
        <v>15547</v>
      </c>
      <c r="T1587" t="s">
        <v>317</v>
      </c>
      <c r="V1587" t="s">
        <v>502</v>
      </c>
      <c r="W1587" s="1">
        <v>26096</v>
      </c>
      <c r="X1587"/>
    </row>
    <row r="1588" spans="1:24" x14ac:dyDescent="0.3">
      <c r="A1588" t="s">
        <v>15848</v>
      </c>
      <c r="B1588">
        <v>1</v>
      </c>
      <c r="C1588" s="1" t="s">
        <v>15849</v>
      </c>
      <c r="D1588" t="s">
        <v>15649</v>
      </c>
      <c r="F1588" t="s">
        <v>294</v>
      </c>
      <c r="G1588">
        <v>6</v>
      </c>
      <c r="H1588" t="s">
        <v>316</v>
      </c>
      <c r="I1588" t="s">
        <v>15849</v>
      </c>
      <c r="J1588">
        <v>17557</v>
      </c>
      <c r="K1588">
        <v>0</v>
      </c>
      <c r="L1588" t="s">
        <v>15852</v>
      </c>
      <c r="M1588" t="s">
        <v>15850</v>
      </c>
      <c r="O1588" t="s">
        <v>15851</v>
      </c>
      <c r="P1588" s="1" t="s">
        <v>15649</v>
      </c>
      <c r="R1588">
        <v>2316853</v>
      </c>
      <c r="T1588" t="s">
        <v>421</v>
      </c>
      <c r="V1588"/>
      <c r="W1588" s="1">
        <v>28382</v>
      </c>
      <c r="X1588"/>
    </row>
    <row r="1589" spans="1:24" x14ac:dyDescent="0.3">
      <c r="A1589" t="s">
        <v>6245</v>
      </c>
      <c r="B1589">
        <v>1</v>
      </c>
      <c r="C1589" s="1" t="s">
        <v>6243</v>
      </c>
      <c r="D1589" t="s">
        <v>448</v>
      </c>
      <c r="F1589" t="s">
        <v>294</v>
      </c>
      <c r="G1589">
        <v>35</v>
      </c>
      <c r="H1589" t="s">
        <v>833</v>
      </c>
      <c r="I1589" t="s">
        <v>6243</v>
      </c>
      <c r="J1589">
        <v>12985</v>
      </c>
      <c r="K1589">
        <v>9</v>
      </c>
      <c r="L1589" t="s">
        <v>6244</v>
      </c>
      <c r="M1589" t="s">
        <v>1275</v>
      </c>
      <c r="N1589">
        <v>32</v>
      </c>
      <c r="O1589" t="s">
        <v>12465</v>
      </c>
      <c r="P1589" s="1" t="s">
        <v>448</v>
      </c>
      <c r="R1589">
        <v>14255</v>
      </c>
      <c r="T1589" t="s">
        <v>395</v>
      </c>
      <c r="V1589" t="s">
        <v>6246</v>
      </c>
      <c r="W1589" s="1">
        <v>25117</v>
      </c>
      <c r="X1589"/>
    </row>
    <row r="1590" spans="1:24" x14ac:dyDescent="0.3">
      <c r="A1590" t="s">
        <v>6250</v>
      </c>
      <c r="B1590">
        <v>1</v>
      </c>
      <c r="C1590" s="1" t="s">
        <v>182</v>
      </c>
      <c r="D1590" t="s">
        <v>347</v>
      </c>
      <c r="E1590" t="s">
        <v>6249</v>
      </c>
      <c r="F1590" t="s">
        <v>298</v>
      </c>
      <c r="G1590">
        <v>17</v>
      </c>
      <c r="H1590" t="s">
        <v>361</v>
      </c>
      <c r="I1590" t="s">
        <v>182</v>
      </c>
      <c r="J1590">
        <v>19980</v>
      </c>
      <c r="K1590">
        <v>3</v>
      </c>
      <c r="L1590" t="s">
        <v>1263</v>
      </c>
      <c r="M1590" t="s">
        <v>6248</v>
      </c>
      <c r="N1590">
        <v>24</v>
      </c>
      <c r="O1590" t="s">
        <v>12466</v>
      </c>
      <c r="P1590" s="1" t="s">
        <v>347</v>
      </c>
      <c r="R1590">
        <v>3728254</v>
      </c>
      <c r="S1590">
        <v>3</v>
      </c>
      <c r="T1590" t="s">
        <v>344</v>
      </c>
      <c r="U1590" t="s">
        <v>334</v>
      </c>
      <c r="V1590" t="s">
        <v>306</v>
      </c>
      <c r="W1590" s="1">
        <v>31155</v>
      </c>
      <c r="X1590"/>
    </row>
    <row r="1591" spans="1:24" x14ac:dyDescent="0.3">
      <c r="A1591" t="s">
        <v>6254</v>
      </c>
      <c r="B1591">
        <v>1</v>
      </c>
      <c r="C1591" s="1" t="s">
        <v>6251</v>
      </c>
      <c r="D1591" t="s">
        <v>448</v>
      </c>
      <c r="E1591" t="s">
        <v>6253</v>
      </c>
      <c r="F1591" t="s">
        <v>298</v>
      </c>
      <c r="G1591">
        <v>28</v>
      </c>
      <c r="H1591" t="s">
        <v>410</v>
      </c>
      <c r="I1591" t="s">
        <v>6251</v>
      </c>
      <c r="J1591">
        <v>19065</v>
      </c>
      <c r="K1591">
        <v>4</v>
      </c>
      <c r="L1591" t="s">
        <v>1178</v>
      </c>
      <c r="M1591" t="s">
        <v>6252</v>
      </c>
      <c r="N1591">
        <v>25</v>
      </c>
      <c r="O1591" t="s">
        <v>12467</v>
      </c>
      <c r="P1591" s="1" t="s">
        <v>448</v>
      </c>
      <c r="R1591">
        <v>3127586</v>
      </c>
      <c r="S1591">
        <v>4</v>
      </c>
      <c r="T1591" t="s">
        <v>489</v>
      </c>
      <c r="U1591" t="s">
        <v>548</v>
      </c>
      <c r="V1591" t="s">
        <v>1141</v>
      </c>
      <c r="W1591" s="1">
        <v>30275</v>
      </c>
      <c r="X1591"/>
    </row>
    <row r="1592" spans="1:24" x14ac:dyDescent="0.3">
      <c r="A1592" t="s">
        <v>6256</v>
      </c>
      <c r="B1592">
        <v>1</v>
      </c>
      <c r="C1592" s="1" t="s">
        <v>6255</v>
      </c>
      <c r="F1592" t="s">
        <v>294</v>
      </c>
      <c r="G1592">
        <v>0</v>
      </c>
      <c r="H1592" t="s">
        <v>295</v>
      </c>
      <c r="I1592" t="s">
        <v>6255</v>
      </c>
      <c r="J1592">
        <v>18724</v>
      </c>
      <c r="K1592">
        <v>0</v>
      </c>
      <c r="L1592" t="s">
        <v>1719</v>
      </c>
      <c r="M1592" t="s">
        <v>1227</v>
      </c>
      <c r="O1592" t="s">
        <v>12468</v>
      </c>
      <c r="P1592" s="1" t="s">
        <v>295</v>
      </c>
      <c r="T1592" t="s">
        <v>295</v>
      </c>
      <c r="V1592"/>
      <c r="W1592" s="1"/>
      <c r="X1592"/>
    </row>
    <row r="1593" spans="1:24" x14ac:dyDescent="0.3">
      <c r="A1593" t="s">
        <v>6261</v>
      </c>
      <c r="B1593">
        <v>1</v>
      </c>
      <c r="C1593" s="1" t="s">
        <v>6259</v>
      </c>
      <c r="D1593" t="s">
        <v>320</v>
      </c>
      <c r="F1593" t="s">
        <v>294</v>
      </c>
      <c r="G1593">
        <v>81</v>
      </c>
      <c r="H1593" t="s">
        <v>401</v>
      </c>
      <c r="I1593" t="s">
        <v>6259</v>
      </c>
      <c r="J1593">
        <v>18270</v>
      </c>
      <c r="K1593">
        <v>3</v>
      </c>
      <c r="L1593" t="s">
        <v>1736</v>
      </c>
      <c r="M1593" t="s">
        <v>6260</v>
      </c>
      <c r="N1593">
        <v>27</v>
      </c>
      <c r="O1593" t="s">
        <v>12469</v>
      </c>
      <c r="P1593" s="1" t="s">
        <v>320</v>
      </c>
      <c r="R1593">
        <v>2577793</v>
      </c>
      <c r="T1593" t="s">
        <v>293</v>
      </c>
      <c r="V1593" t="s">
        <v>2248</v>
      </c>
      <c r="W1593" s="1">
        <v>29877</v>
      </c>
      <c r="X1593"/>
    </row>
    <row r="1594" spans="1:24" x14ac:dyDescent="0.3">
      <c r="A1594" t="s">
        <v>6263</v>
      </c>
      <c r="B1594">
        <v>1</v>
      </c>
      <c r="C1594" s="1" t="s">
        <v>6262</v>
      </c>
      <c r="D1594" t="s">
        <v>347</v>
      </c>
      <c r="F1594" t="s">
        <v>294</v>
      </c>
      <c r="G1594">
        <v>3</v>
      </c>
      <c r="H1594" t="s">
        <v>564</v>
      </c>
      <c r="I1594" t="s">
        <v>6262</v>
      </c>
      <c r="J1594">
        <v>15303</v>
      </c>
      <c r="K1594">
        <v>7</v>
      </c>
      <c r="L1594" t="s">
        <v>3906</v>
      </c>
      <c r="M1594" t="s">
        <v>1832</v>
      </c>
      <c r="N1594">
        <v>29</v>
      </c>
      <c r="O1594" t="s">
        <v>12470</v>
      </c>
      <c r="P1594" s="1" t="s">
        <v>347</v>
      </c>
      <c r="R1594">
        <v>16273</v>
      </c>
      <c r="T1594" t="s">
        <v>328</v>
      </c>
      <c r="V1594" t="s">
        <v>6264</v>
      </c>
      <c r="W1594" s="1">
        <v>27181</v>
      </c>
      <c r="X1594"/>
    </row>
    <row r="1595" spans="1:24" x14ac:dyDescent="0.3">
      <c r="A1595" t="s">
        <v>6268</v>
      </c>
      <c r="B1595">
        <v>1</v>
      </c>
      <c r="C1595" s="1" t="s">
        <v>6265</v>
      </c>
      <c r="D1595" t="s">
        <v>448</v>
      </c>
      <c r="E1595" t="s">
        <v>6267</v>
      </c>
      <c r="F1595" t="s">
        <v>294</v>
      </c>
      <c r="G1595">
        <v>34</v>
      </c>
      <c r="H1595" t="s">
        <v>964</v>
      </c>
      <c r="I1595" t="s">
        <v>6265</v>
      </c>
      <c r="J1595">
        <v>16309</v>
      </c>
      <c r="K1595">
        <v>6</v>
      </c>
      <c r="L1595" t="s">
        <v>636</v>
      </c>
      <c r="M1595" t="s">
        <v>6266</v>
      </c>
      <c r="N1595">
        <v>27</v>
      </c>
      <c r="O1595" t="s">
        <v>12471</v>
      </c>
      <c r="P1595" s="1" t="s">
        <v>448</v>
      </c>
      <c r="R1595">
        <v>17396</v>
      </c>
      <c r="T1595" t="s">
        <v>328</v>
      </c>
      <c r="V1595" t="s">
        <v>6269</v>
      </c>
      <c r="W1595" s="1">
        <v>28185</v>
      </c>
      <c r="X1595"/>
    </row>
    <row r="1596" spans="1:24" x14ac:dyDescent="0.3">
      <c r="A1596" t="s">
        <v>6271</v>
      </c>
      <c r="B1596">
        <v>1</v>
      </c>
      <c r="C1596" s="1" t="s">
        <v>6270</v>
      </c>
      <c r="D1596" t="s">
        <v>347</v>
      </c>
      <c r="F1596" t="s">
        <v>294</v>
      </c>
      <c r="G1596">
        <v>11</v>
      </c>
      <c r="H1596" t="s">
        <v>787</v>
      </c>
      <c r="I1596" t="s">
        <v>6270</v>
      </c>
      <c r="J1596">
        <v>8846</v>
      </c>
      <c r="K1596">
        <v>5</v>
      </c>
      <c r="L1596" t="s">
        <v>669</v>
      </c>
      <c r="M1596" t="s">
        <v>701</v>
      </c>
      <c r="N1596">
        <v>30</v>
      </c>
      <c r="O1596" t="s">
        <v>12472</v>
      </c>
      <c r="P1596" s="1" t="s">
        <v>347</v>
      </c>
      <c r="R1596">
        <v>12588</v>
      </c>
      <c r="T1596" t="s">
        <v>328</v>
      </c>
      <c r="V1596" t="s">
        <v>3140</v>
      </c>
      <c r="W1596" s="1"/>
      <c r="X1596"/>
    </row>
    <row r="1597" spans="1:24" x14ac:dyDescent="0.3">
      <c r="A1597" t="s">
        <v>6274</v>
      </c>
      <c r="B1597">
        <v>1</v>
      </c>
      <c r="C1597" s="1" t="s">
        <v>6272</v>
      </c>
      <c r="D1597" t="s">
        <v>320</v>
      </c>
      <c r="E1597" t="s">
        <v>6273</v>
      </c>
      <c r="F1597" t="s">
        <v>294</v>
      </c>
      <c r="G1597">
        <v>87</v>
      </c>
      <c r="H1597" t="s">
        <v>455</v>
      </c>
      <c r="I1597" t="s">
        <v>6272</v>
      </c>
      <c r="J1597">
        <v>19269</v>
      </c>
      <c r="K1597">
        <v>3</v>
      </c>
      <c r="L1597" t="s">
        <v>522</v>
      </c>
      <c r="M1597" t="s">
        <v>4065</v>
      </c>
      <c r="N1597">
        <v>27</v>
      </c>
      <c r="O1597" t="s">
        <v>12473</v>
      </c>
      <c r="P1597" s="1" t="s">
        <v>320</v>
      </c>
      <c r="R1597">
        <v>2979554</v>
      </c>
      <c r="T1597" t="s">
        <v>317</v>
      </c>
      <c r="V1597" t="s">
        <v>4745</v>
      </c>
      <c r="W1597" s="1">
        <v>30441</v>
      </c>
      <c r="X1597"/>
    </row>
    <row r="1598" spans="1:24" x14ac:dyDescent="0.3">
      <c r="A1598" t="s">
        <v>6277</v>
      </c>
      <c r="B1598">
        <v>1</v>
      </c>
      <c r="C1598" s="1" t="s">
        <v>6275</v>
      </c>
      <c r="D1598" t="s">
        <v>320</v>
      </c>
      <c r="F1598" t="s">
        <v>294</v>
      </c>
      <c r="G1598">
        <v>81</v>
      </c>
      <c r="H1598" t="s">
        <v>511</v>
      </c>
      <c r="I1598" t="s">
        <v>6275</v>
      </c>
      <c r="J1598">
        <v>19771</v>
      </c>
      <c r="K1598">
        <v>2</v>
      </c>
      <c r="L1598" t="s">
        <v>321</v>
      </c>
      <c r="M1598" t="s">
        <v>6276</v>
      </c>
      <c r="N1598">
        <v>28</v>
      </c>
      <c r="O1598" t="s">
        <v>12474</v>
      </c>
      <c r="P1598" s="1" t="s">
        <v>320</v>
      </c>
      <c r="R1598">
        <v>3123306</v>
      </c>
      <c r="T1598" t="s">
        <v>421</v>
      </c>
      <c r="V1598" t="s">
        <v>3814</v>
      </c>
      <c r="W1598" s="1">
        <v>30962</v>
      </c>
      <c r="X1598"/>
    </row>
    <row r="1599" spans="1:24" x14ac:dyDescent="0.3">
      <c r="A1599" t="s">
        <v>16402</v>
      </c>
      <c r="B1599">
        <v>1</v>
      </c>
      <c r="C1599" s="1" t="s">
        <v>16403</v>
      </c>
      <c r="D1599" t="s">
        <v>347</v>
      </c>
      <c r="F1599" t="s">
        <v>298</v>
      </c>
      <c r="G1599">
        <v>8</v>
      </c>
      <c r="H1599" t="s">
        <v>65</v>
      </c>
      <c r="I1599" t="s">
        <v>16403</v>
      </c>
      <c r="K1599">
        <v>0</v>
      </c>
      <c r="L1599" t="s">
        <v>2332</v>
      </c>
      <c r="M1599" t="s">
        <v>2688</v>
      </c>
      <c r="N1599">
        <v>21</v>
      </c>
      <c r="O1599" t="s">
        <v>16404</v>
      </c>
      <c r="P1599" s="1" t="s">
        <v>347</v>
      </c>
      <c r="T1599" t="s">
        <v>489</v>
      </c>
      <c r="U1599" t="s">
        <v>351</v>
      </c>
      <c r="V1599" t="s">
        <v>17204</v>
      </c>
      <c r="W1599" s="1"/>
      <c r="X1599"/>
    </row>
    <row r="1600" spans="1:24" x14ac:dyDescent="0.3">
      <c r="A1600" t="s">
        <v>6280</v>
      </c>
      <c r="B1600">
        <v>1</v>
      </c>
      <c r="C1600" s="1" t="s">
        <v>6278</v>
      </c>
      <c r="D1600" t="s">
        <v>310</v>
      </c>
      <c r="E1600" t="s">
        <v>6279</v>
      </c>
      <c r="F1600" t="s">
        <v>294</v>
      </c>
      <c r="G1600">
        <v>3</v>
      </c>
      <c r="H1600" t="s">
        <v>1812</v>
      </c>
      <c r="I1600" t="s">
        <v>6278</v>
      </c>
      <c r="J1600">
        <v>16211</v>
      </c>
      <c r="K1600">
        <v>6</v>
      </c>
      <c r="L1600" t="s">
        <v>1946</v>
      </c>
      <c r="M1600" t="s">
        <v>4111</v>
      </c>
      <c r="N1600">
        <v>30</v>
      </c>
      <c r="O1600" t="s">
        <v>12475</v>
      </c>
      <c r="P1600" s="1" t="s">
        <v>310</v>
      </c>
      <c r="R1600">
        <v>16943</v>
      </c>
      <c r="T1600" t="s">
        <v>421</v>
      </c>
      <c r="V1600" t="s">
        <v>3408</v>
      </c>
      <c r="W1600" s="1">
        <v>27663</v>
      </c>
      <c r="X1600"/>
    </row>
    <row r="1601" spans="1:24" x14ac:dyDescent="0.3">
      <c r="A1601" t="s">
        <v>6283</v>
      </c>
      <c r="B1601">
        <v>1</v>
      </c>
      <c r="C1601" s="1" t="s">
        <v>6281</v>
      </c>
      <c r="D1601" t="s">
        <v>347</v>
      </c>
      <c r="F1601" t="s">
        <v>294</v>
      </c>
      <c r="G1601">
        <v>14</v>
      </c>
      <c r="H1601" t="s">
        <v>825</v>
      </c>
      <c r="I1601" t="s">
        <v>6281</v>
      </c>
      <c r="J1601">
        <v>17767</v>
      </c>
      <c r="K1601">
        <v>0</v>
      </c>
      <c r="L1601" t="s">
        <v>2905</v>
      </c>
      <c r="M1601" t="s">
        <v>6282</v>
      </c>
      <c r="N1601">
        <v>28</v>
      </c>
      <c r="O1601" t="s">
        <v>12476</v>
      </c>
      <c r="P1601" s="1" t="s">
        <v>347</v>
      </c>
      <c r="T1601" t="s">
        <v>399</v>
      </c>
      <c r="V1601" t="s">
        <v>462</v>
      </c>
      <c r="W1601" s="1"/>
      <c r="X1601"/>
    </row>
    <row r="1602" spans="1:24" x14ac:dyDescent="0.3">
      <c r="A1602" t="s">
        <v>6286</v>
      </c>
      <c r="B1602">
        <v>1</v>
      </c>
      <c r="C1602" s="1" t="s">
        <v>6284</v>
      </c>
      <c r="D1602" t="s">
        <v>448</v>
      </c>
      <c r="E1602" t="s">
        <v>6285</v>
      </c>
      <c r="F1602" t="s">
        <v>294</v>
      </c>
      <c r="G1602">
        <v>41</v>
      </c>
      <c r="H1602" t="s">
        <v>682</v>
      </c>
      <c r="I1602" t="s">
        <v>6284</v>
      </c>
      <c r="J1602">
        <v>17016</v>
      </c>
      <c r="K1602">
        <v>5</v>
      </c>
      <c r="L1602" t="s">
        <v>1620</v>
      </c>
      <c r="M1602" t="s">
        <v>4478</v>
      </c>
      <c r="N1602">
        <v>27</v>
      </c>
      <c r="O1602" t="s">
        <v>12477</v>
      </c>
      <c r="P1602" s="1" t="s">
        <v>448</v>
      </c>
      <c r="R1602">
        <v>2577283</v>
      </c>
      <c r="T1602" t="s">
        <v>489</v>
      </c>
      <c r="V1602" t="s">
        <v>4324</v>
      </c>
      <c r="W1602" s="1">
        <v>28953</v>
      </c>
      <c r="X1602"/>
    </row>
    <row r="1603" spans="1:24" x14ac:dyDescent="0.3">
      <c r="A1603" t="s">
        <v>17205</v>
      </c>
      <c r="B1603">
        <v>1</v>
      </c>
      <c r="C1603" s="1" t="s">
        <v>17206</v>
      </c>
      <c r="D1603" t="s">
        <v>310</v>
      </c>
      <c r="F1603" t="s">
        <v>298</v>
      </c>
      <c r="G1603">
        <v>6</v>
      </c>
      <c r="H1603" t="s">
        <v>918</v>
      </c>
      <c r="I1603" t="s">
        <v>17206</v>
      </c>
      <c r="K1603">
        <v>0</v>
      </c>
      <c r="L1603" t="s">
        <v>1133</v>
      </c>
      <c r="M1603" t="s">
        <v>17207</v>
      </c>
      <c r="O1603" t="s">
        <v>17208</v>
      </c>
      <c r="P1603" s="1" t="s">
        <v>310</v>
      </c>
      <c r="T1603" t="s">
        <v>328</v>
      </c>
      <c r="U1603" t="s">
        <v>305</v>
      </c>
      <c r="V1603"/>
      <c r="W1603" s="1"/>
      <c r="X1603"/>
    </row>
    <row r="1604" spans="1:24" x14ac:dyDescent="0.3">
      <c r="A1604" t="s">
        <v>6290</v>
      </c>
      <c r="B1604">
        <v>1</v>
      </c>
      <c r="C1604" s="1" t="s">
        <v>6287</v>
      </c>
      <c r="D1604" t="s">
        <v>347</v>
      </c>
      <c r="E1604" t="s">
        <v>6289</v>
      </c>
      <c r="F1604" t="s">
        <v>294</v>
      </c>
      <c r="G1604">
        <v>25</v>
      </c>
      <c r="H1604" t="s">
        <v>533</v>
      </c>
      <c r="I1604" t="s">
        <v>6287</v>
      </c>
      <c r="J1604">
        <v>20649</v>
      </c>
      <c r="K1604">
        <v>2</v>
      </c>
      <c r="L1604" t="s">
        <v>710</v>
      </c>
      <c r="M1604" t="s">
        <v>6288</v>
      </c>
      <c r="N1604">
        <v>25</v>
      </c>
      <c r="O1604" t="s">
        <v>12478</v>
      </c>
      <c r="P1604" s="1" t="s">
        <v>347</v>
      </c>
      <c r="R1604">
        <v>3052549</v>
      </c>
      <c r="T1604" t="s">
        <v>399</v>
      </c>
      <c r="V1604" t="s">
        <v>2402</v>
      </c>
      <c r="W1604" s="1">
        <v>31730</v>
      </c>
      <c r="X1604"/>
    </row>
    <row r="1605" spans="1:24" x14ac:dyDescent="0.3">
      <c r="A1605" t="s">
        <v>6292</v>
      </c>
      <c r="B1605">
        <v>1</v>
      </c>
      <c r="C1605" s="1" t="s">
        <v>6291</v>
      </c>
      <c r="F1605" t="s">
        <v>294</v>
      </c>
      <c r="G1605">
        <v>0</v>
      </c>
      <c r="H1605" t="s">
        <v>295</v>
      </c>
      <c r="I1605" t="s">
        <v>6291</v>
      </c>
      <c r="J1605">
        <v>18837</v>
      </c>
      <c r="K1605">
        <v>0</v>
      </c>
      <c r="L1605" t="s">
        <v>1531</v>
      </c>
      <c r="M1605" t="s">
        <v>963</v>
      </c>
      <c r="O1605" t="s">
        <v>12479</v>
      </c>
      <c r="P1605" s="1" t="s">
        <v>295</v>
      </c>
      <c r="T1605" t="s">
        <v>295</v>
      </c>
      <c r="V1605"/>
      <c r="W1605" s="1"/>
      <c r="X1605"/>
    </row>
    <row r="1606" spans="1:24" x14ac:dyDescent="0.3">
      <c r="A1606" t="s">
        <v>6294</v>
      </c>
      <c r="B1606">
        <v>1</v>
      </c>
      <c r="C1606" s="1" t="s">
        <v>6293</v>
      </c>
      <c r="D1606" t="s">
        <v>347</v>
      </c>
      <c r="F1606" t="s">
        <v>294</v>
      </c>
      <c r="G1606">
        <v>17</v>
      </c>
      <c r="H1606" t="s">
        <v>964</v>
      </c>
      <c r="I1606" t="s">
        <v>6293</v>
      </c>
      <c r="J1606">
        <v>14275</v>
      </c>
      <c r="K1606">
        <v>4</v>
      </c>
      <c r="L1606" t="s">
        <v>2958</v>
      </c>
      <c r="M1606" t="s">
        <v>2662</v>
      </c>
      <c r="N1606">
        <v>28</v>
      </c>
      <c r="O1606" t="s">
        <v>12480</v>
      </c>
      <c r="P1606" s="1" t="s">
        <v>347</v>
      </c>
      <c r="R1606">
        <v>15358</v>
      </c>
      <c r="T1606" t="s">
        <v>344</v>
      </c>
      <c r="V1606" t="s">
        <v>6295</v>
      </c>
      <c r="W1606" s="1">
        <v>26083</v>
      </c>
      <c r="X1606"/>
    </row>
    <row r="1607" spans="1:24" x14ac:dyDescent="0.3">
      <c r="A1607" t="s">
        <v>14820</v>
      </c>
      <c r="B1607">
        <v>1</v>
      </c>
      <c r="C1607" s="1" t="s">
        <v>14821</v>
      </c>
      <c r="D1607" t="s">
        <v>558</v>
      </c>
      <c r="F1607" t="s">
        <v>294</v>
      </c>
      <c r="H1607" t="s">
        <v>1972</v>
      </c>
      <c r="I1607" t="s">
        <v>14821</v>
      </c>
      <c r="J1607">
        <v>22309</v>
      </c>
      <c r="K1607">
        <v>0</v>
      </c>
      <c r="L1607" t="s">
        <v>723</v>
      </c>
      <c r="M1607" t="s">
        <v>14822</v>
      </c>
      <c r="N1607">
        <v>23</v>
      </c>
      <c r="O1607" t="s">
        <v>14823</v>
      </c>
      <c r="P1607" s="1" t="s">
        <v>448</v>
      </c>
      <c r="R1607">
        <v>4040419</v>
      </c>
      <c r="T1607" t="s">
        <v>328</v>
      </c>
      <c r="V1607" t="s">
        <v>5993</v>
      </c>
      <c r="W1607" s="1">
        <v>32984</v>
      </c>
      <c r="X1607"/>
    </row>
    <row r="1608" spans="1:24" x14ac:dyDescent="0.3">
      <c r="A1608" t="s">
        <v>14824</v>
      </c>
      <c r="B1608">
        <v>1</v>
      </c>
      <c r="C1608" s="1" t="s">
        <v>14825</v>
      </c>
      <c r="D1608" t="s">
        <v>347</v>
      </c>
      <c r="F1608" t="s">
        <v>298</v>
      </c>
      <c r="G1608">
        <v>3</v>
      </c>
      <c r="H1608" t="s">
        <v>533</v>
      </c>
      <c r="I1608" t="s">
        <v>14825</v>
      </c>
      <c r="J1608">
        <v>22385</v>
      </c>
      <c r="K1608">
        <v>1</v>
      </c>
      <c r="L1608" t="s">
        <v>9820</v>
      </c>
      <c r="M1608" t="s">
        <v>1708</v>
      </c>
      <c r="N1608">
        <v>24</v>
      </c>
      <c r="O1608" t="s">
        <v>14827</v>
      </c>
      <c r="P1608" s="1" t="s">
        <v>347</v>
      </c>
      <c r="R1608">
        <v>4030747</v>
      </c>
      <c r="T1608" t="s">
        <v>328</v>
      </c>
      <c r="U1608" t="s">
        <v>351</v>
      </c>
      <c r="V1608" t="s">
        <v>14826</v>
      </c>
      <c r="W1608" s="1">
        <v>32962</v>
      </c>
      <c r="X1608"/>
    </row>
    <row r="1609" spans="1:24" x14ac:dyDescent="0.3">
      <c r="A1609" t="s">
        <v>6298</v>
      </c>
      <c r="B1609">
        <v>1</v>
      </c>
      <c r="C1609" s="1" t="s">
        <v>6296</v>
      </c>
      <c r="F1609" t="s">
        <v>294</v>
      </c>
      <c r="G1609">
        <v>0</v>
      </c>
      <c r="H1609" t="s">
        <v>295</v>
      </c>
      <c r="I1609" t="s">
        <v>6296</v>
      </c>
      <c r="J1609">
        <v>17895</v>
      </c>
      <c r="L1609" t="s">
        <v>6297</v>
      </c>
      <c r="M1609" t="s">
        <v>3593</v>
      </c>
      <c r="O1609" t="s">
        <v>12481</v>
      </c>
      <c r="P1609" s="1" t="s">
        <v>295</v>
      </c>
      <c r="T1609" t="s">
        <v>295</v>
      </c>
      <c r="V1609"/>
      <c r="W1609" s="1"/>
      <c r="X1609"/>
    </row>
    <row r="1610" spans="1:24" x14ac:dyDescent="0.3">
      <c r="A1610" t="s">
        <v>16405</v>
      </c>
      <c r="B1610">
        <v>1</v>
      </c>
      <c r="C1610" s="1" t="s">
        <v>16406</v>
      </c>
      <c r="D1610" t="s">
        <v>347</v>
      </c>
      <c r="F1610" t="s">
        <v>298</v>
      </c>
      <c r="G1610">
        <v>8</v>
      </c>
      <c r="H1610" t="s">
        <v>316</v>
      </c>
      <c r="I1610" t="s">
        <v>16406</v>
      </c>
      <c r="K1610">
        <v>0</v>
      </c>
      <c r="L1610" t="s">
        <v>4046</v>
      </c>
      <c r="M1610" t="s">
        <v>1750</v>
      </c>
      <c r="N1610">
        <v>21</v>
      </c>
      <c r="O1610" t="s">
        <v>16407</v>
      </c>
      <c r="P1610" s="1" t="s">
        <v>347</v>
      </c>
      <c r="T1610" t="s">
        <v>399</v>
      </c>
      <c r="U1610" t="s">
        <v>364</v>
      </c>
      <c r="V1610" t="s">
        <v>17209</v>
      </c>
      <c r="W1610" s="1"/>
      <c r="X1610"/>
    </row>
    <row r="1611" spans="1:24" x14ac:dyDescent="0.3">
      <c r="A1611" t="s">
        <v>6303</v>
      </c>
      <c r="B1611">
        <v>1</v>
      </c>
      <c r="C1611" s="1" t="s">
        <v>6300</v>
      </c>
      <c r="D1611" t="s">
        <v>320</v>
      </c>
      <c r="E1611" t="s">
        <v>6302</v>
      </c>
      <c r="F1611" t="s">
        <v>298</v>
      </c>
      <c r="G1611">
        <v>41</v>
      </c>
      <c r="H1611" t="s">
        <v>507</v>
      </c>
      <c r="I1611" t="s">
        <v>6300</v>
      </c>
      <c r="J1611">
        <v>20196</v>
      </c>
      <c r="K1611">
        <v>2</v>
      </c>
      <c r="L1611" t="s">
        <v>596</v>
      </c>
      <c r="M1611" t="s">
        <v>6301</v>
      </c>
      <c r="N1611">
        <v>25</v>
      </c>
      <c r="O1611" t="s">
        <v>12482</v>
      </c>
      <c r="P1611" s="1" t="s">
        <v>320</v>
      </c>
      <c r="R1611">
        <v>3047488</v>
      </c>
      <c r="S1611">
        <v>4</v>
      </c>
      <c r="T1611" t="s">
        <v>303</v>
      </c>
      <c r="U1611" t="s">
        <v>904</v>
      </c>
      <c r="V1611" t="s">
        <v>6304</v>
      </c>
      <c r="W1611" s="1">
        <v>31400</v>
      </c>
      <c r="X1611"/>
    </row>
    <row r="1612" spans="1:24" x14ac:dyDescent="0.3">
      <c r="A1612" t="s">
        <v>6306</v>
      </c>
      <c r="B1612">
        <v>1</v>
      </c>
      <c r="C1612" s="1" t="s">
        <v>65</v>
      </c>
      <c r="D1612" t="s">
        <v>448</v>
      </c>
      <c r="E1612" t="s">
        <v>6305</v>
      </c>
      <c r="F1612" t="s">
        <v>298</v>
      </c>
      <c r="G1612">
        <v>28</v>
      </c>
      <c r="H1612" t="s">
        <v>682</v>
      </c>
      <c r="I1612" t="s">
        <v>65</v>
      </c>
      <c r="J1612">
        <v>4807</v>
      </c>
      <c r="K1612">
        <v>14</v>
      </c>
      <c r="L1612" t="s">
        <v>4548</v>
      </c>
      <c r="M1612" t="s">
        <v>1344</v>
      </c>
      <c r="N1612">
        <v>36</v>
      </c>
      <c r="O1612" t="s">
        <v>12483</v>
      </c>
      <c r="P1612" s="1" t="s">
        <v>448</v>
      </c>
      <c r="R1612">
        <v>10452</v>
      </c>
      <c r="T1612" t="s">
        <v>328</v>
      </c>
      <c r="U1612" t="s">
        <v>717</v>
      </c>
      <c r="V1612" t="s">
        <v>6307</v>
      </c>
      <c r="W1612" s="1">
        <v>8261</v>
      </c>
      <c r="X1612"/>
    </row>
    <row r="1613" spans="1:24" x14ac:dyDescent="0.3">
      <c r="A1613" t="s">
        <v>16408</v>
      </c>
      <c r="B1613">
        <v>1</v>
      </c>
      <c r="C1613" s="1" t="s">
        <v>6308</v>
      </c>
      <c r="D1613" t="s">
        <v>448</v>
      </c>
      <c r="E1613" t="s">
        <v>6309</v>
      </c>
      <c r="F1613" t="s">
        <v>294</v>
      </c>
      <c r="G1613">
        <v>30</v>
      </c>
      <c r="H1613" t="s">
        <v>384</v>
      </c>
      <c r="I1613" t="s">
        <v>6308</v>
      </c>
      <c r="J1613">
        <v>20360</v>
      </c>
      <c r="K1613">
        <v>3</v>
      </c>
      <c r="L1613" t="s">
        <v>5630</v>
      </c>
      <c r="M1613" t="s">
        <v>516</v>
      </c>
      <c r="N1613">
        <v>25</v>
      </c>
      <c r="O1613" t="s">
        <v>16409</v>
      </c>
      <c r="P1613" s="1" t="s">
        <v>448</v>
      </c>
      <c r="Q1613" t="s">
        <v>1052</v>
      </c>
      <c r="R1613">
        <v>3122976</v>
      </c>
      <c r="S1613">
        <v>5</v>
      </c>
      <c r="T1613" t="s">
        <v>307</v>
      </c>
      <c r="U1613" t="s">
        <v>532</v>
      </c>
      <c r="V1613" t="s">
        <v>6310</v>
      </c>
      <c r="W1613" s="1">
        <v>31394</v>
      </c>
      <c r="X1613"/>
    </row>
    <row r="1614" spans="1:24" x14ac:dyDescent="0.3">
      <c r="A1614" t="s">
        <v>6314</v>
      </c>
      <c r="B1614">
        <v>1</v>
      </c>
      <c r="C1614" s="1" t="s">
        <v>6311</v>
      </c>
      <c r="D1614" t="s">
        <v>448</v>
      </c>
      <c r="E1614" t="s">
        <v>6313</v>
      </c>
      <c r="F1614" t="s">
        <v>294</v>
      </c>
      <c r="G1614">
        <v>24</v>
      </c>
      <c r="H1614" t="s">
        <v>433</v>
      </c>
      <c r="I1614" t="s">
        <v>6311</v>
      </c>
      <c r="J1614">
        <v>20294</v>
      </c>
      <c r="K1614">
        <v>2</v>
      </c>
      <c r="L1614" t="s">
        <v>6312</v>
      </c>
      <c r="M1614" t="s">
        <v>684</v>
      </c>
      <c r="N1614">
        <v>25</v>
      </c>
      <c r="O1614" t="s">
        <v>12484</v>
      </c>
      <c r="P1614" s="1" t="s">
        <v>448</v>
      </c>
      <c r="R1614">
        <v>3052163</v>
      </c>
      <c r="S1614">
        <v>8</v>
      </c>
      <c r="T1614" t="s">
        <v>359</v>
      </c>
      <c r="V1614" t="s">
        <v>1357</v>
      </c>
      <c r="W1614" s="1">
        <v>31575</v>
      </c>
      <c r="X1614"/>
    </row>
    <row r="1615" spans="1:24" x14ac:dyDescent="0.3">
      <c r="A1615" t="s">
        <v>14828</v>
      </c>
      <c r="B1615">
        <v>1</v>
      </c>
      <c r="C1615" s="1" t="s">
        <v>14829</v>
      </c>
      <c r="D1615" t="s">
        <v>347</v>
      </c>
      <c r="F1615" t="s">
        <v>294</v>
      </c>
      <c r="H1615" t="s">
        <v>918</v>
      </c>
      <c r="I1615" t="s">
        <v>14829</v>
      </c>
      <c r="J1615">
        <v>22435</v>
      </c>
      <c r="K1615">
        <v>0</v>
      </c>
      <c r="L1615" t="s">
        <v>367</v>
      </c>
      <c r="M1615" t="s">
        <v>14830</v>
      </c>
      <c r="N1615">
        <v>22</v>
      </c>
      <c r="O1615" t="s">
        <v>14831</v>
      </c>
      <c r="P1615" s="1" t="s">
        <v>347</v>
      </c>
      <c r="R1615">
        <v>4043814</v>
      </c>
      <c r="T1615" t="s">
        <v>359</v>
      </c>
      <c r="V1615" t="s">
        <v>13883</v>
      </c>
      <c r="W1615" s="1">
        <v>33013</v>
      </c>
      <c r="X1615"/>
    </row>
    <row r="1616" spans="1:24" x14ac:dyDescent="0.3">
      <c r="A1616" t="s">
        <v>6316</v>
      </c>
      <c r="B1616">
        <v>1</v>
      </c>
      <c r="C1616" s="1" t="s">
        <v>6315</v>
      </c>
      <c r="D1616" t="s">
        <v>347</v>
      </c>
      <c r="F1616" t="s">
        <v>294</v>
      </c>
      <c r="G1616">
        <v>15</v>
      </c>
      <c r="H1616" t="s">
        <v>355</v>
      </c>
      <c r="I1616" t="s">
        <v>6315</v>
      </c>
      <c r="J1616">
        <v>11517</v>
      </c>
      <c r="K1616">
        <v>10</v>
      </c>
      <c r="L1616" t="s">
        <v>3214</v>
      </c>
      <c r="M1616" t="s">
        <v>553</v>
      </c>
      <c r="N1616">
        <v>33</v>
      </c>
      <c r="O1616" t="s">
        <v>12485</v>
      </c>
      <c r="P1616" s="1" t="s">
        <v>347</v>
      </c>
      <c r="R1616">
        <v>13703</v>
      </c>
      <c r="T1616" t="s">
        <v>307</v>
      </c>
      <c r="V1616" t="s">
        <v>6317</v>
      </c>
      <c r="W1616" s="1">
        <v>24373</v>
      </c>
      <c r="X1616"/>
    </row>
    <row r="1617" spans="1:24" x14ac:dyDescent="0.3">
      <c r="A1617" t="s">
        <v>16410</v>
      </c>
      <c r="B1617">
        <v>1</v>
      </c>
      <c r="C1617" s="1" t="s">
        <v>16411</v>
      </c>
      <c r="D1617" t="s">
        <v>448</v>
      </c>
      <c r="F1617" t="s">
        <v>298</v>
      </c>
      <c r="G1617">
        <v>0</v>
      </c>
      <c r="H1617" t="s">
        <v>738</v>
      </c>
      <c r="I1617" t="s">
        <v>16411</v>
      </c>
      <c r="K1617">
        <v>0</v>
      </c>
      <c r="L1617" t="s">
        <v>16412</v>
      </c>
      <c r="M1617" t="s">
        <v>3217</v>
      </c>
      <c r="N1617">
        <v>23</v>
      </c>
      <c r="O1617" t="s">
        <v>16413</v>
      </c>
      <c r="P1617" s="1" t="s">
        <v>448</v>
      </c>
      <c r="Q1617" t="s">
        <v>16825</v>
      </c>
      <c r="T1617" t="s">
        <v>307</v>
      </c>
      <c r="U1617" t="s">
        <v>486</v>
      </c>
      <c r="V1617" t="s">
        <v>17210</v>
      </c>
      <c r="W1617" s="1"/>
      <c r="X1617"/>
    </row>
    <row r="1618" spans="1:24" x14ac:dyDescent="0.3">
      <c r="A1618" t="s">
        <v>14832</v>
      </c>
      <c r="B1618">
        <v>1</v>
      </c>
      <c r="C1618" s="1" t="s">
        <v>14833</v>
      </c>
      <c r="D1618" t="s">
        <v>347</v>
      </c>
      <c r="F1618" t="s">
        <v>294</v>
      </c>
      <c r="H1618" t="s">
        <v>1301</v>
      </c>
      <c r="I1618" t="s">
        <v>14833</v>
      </c>
      <c r="J1618">
        <v>21715</v>
      </c>
      <c r="K1618">
        <v>0</v>
      </c>
      <c r="L1618" t="s">
        <v>772</v>
      </c>
      <c r="M1618" t="s">
        <v>368</v>
      </c>
      <c r="N1618">
        <v>23</v>
      </c>
      <c r="O1618" t="s">
        <v>14834</v>
      </c>
      <c r="P1618" s="1" t="s">
        <v>347</v>
      </c>
      <c r="R1618">
        <v>4240626</v>
      </c>
      <c r="T1618" t="s">
        <v>399</v>
      </c>
      <c r="V1618" t="s">
        <v>5322</v>
      </c>
      <c r="W1618" s="1">
        <v>33022</v>
      </c>
      <c r="X1618"/>
    </row>
    <row r="1619" spans="1:24" x14ac:dyDescent="0.3">
      <c r="A1619" t="s">
        <v>6320</v>
      </c>
      <c r="B1619">
        <v>1</v>
      </c>
      <c r="C1619" s="1" t="s">
        <v>6318</v>
      </c>
      <c r="F1619" t="s">
        <v>294</v>
      </c>
      <c r="G1619">
        <v>0</v>
      </c>
      <c r="H1619" t="s">
        <v>295</v>
      </c>
      <c r="I1619" t="s">
        <v>6318</v>
      </c>
      <c r="J1619">
        <v>19769</v>
      </c>
      <c r="K1619">
        <v>0</v>
      </c>
      <c r="L1619" t="s">
        <v>1874</v>
      </c>
      <c r="M1619" t="s">
        <v>6319</v>
      </c>
      <c r="O1619" t="s">
        <v>12486</v>
      </c>
      <c r="P1619" s="1" t="s">
        <v>295</v>
      </c>
      <c r="T1619" t="s">
        <v>295</v>
      </c>
      <c r="V1619"/>
      <c r="W1619" s="1"/>
      <c r="X1619"/>
    </row>
    <row r="1620" spans="1:24" x14ac:dyDescent="0.3">
      <c r="A1620" t="s">
        <v>6327</v>
      </c>
      <c r="B1620">
        <v>1</v>
      </c>
      <c r="C1620" s="1" t="s">
        <v>6062</v>
      </c>
      <c r="D1620" t="s">
        <v>448</v>
      </c>
      <c r="F1620" t="s">
        <v>294</v>
      </c>
      <c r="G1620">
        <v>40</v>
      </c>
      <c r="H1620" t="s">
        <v>692</v>
      </c>
      <c r="I1620" t="s">
        <v>6062</v>
      </c>
      <c r="J1620">
        <v>8438</v>
      </c>
      <c r="K1620">
        <v>7</v>
      </c>
      <c r="L1620" t="s">
        <v>552</v>
      </c>
      <c r="M1620" t="s">
        <v>689</v>
      </c>
      <c r="N1620">
        <v>33</v>
      </c>
      <c r="O1620" t="s">
        <v>12487</v>
      </c>
      <c r="P1620" s="1" t="s">
        <v>448</v>
      </c>
      <c r="T1620" t="s">
        <v>328</v>
      </c>
      <c r="V1620" t="s">
        <v>6328</v>
      </c>
      <c r="W1620" s="1"/>
      <c r="X1620"/>
    </row>
    <row r="1621" spans="1:24" x14ac:dyDescent="0.3">
      <c r="A1621" t="s">
        <v>6330</v>
      </c>
      <c r="B1621">
        <v>1</v>
      </c>
      <c r="C1621" s="1" t="s">
        <v>6329</v>
      </c>
      <c r="D1621" t="s">
        <v>310</v>
      </c>
      <c r="F1621" t="s">
        <v>294</v>
      </c>
      <c r="G1621">
        <v>66</v>
      </c>
      <c r="H1621" t="s">
        <v>290</v>
      </c>
      <c r="I1621" t="s">
        <v>6329</v>
      </c>
      <c r="J1621">
        <v>14564</v>
      </c>
      <c r="K1621">
        <v>1</v>
      </c>
      <c r="L1621" t="s">
        <v>568</v>
      </c>
      <c r="M1621" t="s">
        <v>490</v>
      </c>
      <c r="N1621">
        <v>29</v>
      </c>
      <c r="O1621" t="s">
        <v>12488</v>
      </c>
      <c r="P1621" s="1" t="s">
        <v>310</v>
      </c>
      <c r="T1621" t="s">
        <v>293</v>
      </c>
      <c r="V1621" t="s">
        <v>6331</v>
      </c>
      <c r="W1621" s="1">
        <v>900005</v>
      </c>
      <c r="X1621"/>
    </row>
    <row r="1622" spans="1:24" x14ac:dyDescent="0.3">
      <c r="A1622" t="s">
        <v>6335</v>
      </c>
      <c r="B1622">
        <v>1</v>
      </c>
      <c r="C1622" s="1" t="s">
        <v>6332</v>
      </c>
      <c r="D1622" t="s">
        <v>320</v>
      </c>
      <c r="F1622" t="s">
        <v>294</v>
      </c>
      <c r="G1622">
        <v>48</v>
      </c>
      <c r="H1622" t="s">
        <v>456</v>
      </c>
      <c r="I1622" t="s">
        <v>6332</v>
      </c>
      <c r="J1622">
        <v>21338</v>
      </c>
      <c r="K1622">
        <v>1</v>
      </c>
      <c r="L1622" t="s">
        <v>6333</v>
      </c>
      <c r="M1622" t="s">
        <v>6334</v>
      </c>
      <c r="N1622">
        <v>25</v>
      </c>
      <c r="O1622" t="s">
        <v>12489</v>
      </c>
      <c r="P1622" s="1" t="s">
        <v>320</v>
      </c>
      <c r="R1622">
        <v>4246674</v>
      </c>
      <c r="T1622" t="s">
        <v>344</v>
      </c>
      <c r="V1622" t="s">
        <v>4487</v>
      </c>
      <c r="W1622" s="1">
        <v>32337</v>
      </c>
      <c r="X1622"/>
    </row>
    <row r="1623" spans="1:24" x14ac:dyDescent="0.3">
      <c r="A1623" t="s">
        <v>6339</v>
      </c>
      <c r="B1623">
        <v>1</v>
      </c>
      <c r="C1623" s="1" t="s">
        <v>6336</v>
      </c>
      <c r="D1623" t="s">
        <v>347</v>
      </c>
      <c r="E1623" t="s">
        <v>6338</v>
      </c>
      <c r="F1623" t="s">
        <v>298</v>
      </c>
      <c r="G1623">
        <v>8</v>
      </c>
      <c r="H1623" t="s">
        <v>533</v>
      </c>
      <c r="I1623" t="s">
        <v>6336</v>
      </c>
      <c r="J1623">
        <v>16253</v>
      </c>
      <c r="K1623">
        <v>7</v>
      </c>
      <c r="L1623" t="s">
        <v>429</v>
      </c>
      <c r="M1623" t="s">
        <v>6337</v>
      </c>
      <c r="N1623">
        <v>29</v>
      </c>
      <c r="O1623" t="s">
        <v>12490</v>
      </c>
      <c r="P1623" s="1" t="s">
        <v>347</v>
      </c>
      <c r="R1623">
        <v>17177</v>
      </c>
      <c r="S1623">
        <v>4</v>
      </c>
      <c r="T1623" t="s">
        <v>317</v>
      </c>
      <c r="U1623" t="s">
        <v>518</v>
      </c>
      <c r="V1623" t="s">
        <v>1866</v>
      </c>
      <c r="W1623" s="1">
        <v>27874</v>
      </c>
      <c r="X1623"/>
    </row>
    <row r="1624" spans="1:24" x14ac:dyDescent="0.3">
      <c r="A1624" t="s">
        <v>14835</v>
      </c>
      <c r="B1624">
        <v>1</v>
      </c>
      <c r="C1624" s="1" t="s">
        <v>14836</v>
      </c>
      <c r="D1624" t="s">
        <v>347</v>
      </c>
      <c r="F1624" t="s">
        <v>298</v>
      </c>
      <c r="G1624">
        <v>15</v>
      </c>
      <c r="H1624" t="s">
        <v>682</v>
      </c>
      <c r="I1624" t="s">
        <v>14836</v>
      </c>
      <c r="J1624">
        <v>21728</v>
      </c>
      <c r="K1624">
        <v>1</v>
      </c>
      <c r="L1624" t="s">
        <v>1498</v>
      </c>
      <c r="M1624" t="s">
        <v>14838</v>
      </c>
      <c r="N1624">
        <v>23</v>
      </c>
      <c r="O1624" t="s">
        <v>14839</v>
      </c>
      <c r="P1624" s="1" t="s">
        <v>347</v>
      </c>
      <c r="Q1624" t="s">
        <v>407</v>
      </c>
      <c r="R1624">
        <v>3917849</v>
      </c>
      <c r="S1624">
        <v>4</v>
      </c>
      <c r="T1624" t="s">
        <v>293</v>
      </c>
      <c r="U1624" t="s">
        <v>351</v>
      </c>
      <c r="V1624" t="s">
        <v>14837</v>
      </c>
      <c r="W1624" s="1">
        <v>33329</v>
      </c>
      <c r="X1624"/>
    </row>
    <row r="1625" spans="1:24" x14ac:dyDescent="0.3">
      <c r="A1625" t="s">
        <v>6345</v>
      </c>
      <c r="B1625">
        <v>1</v>
      </c>
      <c r="C1625" s="1" t="s">
        <v>6342</v>
      </c>
      <c r="D1625" t="s">
        <v>347</v>
      </c>
      <c r="F1625" t="s">
        <v>294</v>
      </c>
      <c r="G1625">
        <v>86</v>
      </c>
      <c r="H1625" t="s">
        <v>593</v>
      </c>
      <c r="I1625" t="s">
        <v>6342</v>
      </c>
      <c r="J1625">
        <v>17400</v>
      </c>
      <c r="K1625">
        <v>4</v>
      </c>
      <c r="L1625" t="s">
        <v>6343</v>
      </c>
      <c r="M1625" t="s">
        <v>6344</v>
      </c>
      <c r="N1625">
        <v>26</v>
      </c>
      <c r="O1625" t="s">
        <v>12491</v>
      </c>
      <c r="P1625" s="1" t="s">
        <v>347</v>
      </c>
      <c r="R1625">
        <v>2576608</v>
      </c>
      <c r="T1625" t="s">
        <v>399</v>
      </c>
      <c r="V1625" t="s">
        <v>4457</v>
      </c>
      <c r="W1625" s="1">
        <v>29128</v>
      </c>
      <c r="X1625"/>
    </row>
    <row r="1626" spans="1:24" x14ac:dyDescent="0.3">
      <c r="A1626" t="s">
        <v>6347</v>
      </c>
      <c r="B1626">
        <v>1</v>
      </c>
      <c r="C1626" s="1" t="s">
        <v>6346</v>
      </c>
      <c r="D1626" t="s">
        <v>347</v>
      </c>
      <c r="F1626" t="s">
        <v>294</v>
      </c>
      <c r="G1626">
        <v>18</v>
      </c>
      <c r="H1626" t="s">
        <v>1169</v>
      </c>
      <c r="I1626" t="s">
        <v>6346</v>
      </c>
      <c r="J1626">
        <v>16074</v>
      </c>
      <c r="K1626">
        <v>2</v>
      </c>
      <c r="L1626" t="s">
        <v>594</v>
      </c>
      <c r="M1626" t="s">
        <v>304</v>
      </c>
      <c r="N1626">
        <v>25</v>
      </c>
      <c r="O1626" t="s">
        <v>12492</v>
      </c>
      <c r="P1626" s="1" t="s">
        <v>347</v>
      </c>
      <c r="R1626">
        <v>16928</v>
      </c>
      <c r="T1626" t="s">
        <v>489</v>
      </c>
      <c r="V1626" t="s">
        <v>917</v>
      </c>
      <c r="W1626" s="1">
        <v>27632</v>
      </c>
      <c r="X1626"/>
    </row>
    <row r="1627" spans="1:24" x14ac:dyDescent="0.3">
      <c r="A1627" t="s">
        <v>6349</v>
      </c>
      <c r="B1627">
        <v>1</v>
      </c>
      <c r="C1627" s="1" t="s">
        <v>6348</v>
      </c>
      <c r="D1627" t="s">
        <v>347</v>
      </c>
      <c r="F1627" t="s">
        <v>294</v>
      </c>
      <c r="G1627">
        <v>1</v>
      </c>
      <c r="H1627" t="s">
        <v>427</v>
      </c>
      <c r="I1627" t="s">
        <v>6348</v>
      </c>
      <c r="J1627">
        <v>17376</v>
      </c>
      <c r="K1627">
        <v>1</v>
      </c>
      <c r="L1627" t="s">
        <v>573</v>
      </c>
      <c r="M1627" t="s">
        <v>1340</v>
      </c>
      <c r="N1627">
        <v>25</v>
      </c>
      <c r="O1627" t="s">
        <v>12493</v>
      </c>
      <c r="P1627" s="1" t="s">
        <v>347</v>
      </c>
      <c r="R1627">
        <v>3895385</v>
      </c>
      <c r="T1627" t="s">
        <v>489</v>
      </c>
      <c r="V1627" t="s">
        <v>5470</v>
      </c>
      <c r="W1627" s="1">
        <v>29083</v>
      </c>
      <c r="X1627"/>
    </row>
    <row r="1628" spans="1:24" x14ac:dyDescent="0.3">
      <c r="A1628" t="s">
        <v>6353</v>
      </c>
      <c r="B1628">
        <v>1</v>
      </c>
      <c r="C1628" s="1" t="s">
        <v>6350</v>
      </c>
      <c r="D1628" t="s">
        <v>310</v>
      </c>
      <c r="E1628" t="s">
        <v>6352</v>
      </c>
      <c r="F1628" t="s">
        <v>298</v>
      </c>
      <c r="G1628">
        <v>9</v>
      </c>
      <c r="H1628" t="s">
        <v>831</v>
      </c>
      <c r="I1628" t="s">
        <v>6350</v>
      </c>
      <c r="J1628">
        <v>13723</v>
      </c>
      <c r="K1628">
        <v>9</v>
      </c>
      <c r="L1628" t="s">
        <v>710</v>
      </c>
      <c r="M1628" t="s">
        <v>6351</v>
      </c>
      <c r="N1628">
        <v>32</v>
      </c>
      <c r="O1628" t="s">
        <v>12494</v>
      </c>
      <c r="P1628" s="1" t="s">
        <v>310</v>
      </c>
      <c r="R1628">
        <v>14877</v>
      </c>
      <c r="S1628">
        <v>3</v>
      </c>
      <c r="T1628" t="s">
        <v>303</v>
      </c>
      <c r="U1628" t="s">
        <v>890</v>
      </c>
      <c r="V1628" t="s">
        <v>6354</v>
      </c>
      <c r="W1628" s="1">
        <v>25798</v>
      </c>
      <c r="X1628"/>
    </row>
    <row r="1629" spans="1:24" x14ac:dyDescent="0.3">
      <c r="A1629" t="s">
        <v>6356</v>
      </c>
      <c r="B1629">
        <v>1</v>
      </c>
      <c r="C1629" s="1" t="s">
        <v>6355</v>
      </c>
      <c r="D1629" t="s">
        <v>310</v>
      </c>
      <c r="F1629" t="s">
        <v>294</v>
      </c>
      <c r="G1629">
        <v>3</v>
      </c>
      <c r="H1629" t="s">
        <v>571</v>
      </c>
      <c r="I1629" t="s">
        <v>6355</v>
      </c>
      <c r="J1629">
        <v>3895</v>
      </c>
      <c r="K1629">
        <v>12</v>
      </c>
      <c r="L1629" t="s">
        <v>596</v>
      </c>
      <c r="M1629" t="s">
        <v>1287</v>
      </c>
      <c r="N1629">
        <v>35</v>
      </c>
      <c r="O1629" t="s">
        <v>12495</v>
      </c>
      <c r="P1629" s="1" t="s">
        <v>310</v>
      </c>
      <c r="R1629">
        <v>11443</v>
      </c>
      <c r="T1629" t="s">
        <v>344</v>
      </c>
      <c r="V1629" t="s">
        <v>1609</v>
      </c>
      <c r="W1629" s="1">
        <v>8986</v>
      </c>
      <c r="X1629"/>
    </row>
    <row r="1630" spans="1:24" x14ac:dyDescent="0.3">
      <c r="A1630" t="s">
        <v>6359</v>
      </c>
      <c r="B1630">
        <v>1</v>
      </c>
      <c r="C1630" s="1" t="s">
        <v>6358</v>
      </c>
      <c r="D1630" t="s">
        <v>310</v>
      </c>
      <c r="F1630" t="s">
        <v>294</v>
      </c>
      <c r="G1630">
        <v>5</v>
      </c>
      <c r="H1630" t="s">
        <v>533</v>
      </c>
      <c r="I1630" t="s">
        <v>6358</v>
      </c>
      <c r="J1630">
        <v>16579</v>
      </c>
      <c r="K1630">
        <v>0</v>
      </c>
      <c r="L1630" t="s">
        <v>2583</v>
      </c>
      <c r="M1630" t="s">
        <v>6299</v>
      </c>
      <c r="N1630">
        <v>27</v>
      </c>
      <c r="O1630" t="s">
        <v>12496</v>
      </c>
      <c r="P1630" s="1" t="s">
        <v>310</v>
      </c>
      <c r="T1630" t="s">
        <v>344</v>
      </c>
      <c r="V1630" t="s">
        <v>6360</v>
      </c>
      <c r="W1630" s="1"/>
      <c r="X1630"/>
    </row>
    <row r="1631" spans="1:24" x14ac:dyDescent="0.3">
      <c r="A1631" t="s">
        <v>6362</v>
      </c>
      <c r="B1631">
        <v>1</v>
      </c>
      <c r="C1631" s="1" t="s">
        <v>6361</v>
      </c>
      <c r="D1631" t="s">
        <v>347</v>
      </c>
      <c r="F1631" t="s">
        <v>294</v>
      </c>
      <c r="G1631">
        <v>6</v>
      </c>
      <c r="H1631" t="s">
        <v>410</v>
      </c>
      <c r="I1631" t="s">
        <v>6361</v>
      </c>
      <c r="J1631">
        <v>18778</v>
      </c>
      <c r="K1631">
        <v>0</v>
      </c>
      <c r="L1631" t="s">
        <v>1115</v>
      </c>
      <c r="M1631" t="s">
        <v>493</v>
      </c>
      <c r="O1631" t="s">
        <v>12497</v>
      </c>
      <c r="P1631" s="1" t="s">
        <v>347</v>
      </c>
      <c r="R1631">
        <v>2512186</v>
      </c>
      <c r="T1631" t="s">
        <v>317</v>
      </c>
      <c r="V1631"/>
      <c r="W1631" s="1">
        <v>30075</v>
      </c>
      <c r="X1631"/>
    </row>
    <row r="1632" spans="1:24" x14ac:dyDescent="0.3">
      <c r="A1632" t="s">
        <v>6364</v>
      </c>
      <c r="B1632">
        <v>1</v>
      </c>
      <c r="C1632" s="1" t="s">
        <v>6363</v>
      </c>
      <c r="D1632" t="s">
        <v>320</v>
      </c>
      <c r="F1632" t="s">
        <v>294</v>
      </c>
      <c r="G1632">
        <v>80</v>
      </c>
      <c r="H1632" t="s">
        <v>1042</v>
      </c>
      <c r="I1632" t="s">
        <v>6363</v>
      </c>
      <c r="J1632">
        <v>17335</v>
      </c>
      <c r="K1632">
        <v>1</v>
      </c>
      <c r="L1632" t="s">
        <v>330</v>
      </c>
      <c r="M1632" t="s">
        <v>3044</v>
      </c>
      <c r="N1632">
        <v>27</v>
      </c>
      <c r="O1632" t="s">
        <v>12498</v>
      </c>
      <c r="P1632" s="1" t="s">
        <v>320</v>
      </c>
      <c r="R1632">
        <v>2577494</v>
      </c>
      <c r="T1632" t="s">
        <v>303</v>
      </c>
      <c r="V1632" t="s">
        <v>6365</v>
      </c>
      <c r="W1632" s="1">
        <v>28895</v>
      </c>
      <c r="X1632"/>
    </row>
    <row r="1633" spans="1:24" x14ac:dyDescent="0.3">
      <c r="A1633" t="s">
        <v>6369</v>
      </c>
      <c r="B1633">
        <v>1</v>
      </c>
      <c r="C1633" s="1" t="s">
        <v>6367</v>
      </c>
      <c r="D1633" t="s">
        <v>310</v>
      </c>
      <c r="E1633" t="s">
        <v>6368</v>
      </c>
      <c r="F1633" t="s">
        <v>298</v>
      </c>
      <c r="G1633">
        <v>2</v>
      </c>
      <c r="H1633" t="s">
        <v>943</v>
      </c>
      <c r="I1633" t="s">
        <v>6367</v>
      </c>
      <c r="J1633">
        <v>19850</v>
      </c>
      <c r="K1633">
        <v>3</v>
      </c>
      <c r="L1633" t="s">
        <v>1973</v>
      </c>
      <c r="M1633" t="s">
        <v>5361</v>
      </c>
      <c r="N1633">
        <v>26</v>
      </c>
      <c r="O1633" t="s">
        <v>12499</v>
      </c>
      <c r="P1633" s="1" t="s">
        <v>310</v>
      </c>
      <c r="R1633">
        <v>3116407</v>
      </c>
      <c r="S1633">
        <v>2</v>
      </c>
      <c r="T1633" t="s">
        <v>293</v>
      </c>
      <c r="U1633" t="s">
        <v>909</v>
      </c>
      <c r="V1633" t="s">
        <v>1264</v>
      </c>
      <c r="W1633" s="1">
        <v>31046</v>
      </c>
      <c r="X1633"/>
    </row>
    <row r="1634" spans="1:24" x14ac:dyDescent="0.3">
      <c r="A1634" t="s">
        <v>6372</v>
      </c>
      <c r="B1634">
        <v>1</v>
      </c>
      <c r="C1634" s="1" t="s">
        <v>6370</v>
      </c>
      <c r="D1634" t="s">
        <v>448</v>
      </c>
      <c r="E1634" t="s">
        <v>14033</v>
      </c>
      <c r="F1634" t="s">
        <v>298</v>
      </c>
      <c r="G1634">
        <v>41</v>
      </c>
      <c r="H1634" t="s">
        <v>456</v>
      </c>
      <c r="I1634" t="s">
        <v>6370</v>
      </c>
      <c r="J1634">
        <v>21310</v>
      </c>
      <c r="K1634">
        <v>2</v>
      </c>
      <c r="L1634" t="s">
        <v>1063</v>
      </c>
      <c r="M1634" t="s">
        <v>6371</v>
      </c>
      <c r="N1634">
        <v>25</v>
      </c>
      <c r="O1634" t="s">
        <v>12500</v>
      </c>
      <c r="P1634" s="1" t="s">
        <v>448</v>
      </c>
      <c r="R1634">
        <v>3122154</v>
      </c>
      <c r="S1634">
        <v>5</v>
      </c>
      <c r="T1634" t="s">
        <v>307</v>
      </c>
      <c r="U1634" t="s">
        <v>548</v>
      </c>
      <c r="V1634" t="s">
        <v>4539</v>
      </c>
      <c r="W1634" s="1">
        <v>32140</v>
      </c>
      <c r="X1634"/>
    </row>
    <row r="1635" spans="1:24" x14ac:dyDescent="0.3">
      <c r="A1635" t="s">
        <v>6376</v>
      </c>
      <c r="B1635">
        <v>1</v>
      </c>
      <c r="C1635" s="1" t="s">
        <v>6373</v>
      </c>
      <c r="D1635" t="s">
        <v>347</v>
      </c>
      <c r="F1635" t="s">
        <v>294</v>
      </c>
      <c r="G1635">
        <v>12</v>
      </c>
      <c r="H1635" t="s">
        <v>533</v>
      </c>
      <c r="I1635" t="s">
        <v>6373</v>
      </c>
      <c r="J1635">
        <v>16188</v>
      </c>
      <c r="K1635">
        <v>0</v>
      </c>
      <c r="L1635" t="s">
        <v>6374</v>
      </c>
      <c r="M1635" t="s">
        <v>6375</v>
      </c>
      <c r="O1635" t="s">
        <v>12501</v>
      </c>
      <c r="P1635" s="1" t="s">
        <v>347</v>
      </c>
      <c r="T1635" t="s">
        <v>421</v>
      </c>
      <c r="V1635"/>
      <c r="W1635" s="1"/>
      <c r="X1635"/>
    </row>
    <row r="1636" spans="1:24" x14ac:dyDescent="0.3">
      <c r="A1636" t="s">
        <v>6378</v>
      </c>
      <c r="B1636">
        <v>1</v>
      </c>
      <c r="C1636" s="1" t="s">
        <v>80</v>
      </c>
      <c r="D1636" t="s">
        <v>320</v>
      </c>
      <c r="E1636" t="s">
        <v>6377</v>
      </c>
      <c r="F1636" t="s">
        <v>298</v>
      </c>
      <c r="G1636">
        <v>81</v>
      </c>
      <c r="H1636" t="s">
        <v>655</v>
      </c>
      <c r="I1636" t="s">
        <v>80</v>
      </c>
      <c r="J1636">
        <v>19843</v>
      </c>
      <c r="K1636">
        <v>3</v>
      </c>
      <c r="L1636" t="s">
        <v>1845</v>
      </c>
      <c r="M1636" t="s">
        <v>3505</v>
      </c>
      <c r="N1636">
        <v>27</v>
      </c>
      <c r="O1636" t="s">
        <v>12502</v>
      </c>
      <c r="P1636" s="1" t="s">
        <v>320</v>
      </c>
      <c r="R1636">
        <v>3924365</v>
      </c>
      <c r="S1636">
        <v>2</v>
      </c>
      <c r="T1636" t="s">
        <v>421</v>
      </c>
      <c r="U1636" t="s">
        <v>476</v>
      </c>
      <c r="V1636" t="s">
        <v>6379</v>
      </c>
      <c r="W1636" s="1">
        <v>30995</v>
      </c>
      <c r="X1636"/>
    </row>
    <row r="1637" spans="1:24" x14ac:dyDescent="0.3">
      <c r="A1637" t="s">
        <v>6382</v>
      </c>
      <c r="B1637">
        <v>1</v>
      </c>
      <c r="C1637" s="1" t="s">
        <v>6380</v>
      </c>
      <c r="D1637" t="s">
        <v>347</v>
      </c>
      <c r="E1637" t="s">
        <v>6381</v>
      </c>
      <c r="F1637" t="s">
        <v>298</v>
      </c>
      <c r="G1637">
        <v>17</v>
      </c>
      <c r="H1637" t="s">
        <v>720</v>
      </c>
      <c r="I1637" t="s">
        <v>6380</v>
      </c>
      <c r="J1637">
        <v>15066</v>
      </c>
      <c r="K1637">
        <v>7</v>
      </c>
      <c r="L1637" t="s">
        <v>1488</v>
      </c>
      <c r="M1637" t="s">
        <v>1116</v>
      </c>
      <c r="N1637">
        <v>30</v>
      </c>
      <c r="O1637" t="s">
        <v>12503</v>
      </c>
      <c r="P1637" s="1" t="s">
        <v>347</v>
      </c>
      <c r="R1637">
        <v>15896</v>
      </c>
      <c r="T1637" t="s">
        <v>317</v>
      </c>
      <c r="V1637" t="s">
        <v>3213</v>
      </c>
      <c r="W1637" s="1">
        <v>26832</v>
      </c>
      <c r="X1637"/>
    </row>
    <row r="1638" spans="1:24" x14ac:dyDescent="0.3">
      <c r="A1638" t="s">
        <v>6386</v>
      </c>
      <c r="B1638">
        <v>1</v>
      </c>
      <c r="C1638" s="1" t="s">
        <v>6384</v>
      </c>
      <c r="D1638" t="s">
        <v>448</v>
      </c>
      <c r="E1638" t="s">
        <v>14840</v>
      </c>
      <c r="F1638" t="s">
        <v>294</v>
      </c>
      <c r="H1638" t="s">
        <v>1180</v>
      </c>
      <c r="I1638" t="s">
        <v>6384</v>
      </c>
      <c r="J1638">
        <v>19353</v>
      </c>
      <c r="K1638">
        <v>3</v>
      </c>
      <c r="L1638" t="s">
        <v>1181</v>
      </c>
      <c r="M1638" t="s">
        <v>6385</v>
      </c>
      <c r="N1638">
        <v>26</v>
      </c>
      <c r="O1638" t="s">
        <v>12504</v>
      </c>
      <c r="P1638" s="1" t="s">
        <v>448</v>
      </c>
      <c r="R1638">
        <v>3054030</v>
      </c>
      <c r="T1638" t="s">
        <v>307</v>
      </c>
      <c r="V1638" t="s">
        <v>5197</v>
      </c>
      <c r="W1638" s="1">
        <v>30696</v>
      </c>
      <c r="X1638"/>
    </row>
    <row r="1639" spans="1:24" x14ac:dyDescent="0.3">
      <c r="A1639" t="s">
        <v>6389</v>
      </c>
      <c r="B1639">
        <v>1</v>
      </c>
      <c r="C1639" s="1" t="s">
        <v>6387</v>
      </c>
      <c r="D1639" t="s">
        <v>347</v>
      </c>
      <c r="E1639" t="s">
        <v>14034</v>
      </c>
      <c r="F1639" t="s">
        <v>298</v>
      </c>
      <c r="G1639">
        <v>18</v>
      </c>
      <c r="H1639" t="s">
        <v>745</v>
      </c>
      <c r="I1639" t="s">
        <v>6387</v>
      </c>
      <c r="J1639">
        <v>21077</v>
      </c>
      <c r="K1639">
        <v>2</v>
      </c>
      <c r="L1639" t="s">
        <v>6388</v>
      </c>
      <c r="M1639" t="s">
        <v>1112</v>
      </c>
      <c r="N1639">
        <v>25</v>
      </c>
      <c r="O1639" t="s">
        <v>12505</v>
      </c>
      <c r="P1639" s="1" t="s">
        <v>347</v>
      </c>
      <c r="R1639">
        <v>3932905</v>
      </c>
      <c r="S1639">
        <v>1</v>
      </c>
      <c r="T1639" t="s">
        <v>399</v>
      </c>
      <c r="U1639" t="s">
        <v>909</v>
      </c>
      <c r="V1639" t="s">
        <v>5447</v>
      </c>
      <c r="W1639" s="1">
        <v>31898</v>
      </c>
      <c r="X1639"/>
    </row>
    <row r="1640" spans="1:24" x14ac:dyDescent="0.3">
      <c r="A1640" t="s">
        <v>6393</v>
      </c>
      <c r="B1640">
        <v>1</v>
      </c>
      <c r="C1640" s="1" t="s">
        <v>6390</v>
      </c>
      <c r="D1640" t="s">
        <v>320</v>
      </c>
      <c r="E1640" t="s">
        <v>6392</v>
      </c>
      <c r="F1640" t="s">
        <v>298</v>
      </c>
      <c r="G1640">
        <v>83</v>
      </c>
      <c r="H1640" t="s">
        <v>952</v>
      </c>
      <c r="I1640" t="s">
        <v>6390</v>
      </c>
      <c r="J1640">
        <v>17415</v>
      </c>
      <c r="K1640">
        <v>6</v>
      </c>
      <c r="L1640" t="s">
        <v>596</v>
      </c>
      <c r="M1640" t="s">
        <v>6391</v>
      </c>
      <c r="N1640">
        <v>28</v>
      </c>
      <c r="O1640" t="s">
        <v>12506</v>
      </c>
      <c r="P1640" s="1" t="s">
        <v>320</v>
      </c>
      <c r="R1640">
        <v>2576179</v>
      </c>
      <c r="S1640">
        <v>6</v>
      </c>
      <c r="T1640" t="s">
        <v>303</v>
      </c>
      <c r="U1640" t="s">
        <v>486</v>
      </c>
      <c r="V1640" t="s">
        <v>4101</v>
      </c>
      <c r="W1640" s="1">
        <v>28875</v>
      </c>
      <c r="X1640"/>
    </row>
    <row r="1641" spans="1:24" x14ac:dyDescent="0.3">
      <c r="A1641" t="s">
        <v>6395</v>
      </c>
      <c r="B1641">
        <v>1</v>
      </c>
      <c r="C1641" s="1" t="s">
        <v>6394</v>
      </c>
      <c r="D1641" t="s">
        <v>347</v>
      </c>
      <c r="F1641" t="s">
        <v>294</v>
      </c>
      <c r="G1641">
        <v>13</v>
      </c>
      <c r="H1641" t="s">
        <v>340</v>
      </c>
      <c r="I1641" t="s">
        <v>6394</v>
      </c>
      <c r="J1641">
        <v>18154</v>
      </c>
      <c r="K1641">
        <v>4</v>
      </c>
      <c r="L1641" t="s">
        <v>2537</v>
      </c>
      <c r="M1641" t="s">
        <v>4834</v>
      </c>
      <c r="N1641">
        <v>25</v>
      </c>
      <c r="O1641" t="s">
        <v>12507</v>
      </c>
      <c r="P1641" s="1" t="s">
        <v>347</v>
      </c>
      <c r="R1641">
        <v>2971574</v>
      </c>
      <c r="T1641" t="s">
        <v>399</v>
      </c>
      <c r="V1641" t="s">
        <v>1815</v>
      </c>
      <c r="W1641" s="1">
        <v>29472</v>
      </c>
      <c r="X1641"/>
    </row>
    <row r="1642" spans="1:24" x14ac:dyDescent="0.3">
      <c r="A1642" t="s">
        <v>6398</v>
      </c>
      <c r="B1642">
        <v>1</v>
      </c>
      <c r="C1642" s="1" t="s">
        <v>6396</v>
      </c>
      <c r="D1642" t="s">
        <v>347</v>
      </c>
      <c r="E1642" t="s">
        <v>6397</v>
      </c>
      <c r="F1642" t="s">
        <v>294</v>
      </c>
      <c r="G1642">
        <v>8</v>
      </c>
      <c r="H1642" t="s">
        <v>528</v>
      </c>
      <c r="I1642" t="s">
        <v>6396</v>
      </c>
      <c r="J1642">
        <v>18285</v>
      </c>
      <c r="K1642">
        <v>4</v>
      </c>
      <c r="L1642" t="s">
        <v>1377</v>
      </c>
      <c r="M1642" t="s">
        <v>795</v>
      </c>
      <c r="N1642">
        <v>26</v>
      </c>
      <c r="O1642" t="s">
        <v>12508</v>
      </c>
      <c r="P1642" s="1" t="s">
        <v>347</v>
      </c>
      <c r="R1642">
        <v>3125745</v>
      </c>
      <c r="T1642" t="s">
        <v>307</v>
      </c>
      <c r="V1642" t="s">
        <v>6399</v>
      </c>
      <c r="W1642" s="1">
        <v>29855</v>
      </c>
      <c r="X1642"/>
    </row>
    <row r="1643" spans="1:24" x14ac:dyDescent="0.3">
      <c r="A1643" t="s">
        <v>6403</v>
      </c>
      <c r="B1643">
        <v>1</v>
      </c>
      <c r="C1643" s="1" t="s">
        <v>6400</v>
      </c>
      <c r="D1643" t="s">
        <v>347</v>
      </c>
      <c r="E1643" t="s">
        <v>6402</v>
      </c>
      <c r="F1643" t="s">
        <v>294</v>
      </c>
      <c r="G1643">
        <v>88</v>
      </c>
      <c r="H1643" t="s">
        <v>316</v>
      </c>
      <c r="I1643" t="s">
        <v>6400</v>
      </c>
      <c r="J1643">
        <v>20462</v>
      </c>
      <c r="K1643">
        <v>2</v>
      </c>
      <c r="L1643" t="s">
        <v>594</v>
      </c>
      <c r="M1643" t="s">
        <v>6401</v>
      </c>
      <c r="N1643">
        <v>24</v>
      </c>
      <c r="O1643" t="s">
        <v>12509</v>
      </c>
      <c r="P1643" s="1" t="s">
        <v>347</v>
      </c>
      <c r="R1643">
        <v>4329491</v>
      </c>
      <c r="S1643">
        <v>4</v>
      </c>
      <c r="T1643" t="s">
        <v>317</v>
      </c>
      <c r="V1643" t="s">
        <v>972</v>
      </c>
      <c r="W1643" s="1">
        <v>31322</v>
      </c>
      <c r="X1643"/>
    </row>
    <row r="1644" spans="1:24" x14ac:dyDescent="0.3">
      <c r="A1644" t="s">
        <v>6406</v>
      </c>
      <c r="B1644">
        <v>1</v>
      </c>
      <c r="C1644" s="1" t="s">
        <v>6404</v>
      </c>
      <c r="F1644" t="s">
        <v>294</v>
      </c>
      <c r="G1644">
        <v>0</v>
      </c>
      <c r="H1644" t="s">
        <v>295</v>
      </c>
      <c r="I1644" t="s">
        <v>6404</v>
      </c>
      <c r="J1644">
        <v>17887</v>
      </c>
      <c r="L1644" t="s">
        <v>6405</v>
      </c>
      <c r="M1644" t="s">
        <v>820</v>
      </c>
      <c r="O1644" t="s">
        <v>12510</v>
      </c>
      <c r="P1644" s="1" t="s">
        <v>295</v>
      </c>
      <c r="T1644" t="s">
        <v>295</v>
      </c>
      <c r="V1644"/>
      <c r="W1644" s="1"/>
      <c r="X1644"/>
    </row>
    <row r="1645" spans="1:24" x14ac:dyDescent="0.3">
      <c r="A1645" t="s">
        <v>6409</v>
      </c>
      <c r="B1645">
        <v>1</v>
      </c>
      <c r="C1645" s="1" t="s">
        <v>6407</v>
      </c>
      <c r="D1645" t="s">
        <v>448</v>
      </c>
      <c r="F1645" t="s">
        <v>294</v>
      </c>
      <c r="G1645">
        <v>32</v>
      </c>
      <c r="H1645" t="s">
        <v>366</v>
      </c>
      <c r="I1645" t="s">
        <v>6407</v>
      </c>
      <c r="J1645">
        <v>16421</v>
      </c>
      <c r="K1645">
        <v>3</v>
      </c>
      <c r="L1645" t="s">
        <v>3759</v>
      </c>
      <c r="M1645" t="s">
        <v>6408</v>
      </c>
      <c r="N1645">
        <v>26</v>
      </c>
      <c r="O1645" t="s">
        <v>12511</v>
      </c>
      <c r="P1645" s="1" t="s">
        <v>448</v>
      </c>
      <c r="R1645">
        <v>17352</v>
      </c>
      <c r="T1645" t="s">
        <v>399</v>
      </c>
      <c r="V1645" t="s">
        <v>1700</v>
      </c>
      <c r="W1645" s="1">
        <v>28176</v>
      </c>
      <c r="X1645"/>
    </row>
    <row r="1646" spans="1:24" x14ac:dyDescent="0.3">
      <c r="A1646" t="s">
        <v>6411</v>
      </c>
      <c r="B1646">
        <v>1</v>
      </c>
      <c r="C1646" s="1" t="s">
        <v>136</v>
      </c>
      <c r="D1646" t="s">
        <v>347</v>
      </c>
      <c r="E1646" t="s">
        <v>6410</v>
      </c>
      <c r="F1646" t="s">
        <v>298</v>
      </c>
      <c r="G1646">
        <v>81</v>
      </c>
      <c r="H1646" t="s">
        <v>564</v>
      </c>
      <c r="I1646" t="s">
        <v>136</v>
      </c>
      <c r="J1646">
        <v>11056</v>
      </c>
      <c r="K1646">
        <v>11</v>
      </c>
      <c r="L1646" t="s">
        <v>301</v>
      </c>
      <c r="M1646" t="s">
        <v>777</v>
      </c>
      <c r="N1646">
        <v>33</v>
      </c>
      <c r="O1646" t="s">
        <v>12512</v>
      </c>
      <c r="P1646" s="1" t="s">
        <v>347</v>
      </c>
      <c r="Q1646" t="s">
        <v>407</v>
      </c>
      <c r="R1646">
        <v>13934</v>
      </c>
      <c r="S1646">
        <v>1</v>
      </c>
      <c r="T1646" t="s">
        <v>399</v>
      </c>
      <c r="U1646" t="s">
        <v>1190</v>
      </c>
      <c r="V1646" t="s">
        <v>6412</v>
      </c>
      <c r="W1646" s="1">
        <v>24171</v>
      </c>
      <c r="X1646"/>
    </row>
    <row r="1647" spans="1:24" x14ac:dyDescent="0.3">
      <c r="A1647" t="s">
        <v>6416</v>
      </c>
      <c r="B1647">
        <v>1</v>
      </c>
      <c r="C1647" s="1" t="s">
        <v>6413</v>
      </c>
      <c r="D1647" t="s">
        <v>347</v>
      </c>
      <c r="E1647" t="s">
        <v>6415</v>
      </c>
      <c r="F1647" t="s">
        <v>298</v>
      </c>
      <c r="G1647">
        <v>87</v>
      </c>
      <c r="H1647" t="s">
        <v>582</v>
      </c>
      <c r="I1647" t="s">
        <v>6413</v>
      </c>
      <c r="J1647">
        <v>19431</v>
      </c>
      <c r="K1647">
        <v>4</v>
      </c>
      <c r="L1647" t="s">
        <v>2483</v>
      </c>
      <c r="M1647" t="s">
        <v>6414</v>
      </c>
      <c r="N1647">
        <v>26</v>
      </c>
      <c r="O1647" t="s">
        <v>12513</v>
      </c>
      <c r="P1647" s="1" t="s">
        <v>347</v>
      </c>
      <c r="R1647">
        <v>3043841</v>
      </c>
      <c r="T1647" t="s">
        <v>328</v>
      </c>
      <c r="U1647" t="s">
        <v>703</v>
      </c>
      <c r="V1647" t="s">
        <v>2030</v>
      </c>
      <c r="W1647" s="1">
        <v>30720</v>
      </c>
      <c r="X1647"/>
    </row>
    <row r="1648" spans="1:24" x14ac:dyDescent="0.3">
      <c r="A1648" t="s">
        <v>6419</v>
      </c>
      <c r="B1648">
        <v>1</v>
      </c>
      <c r="C1648" s="1" t="s">
        <v>6417</v>
      </c>
      <c r="D1648" t="s">
        <v>434</v>
      </c>
      <c r="E1648" t="s">
        <v>6418</v>
      </c>
      <c r="F1648" t="s">
        <v>298</v>
      </c>
      <c r="G1648">
        <v>5</v>
      </c>
      <c r="H1648" t="s">
        <v>361</v>
      </c>
      <c r="I1648" t="s">
        <v>6417</v>
      </c>
      <c r="J1648">
        <v>19079</v>
      </c>
      <c r="K1648">
        <v>4</v>
      </c>
      <c r="L1648" t="s">
        <v>3007</v>
      </c>
      <c r="M1648" t="s">
        <v>4552</v>
      </c>
      <c r="N1648">
        <v>25</v>
      </c>
      <c r="O1648" t="s">
        <v>12514</v>
      </c>
      <c r="P1648" s="1" t="s">
        <v>434</v>
      </c>
      <c r="Q1648" t="s">
        <v>407</v>
      </c>
      <c r="R1648">
        <v>3043234</v>
      </c>
      <c r="T1648" t="s">
        <v>307</v>
      </c>
      <c r="U1648" t="s">
        <v>339</v>
      </c>
      <c r="V1648" t="s">
        <v>6420</v>
      </c>
      <c r="W1648" s="1">
        <v>30337</v>
      </c>
      <c r="X1648"/>
    </row>
    <row r="1649" spans="1:24" x14ac:dyDescent="0.3">
      <c r="A1649" t="s">
        <v>6423</v>
      </c>
      <c r="B1649">
        <v>1</v>
      </c>
      <c r="C1649" s="1" t="s">
        <v>6421</v>
      </c>
      <c r="D1649" t="s">
        <v>448</v>
      </c>
      <c r="F1649" t="s">
        <v>294</v>
      </c>
      <c r="G1649">
        <v>34</v>
      </c>
      <c r="H1649" t="s">
        <v>571</v>
      </c>
      <c r="I1649" t="s">
        <v>6421</v>
      </c>
      <c r="J1649">
        <v>15565</v>
      </c>
      <c r="K1649">
        <v>8</v>
      </c>
      <c r="L1649" t="s">
        <v>6422</v>
      </c>
      <c r="M1649" t="s">
        <v>1535</v>
      </c>
      <c r="N1649">
        <v>30</v>
      </c>
      <c r="O1649" t="s">
        <v>12515</v>
      </c>
      <c r="P1649" s="1" t="s">
        <v>448</v>
      </c>
      <c r="R1649">
        <v>15364</v>
      </c>
      <c r="T1649" t="s">
        <v>399</v>
      </c>
      <c r="V1649" t="s">
        <v>1846</v>
      </c>
      <c r="W1649" s="1">
        <v>26273</v>
      </c>
      <c r="X1649"/>
    </row>
    <row r="1650" spans="1:24" x14ac:dyDescent="0.3">
      <c r="A1650" t="s">
        <v>6426</v>
      </c>
      <c r="B1650">
        <v>1</v>
      </c>
      <c r="C1650" s="1" t="s">
        <v>6424</v>
      </c>
      <c r="F1650" t="s">
        <v>294</v>
      </c>
      <c r="G1650">
        <v>0</v>
      </c>
      <c r="H1650" t="s">
        <v>295</v>
      </c>
      <c r="I1650" t="s">
        <v>6424</v>
      </c>
      <c r="J1650">
        <v>20714</v>
      </c>
      <c r="K1650">
        <v>0</v>
      </c>
      <c r="L1650" t="s">
        <v>2112</v>
      </c>
      <c r="M1650" t="s">
        <v>6425</v>
      </c>
      <c r="O1650" t="s">
        <v>12516</v>
      </c>
      <c r="P1650" s="1" t="s">
        <v>295</v>
      </c>
      <c r="Q1650" t="s">
        <v>15644</v>
      </c>
      <c r="T1650" t="s">
        <v>295</v>
      </c>
      <c r="V1650"/>
      <c r="W1650" s="1"/>
      <c r="X1650"/>
    </row>
    <row r="1651" spans="1:24" x14ac:dyDescent="0.3">
      <c r="A1651" t="s">
        <v>6430</v>
      </c>
      <c r="B1651">
        <v>1</v>
      </c>
      <c r="C1651" s="1" t="s">
        <v>6427</v>
      </c>
      <c r="D1651" t="s">
        <v>558</v>
      </c>
      <c r="E1651" t="s">
        <v>6429</v>
      </c>
      <c r="F1651" t="s">
        <v>294</v>
      </c>
      <c r="G1651">
        <v>45</v>
      </c>
      <c r="H1651" t="s">
        <v>952</v>
      </c>
      <c r="I1651" t="s">
        <v>6427</v>
      </c>
      <c r="J1651">
        <v>16210</v>
      </c>
      <c r="K1651">
        <v>6</v>
      </c>
      <c r="L1651" t="s">
        <v>1225</v>
      </c>
      <c r="M1651" t="s">
        <v>6428</v>
      </c>
      <c r="N1651">
        <v>28</v>
      </c>
      <c r="O1651" t="s">
        <v>12517</v>
      </c>
      <c r="P1651" s="1" t="s">
        <v>448</v>
      </c>
      <c r="R1651">
        <v>16875</v>
      </c>
      <c r="T1651" t="s">
        <v>328</v>
      </c>
      <c r="V1651" t="s">
        <v>6431</v>
      </c>
      <c r="W1651" s="1">
        <v>27739</v>
      </c>
      <c r="X1651"/>
    </row>
    <row r="1652" spans="1:24" x14ac:dyDescent="0.3">
      <c r="A1652" t="s">
        <v>6433</v>
      </c>
      <c r="B1652">
        <v>1</v>
      </c>
      <c r="C1652" s="1" t="s">
        <v>6432</v>
      </c>
      <c r="D1652" t="s">
        <v>320</v>
      </c>
      <c r="F1652" t="s">
        <v>294</v>
      </c>
      <c r="G1652">
        <v>82</v>
      </c>
      <c r="H1652" t="s">
        <v>319</v>
      </c>
      <c r="I1652" t="s">
        <v>6432</v>
      </c>
      <c r="J1652">
        <v>17015</v>
      </c>
      <c r="K1652">
        <v>4</v>
      </c>
      <c r="L1652" t="s">
        <v>730</v>
      </c>
      <c r="M1652" t="s">
        <v>2028</v>
      </c>
      <c r="N1652">
        <v>25</v>
      </c>
      <c r="O1652" t="s">
        <v>12518</v>
      </c>
      <c r="P1652" s="1" t="s">
        <v>320</v>
      </c>
      <c r="R1652">
        <v>2512192</v>
      </c>
      <c r="T1652" t="s">
        <v>317</v>
      </c>
      <c r="V1652" t="s">
        <v>1433</v>
      </c>
      <c r="W1652" s="1">
        <v>28644</v>
      </c>
      <c r="X1652"/>
    </row>
    <row r="1653" spans="1:24" x14ac:dyDescent="0.3">
      <c r="A1653" t="s">
        <v>6437</v>
      </c>
      <c r="B1653">
        <v>1</v>
      </c>
      <c r="C1653" s="1" t="s">
        <v>6435</v>
      </c>
      <c r="D1653" t="s">
        <v>347</v>
      </c>
      <c r="E1653" t="s">
        <v>6436</v>
      </c>
      <c r="F1653" t="s">
        <v>298</v>
      </c>
      <c r="G1653">
        <v>18</v>
      </c>
      <c r="H1653" t="s">
        <v>346</v>
      </c>
      <c r="I1653" t="s">
        <v>6435</v>
      </c>
      <c r="J1653">
        <v>14749</v>
      </c>
      <c r="K1653">
        <v>8</v>
      </c>
      <c r="L1653" t="s">
        <v>2755</v>
      </c>
      <c r="M1653" t="s">
        <v>5845</v>
      </c>
      <c r="N1653">
        <v>30</v>
      </c>
      <c r="O1653" t="s">
        <v>12519</v>
      </c>
      <c r="P1653" s="1" t="s">
        <v>347</v>
      </c>
      <c r="R1653">
        <v>15428</v>
      </c>
      <c r="T1653" t="s">
        <v>328</v>
      </c>
      <c r="V1653" t="s">
        <v>6438</v>
      </c>
      <c r="W1653" s="1">
        <v>25991</v>
      </c>
      <c r="X1653"/>
    </row>
    <row r="1654" spans="1:24" x14ac:dyDescent="0.3">
      <c r="A1654" t="s">
        <v>14841</v>
      </c>
      <c r="B1654">
        <v>1</v>
      </c>
      <c r="C1654" s="1" t="s">
        <v>14842</v>
      </c>
      <c r="D1654" t="s">
        <v>320</v>
      </c>
      <c r="F1654" t="s">
        <v>298</v>
      </c>
      <c r="G1654">
        <v>47</v>
      </c>
      <c r="H1654" t="s">
        <v>507</v>
      </c>
      <c r="I1654" t="s">
        <v>14842</v>
      </c>
      <c r="J1654">
        <v>22347</v>
      </c>
      <c r="K1654">
        <v>1</v>
      </c>
      <c r="L1654" t="s">
        <v>14845</v>
      </c>
      <c r="M1654" t="s">
        <v>14843</v>
      </c>
      <c r="N1654">
        <v>24</v>
      </c>
      <c r="O1654" t="s">
        <v>14844</v>
      </c>
      <c r="P1654" s="1" t="s">
        <v>320</v>
      </c>
      <c r="R1654">
        <v>3930035</v>
      </c>
      <c r="T1654" t="s">
        <v>293</v>
      </c>
      <c r="U1654" t="s">
        <v>313</v>
      </c>
      <c r="V1654" t="s">
        <v>2253</v>
      </c>
      <c r="W1654" s="1">
        <v>33031</v>
      </c>
      <c r="X1654"/>
    </row>
    <row r="1655" spans="1:24" x14ac:dyDescent="0.3">
      <c r="A1655" t="s">
        <v>6441</v>
      </c>
      <c r="B1655">
        <v>1</v>
      </c>
      <c r="C1655" s="1" t="s">
        <v>6439</v>
      </c>
      <c r="D1655" t="s">
        <v>558</v>
      </c>
      <c r="E1655" t="s">
        <v>6440</v>
      </c>
      <c r="F1655" t="s">
        <v>294</v>
      </c>
      <c r="G1655">
        <v>36</v>
      </c>
      <c r="H1655" t="s">
        <v>1180</v>
      </c>
      <c r="I1655" t="s">
        <v>6439</v>
      </c>
      <c r="J1655">
        <v>19096</v>
      </c>
      <c r="K1655">
        <v>3</v>
      </c>
      <c r="L1655" t="s">
        <v>677</v>
      </c>
      <c r="M1655" t="s">
        <v>3079</v>
      </c>
      <c r="N1655">
        <v>25</v>
      </c>
      <c r="O1655" t="s">
        <v>12520</v>
      </c>
      <c r="P1655" s="1" t="s">
        <v>448</v>
      </c>
      <c r="R1655">
        <v>3045472</v>
      </c>
      <c r="T1655" t="s">
        <v>399</v>
      </c>
      <c r="V1655" t="s">
        <v>3219</v>
      </c>
      <c r="W1655" s="1">
        <v>30318</v>
      </c>
      <c r="X1655"/>
    </row>
    <row r="1656" spans="1:24" x14ac:dyDescent="0.3">
      <c r="A1656" t="s">
        <v>6443</v>
      </c>
      <c r="B1656">
        <v>1</v>
      </c>
      <c r="C1656" s="1" t="s">
        <v>2832</v>
      </c>
      <c r="D1656" t="s">
        <v>347</v>
      </c>
      <c r="F1656" t="s">
        <v>298</v>
      </c>
      <c r="G1656">
        <v>16</v>
      </c>
      <c r="H1656" t="s">
        <v>433</v>
      </c>
      <c r="I1656" t="s">
        <v>2832</v>
      </c>
      <c r="J1656">
        <v>4291</v>
      </c>
      <c r="K1656">
        <v>11</v>
      </c>
      <c r="L1656" t="s">
        <v>834</v>
      </c>
      <c r="M1656" t="s">
        <v>6442</v>
      </c>
      <c r="N1656">
        <v>34</v>
      </c>
      <c r="O1656" t="s">
        <v>12521</v>
      </c>
      <c r="P1656" s="1" t="s">
        <v>347</v>
      </c>
      <c r="T1656" t="s">
        <v>328</v>
      </c>
      <c r="U1656" t="s">
        <v>665</v>
      </c>
      <c r="V1656" t="s">
        <v>6444</v>
      </c>
      <c r="W1656" s="1">
        <v>7448</v>
      </c>
      <c r="X1656"/>
    </row>
    <row r="1657" spans="1:24" x14ac:dyDescent="0.3">
      <c r="A1657" t="s">
        <v>6447</v>
      </c>
      <c r="B1657">
        <v>1</v>
      </c>
      <c r="C1657" s="1" t="s">
        <v>110</v>
      </c>
      <c r="D1657" t="s">
        <v>434</v>
      </c>
      <c r="E1657" t="s">
        <v>6446</v>
      </c>
      <c r="F1657" t="s">
        <v>298</v>
      </c>
      <c r="G1657">
        <v>2</v>
      </c>
      <c r="H1657" t="s">
        <v>918</v>
      </c>
      <c r="I1657" t="s">
        <v>110</v>
      </c>
      <c r="J1657">
        <v>1694</v>
      </c>
      <c r="K1657">
        <v>14</v>
      </c>
      <c r="L1657" t="s">
        <v>1973</v>
      </c>
      <c r="M1657" t="s">
        <v>6445</v>
      </c>
      <c r="N1657">
        <v>36</v>
      </c>
      <c r="O1657" t="s">
        <v>12522</v>
      </c>
      <c r="P1657" s="1" t="s">
        <v>434</v>
      </c>
      <c r="R1657">
        <v>10636</v>
      </c>
      <c r="S1657">
        <v>1</v>
      </c>
      <c r="T1657" t="s">
        <v>328</v>
      </c>
      <c r="U1657" t="s">
        <v>364</v>
      </c>
      <c r="V1657" t="s">
        <v>6448</v>
      </c>
      <c r="W1657" s="1">
        <v>8447</v>
      </c>
      <c r="X1657"/>
    </row>
    <row r="1658" spans="1:24" x14ac:dyDescent="0.3">
      <c r="A1658" t="s">
        <v>6452</v>
      </c>
      <c r="B1658">
        <v>1</v>
      </c>
      <c r="C1658" s="1" t="s">
        <v>6449</v>
      </c>
      <c r="D1658" t="s">
        <v>310</v>
      </c>
      <c r="E1658" t="s">
        <v>6451</v>
      </c>
      <c r="F1658" t="s">
        <v>298</v>
      </c>
      <c r="G1658">
        <v>5</v>
      </c>
      <c r="H1658" t="s">
        <v>433</v>
      </c>
      <c r="I1658" t="s">
        <v>6449</v>
      </c>
      <c r="J1658">
        <v>12831</v>
      </c>
      <c r="K1658">
        <v>10</v>
      </c>
      <c r="L1658" t="s">
        <v>6450</v>
      </c>
      <c r="M1658" t="s">
        <v>539</v>
      </c>
      <c r="N1658">
        <v>31</v>
      </c>
      <c r="O1658" t="s">
        <v>12523</v>
      </c>
      <c r="P1658" s="1" t="s">
        <v>310</v>
      </c>
      <c r="R1658">
        <v>14163</v>
      </c>
      <c r="S1658">
        <v>2</v>
      </c>
      <c r="T1658" t="s">
        <v>328</v>
      </c>
      <c r="U1658" t="s">
        <v>690</v>
      </c>
      <c r="V1658" t="s">
        <v>4689</v>
      </c>
      <c r="W1658" s="1">
        <v>24967</v>
      </c>
      <c r="X1658"/>
    </row>
    <row r="1659" spans="1:24" x14ac:dyDescent="0.3">
      <c r="A1659" t="s">
        <v>6455</v>
      </c>
      <c r="B1659">
        <v>1</v>
      </c>
      <c r="C1659" s="1" t="s">
        <v>6454</v>
      </c>
      <c r="D1659" t="s">
        <v>320</v>
      </c>
      <c r="F1659" t="s">
        <v>294</v>
      </c>
      <c r="G1659">
        <v>84</v>
      </c>
      <c r="H1659" t="s">
        <v>1592</v>
      </c>
      <c r="I1659" t="s">
        <v>6454</v>
      </c>
      <c r="J1659">
        <v>15782</v>
      </c>
      <c r="K1659">
        <v>8</v>
      </c>
      <c r="L1659" t="s">
        <v>3009</v>
      </c>
      <c r="M1659" t="s">
        <v>2265</v>
      </c>
      <c r="N1659">
        <v>31</v>
      </c>
      <c r="O1659" t="s">
        <v>12524</v>
      </c>
      <c r="P1659" s="1" t="s">
        <v>320</v>
      </c>
      <c r="R1659">
        <v>15707</v>
      </c>
      <c r="T1659" t="s">
        <v>303</v>
      </c>
      <c r="V1659" t="s">
        <v>4756</v>
      </c>
      <c r="W1659" s="1">
        <v>25703</v>
      </c>
      <c r="X1659"/>
    </row>
    <row r="1660" spans="1:24" x14ac:dyDescent="0.3">
      <c r="A1660" t="s">
        <v>6459</v>
      </c>
      <c r="B1660">
        <v>1</v>
      </c>
      <c r="C1660" s="1" t="s">
        <v>6456</v>
      </c>
      <c r="D1660" t="s">
        <v>347</v>
      </c>
      <c r="F1660" t="s">
        <v>506</v>
      </c>
      <c r="G1660">
        <v>13</v>
      </c>
      <c r="H1660" t="s">
        <v>427</v>
      </c>
      <c r="I1660" t="s">
        <v>6456</v>
      </c>
      <c r="J1660">
        <v>14594</v>
      </c>
      <c r="K1660">
        <v>8</v>
      </c>
      <c r="L1660" t="s">
        <v>6457</v>
      </c>
      <c r="M1660" t="s">
        <v>6458</v>
      </c>
      <c r="N1660">
        <v>30</v>
      </c>
      <c r="O1660" t="s">
        <v>12525</v>
      </c>
      <c r="P1660" s="1" t="s">
        <v>347</v>
      </c>
      <c r="R1660">
        <v>15360</v>
      </c>
      <c r="T1660" t="s">
        <v>359</v>
      </c>
      <c r="V1660" t="s">
        <v>6460</v>
      </c>
      <c r="W1660" s="1">
        <v>26218</v>
      </c>
      <c r="X1660"/>
    </row>
    <row r="1661" spans="1:24" x14ac:dyDescent="0.3">
      <c r="A1661" t="s">
        <v>6463</v>
      </c>
      <c r="B1661">
        <v>1</v>
      </c>
      <c r="C1661" s="1" t="s">
        <v>6461</v>
      </c>
      <c r="D1661" t="s">
        <v>448</v>
      </c>
      <c r="F1661" t="s">
        <v>294</v>
      </c>
      <c r="G1661">
        <v>35</v>
      </c>
      <c r="H1661" t="s">
        <v>521</v>
      </c>
      <c r="I1661" t="s">
        <v>6461</v>
      </c>
      <c r="J1661">
        <v>17414</v>
      </c>
      <c r="K1661">
        <v>0</v>
      </c>
      <c r="L1661" t="s">
        <v>418</v>
      </c>
      <c r="M1661" t="s">
        <v>6462</v>
      </c>
      <c r="N1661">
        <v>26</v>
      </c>
      <c r="O1661" t="s">
        <v>12526</v>
      </c>
      <c r="P1661" s="1" t="s">
        <v>448</v>
      </c>
      <c r="T1661" t="s">
        <v>307</v>
      </c>
      <c r="V1661" t="s">
        <v>5618</v>
      </c>
      <c r="W1661" s="1">
        <v>28981</v>
      </c>
      <c r="X1661"/>
    </row>
    <row r="1662" spans="1:24" x14ac:dyDescent="0.3">
      <c r="A1662" t="s">
        <v>6465</v>
      </c>
      <c r="B1662">
        <v>1</v>
      </c>
      <c r="C1662" s="1" t="s">
        <v>6464</v>
      </c>
      <c r="D1662" t="s">
        <v>347</v>
      </c>
      <c r="F1662" t="s">
        <v>294</v>
      </c>
      <c r="G1662">
        <v>6</v>
      </c>
      <c r="H1662" t="s">
        <v>607</v>
      </c>
      <c r="I1662" t="s">
        <v>6464</v>
      </c>
      <c r="J1662">
        <v>19181</v>
      </c>
      <c r="K1662">
        <v>2</v>
      </c>
      <c r="L1662" t="s">
        <v>6123</v>
      </c>
      <c r="M1662" t="s">
        <v>2645</v>
      </c>
      <c r="N1662">
        <v>23</v>
      </c>
      <c r="O1662" t="s">
        <v>12527</v>
      </c>
      <c r="P1662" s="1" t="s">
        <v>347</v>
      </c>
      <c r="R1662">
        <v>3052561</v>
      </c>
      <c r="T1662" t="s">
        <v>344</v>
      </c>
      <c r="V1662" t="s">
        <v>6466</v>
      </c>
      <c r="W1662" s="1">
        <v>30528</v>
      </c>
      <c r="X1662"/>
    </row>
    <row r="1663" spans="1:24" x14ac:dyDescent="0.3">
      <c r="A1663" t="s">
        <v>6470</v>
      </c>
      <c r="B1663">
        <v>1</v>
      </c>
      <c r="C1663" s="1" t="s">
        <v>6467</v>
      </c>
      <c r="D1663" t="s">
        <v>434</v>
      </c>
      <c r="E1663" t="s">
        <v>6469</v>
      </c>
      <c r="F1663" t="s">
        <v>298</v>
      </c>
      <c r="G1663">
        <v>2</v>
      </c>
      <c r="H1663" t="s">
        <v>427</v>
      </c>
      <c r="I1663" t="s">
        <v>6467</v>
      </c>
      <c r="J1663">
        <v>16236</v>
      </c>
      <c r="K1663">
        <v>7</v>
      </c>
      <c r="L1663" t="s">
        <v>291</v>
      </c>
      <c r="M1663" t="s">
        <v>6468</v>
      </c>
      <c r="N1663">
        <v>29</v>
      </c>
      <c r="O1663" t="s">
        <v>12528</v>
      </c>
      <c r="P1663" s="1" t="s">
        <v>434</v>
      </c>
      <c r="R1663">
        <v>17082</v>
      </c>
      <c r="S1663">
        <v>1</v>
      </c>
      <c r="T1663" t="s">
        <v>307</v>
      </c>
      <c r="U1663" t="s">
        <v>665</v>
      </c>
      <c r="V1663" t="s">
        <v>6471</v>
      </c>
      <c r="W1663" s="1">
        <v>27911</v>
      </c>
      <c r="X1663"/>
    </row>
    <row r="1664" spans="1:24" x14ac:dyDescent="0.3">
      <c r="A1664" t="s">
        <v>6473</v>
      </c>
      <c r="B1664">
        <v>1</v>
      </c>
      <c r="C1664" s="1" t="s">
        <v>6472</v>
      </c>
      <c r="D1664" t="s">
        <v>347</v>
      </c>
      <c r="F1664" t="s">
        <v>294</v>
      </c>
      <c r="G1664">
        <v>12</v>
      </c>
      <c r="H1664" t="s">
        <v>391</v>
      </c>
      <c r="I1664" t="s">
        <v>6472</v>
      </c>
      <c r="J1664">
        <v>18679</v>
      </c>
      <c r="K1664">
        <v>0</v>
      </c>
      <c r="L1664" t="s">
        <v>2263</v>
      </c>
      <c r="M1664" t="s">
        <v>5098</v>
      </c>
      <c r="N1664">
        <v>24</v>
      </c>
      <c r="O1664" t="s">
        <v>12529</v>
      </c>
      <c r="P1664" s="1" t="s">
        <v>347</v>
      </c>
      <c r="R1664">
        <v>2582387</v>
      </c>
      <c r="T1664" t="s">
        <v>399</v>
      </c>
      <c r="V1664" t="s">
        <v>6474</v>
      </c>
      <c r="W1664" s="1">
        <v>29992</v>
      </c>
      <c r="X1664"/>
    </row>
    <row r="1665" spans="1:24" x14ac:dyDescent="0.3">
      <c r="A1665" t="s">
        <v>6477</v>
      </c>
      <c r="B1665">
        <v>1</v>
      </c>
      <c r="C1665" s="1" t="s">
        <v>102</v>
      </c>
      <c r="D1665" t="s">
        <v>320</v>
      </c>
      <c r="E1665" t="s">
        <v>6476</v>
      </c>
      <c r="F1665" t="s">
        <v>298</v>
      </c>
      <c r="G1665">
        <v>89</v>
      </c>
      <c r="H1665" t="s">
        <v>507</v>
      </c>
      <c r="I1665" t="s">
        <v>102</v>
      </c>
      <c r="J1665">
        <v>19457</v>
      </c>
      <c r="K1665">
        <v>4</v>
      </c>
      <c r="L1665" t="s">
        <v>1230</v>
      </c>
      <c r="M1665" t="s">
        <v>6475</v>
      </c>
      <c r="N1665">
        <v>27</v>
      </c>
      <c r="O1665" t="s">
        <v>12530</v>
      </c>
      <c r="P1665" s="1" t="s">
        <v>320</v>
      </c>
      <c r="Q1665" t="s">
        <v>407</v>
      </c>
      <c r="R1665">
        <v>2991767</v>
      </c>
      <c r="S1665">
        <v>1</v>
      </c>
      <c r="T1665" t="s">
        <v>293</v>
      </c>
      <c r="U1665" t="s">
        <v>741</v>
      </c>
      <c r="V1665" t="s">
        <v>5910</v>
      </c>
      <c r="W1665" s="1">
        <v>30784</v>
      </c>
      <c r="X1665"/>
    </row>
    <row r="1666" spans="1:24" x14ac:dyDescent="0.3">
      <c r="A1666" t="s">
        <v>6481</v>
      </c>
      <c r="B1666">
        <v>1</v>
      </c>
      <c r="C1666" s="1" t="s">
        <v>6478</v>
      </c>
      <c r="D1666" t="s">
        <v>320</v>
      </c>
      <c r="E1666" t="s">
        <v>6480</v>
      </c>
      <c r="F1666" t="s">
        <v>294</v>
      </c>
      <c r="G1666">
        <v>86</v>
      </c>
      <c r="H1666" t="s">
        <v>439</v>
      </c>
      <c r="I1666" t="s">
        <v>6478</v>
      </c>
      <c r="J1666">
        <v>20370</v>
      </c>
      <c r="K1666">
        <v>2</v>
      </c>
      <c r="L1666" t="s">
        <v>1335</v>
      </c>
      <c r="M1666" t="s">
        <v>6479</v>
      </c>
      <c r="N1666">
        <v>23</v>
      </c>
      <c r="O1666" t="s">
        <v>12531</v>
      </c>
      <c r="P1666" s="1" t="s">
        <v>320</v>
      </c>
      <c r="R1666">
        <v>3129455</v>
      </c>
      <c r="S1666">
        <v>7</v>
      </c>
      <c r="T1666" t="s">
        <v>317</v>
      </c>
      <c r="V1666" t="s">
        <v>6482</v>
      </c>
      <c r="W1666" s="1">
        <v>31255</v>
      </c>
      <c r="X1666"/>
    </row>
    <row r="1667" spans="1:24" x14ac:dyDescent="0.3">
      <c r="A1667" t="s">
        <v>6484</v>
      </c>
      <c r="B1667">
        <v>1</v>
      </c>
      <c r="C1667" s="1" t="s">
        <v>6483</v>
      </c>
      <c r="D1667" t="s">
        <v>347</v>
      </c>
      <c r="F1667" t="s">
        <v>294</v>
      </c>
      <c r="G1667">
        <v>87</v>
      </c>
      <c r="H1667" t="s">
        <v>537</v>
      </c>
      <c r="I1667" t="s">
        <v>6483</v>
      </c>
      <c r="J1667">
        <v>17314</v>
      </c>
      <c r="K1667">
        <v>0</v>
      </c>
      <c r="L1667" t="s">
        <v>492</v>
      </c>
      <c r="M1667" t="s">
        <v>673</v>
      </c>
      <c r="N1667">
        <v>25</v>
      </c>
      <c r="O1667" t="s">
        <v>12532</v>
      </c>
      <c r="P1667" s="1" t="s">
        <v>347</v>
      </c>
      <c r="R1667">
        <v>3893001</v>
      </c>
      <c r="T1667" t="s">
        <v>399</v>
      </c>
      <c r="V1667" t="s">
        <v>6485</v>
      </c>
      <c r="W1667" s="1">
        <v>28818</v>
      </c>
      <c r="X1667"/>
    </row>
    <row r="1668" spans="1:24" x14ac:dyDescent="0.3">
      <c r="A1668" t="s">
        <v>14846</v>
      </c>
      <c r="B1668">
        <v>1</v>
      </c>
      <c r="C1668" s="1" t="s">
        <v>6486</v>
      </c>
      <c r="D1668" t="s">
        <v>347</v>
      </c>
      <c r="E1668" t="s">
        <v>14035</v>
      </c>
      <c r="F1668" t="s">
        <v>298</v>
      </c>
      <c r="G1668">
        <v>17</v>
      </c>
      <c r="H1668" t="s">
        <v>410</v>
      </c>
      <c r="I1668" t="s">
        <v>6486</v>
      </c>
      <c r="J1668">
        <v>20886</v>
      </c>
      <c r="K1668">
        <v>2</v>
      </c>
      <c r="L1668" t="s">
        <v>753</v>
      </c>
      <c r="M1668" t="s">
        <v>1607</v>
      </c>
      <c r="N1668">
        <v>24</v>
      </c>
      <c r="O1668" t="s">
        <v>14847</v>
      </c>
      <c r="P1668" s="1" t="s">
        <v>347</v>
      </c>
      <c r="R1668">
        <v>3699902</v>
      </c>
      <c r="S1668">
        <v>3</v>
      </c>
      <c r="T1668" t="s">
        <v>307</v>
      </c>
      <c r="U1668" t="s">
        <v>408</v>
      </c>
      <c r="V1668" t="s">
        <v>6487</v>
      </c>
      <c r="W1668" s="1">
        <v>32469</v>
      </c>
      <c r="X1668"/>
    </row>
    <row r="1669" spans="1:24" x14ac:dyDescent="0.3">
      <c r="A1669" t="s">
        <v>6491</v>
      </c>
      <c r="B1669">
        <v>1</v>
      </c>
      <c r="C1669" s="1" t="s">
        <v>6489</v>
      </c>
      <c r="D1669" t="s">
        <v>320</v>
      </c>
      <c r="E1669" t="s">
        <v>14036</v>
      </c>
      <c r="F1669" t="s">
        <v>298</v>
      </c>
      <c r="G1669">
        <v>85</v>
      </c>
      <c r="H1669" t="s">
        <v>1062</v>
      </c>
      <c r="I1669" t="s">
        <v>6489</v>
      </c>
      <c r="J1669">
        <v>20977</v>
      </c>
      <c r="K1669">
        <v>2</v>
      </c>
      <c r="L1669" t="s">
        <v>2613</v>
      </c>
      <c r="M1669" t="s">
        <v>6490</v>
      </c>
      <c r="N1669">
        <v>25</v>
      </c>
      <c r="O1669" t="s">
        <v>12533</v>
      </c>
      <c r="P1669" s="1" t="s">
        <v>320</v>
      </c>
      <c r="R1669">
        <v>4039253</v>
      </c>
      <c r="S1669">
        <v>5</v>
      </c>
      <c r="T1669" t="s">
        <v>317</v>
      </c>
      <c r="U1669" t="s">
        <v>351</v>
      </c>
      <c r="V1669" t="s">
        <v>5486</v>
      </c>
      <c r="W1669" s="1">
        <v>31953</v>
      </c>
      <c r="X1669"/>
    </row>
    <row r="1670" spans="1:24" x14ac:dyDescent="0.3">
      <c r="A1670" t="s">
        <v>6495</v>
      </c>
      <c r="B1670">
        <v>1</v>
      </c>
      <c r="C1670" s="1" t="s">
        <v>6493</v>
      </c>
      <c r="D1670" t="s">
        <v>320</v>
      </c>
      <c r="F1670" t="s">
        <v>294</v>
      </c>
      <c r="G1670">
        <v>85</v>
      </c>
      <c r="H1670" t="s">
        <v>544</v>
      </c>
      <c r="I1670" t="s">
        <v>6493</v>
      </c>
      <c r="J1670">
        <v>14812</v>
      </c>
      <c r="K1670">
        <v>2</v>
      </c>
      <c r="L1670" t="s">
        <v>497</v>
      </c>
      <c r="M1670" t="s">
        <v>6494</v>
      </c>
      <c r="N1670">
        <v>28</v>
      </c>
      <c r="O1670" t="s">
        <v>12534</v>
      </c>
      <c r="P1670" s="1" t="s">
        <v>320</v>
      </c>
      <c r="R1670">
        <v>15195</v>
      </c>
      <c r="T1670" t="s">
        <v>421</v>
      </c>
      <c r="V1670" t="s">
        <v>6496</v>
      </c>
      <c r="W1670" s="1">
        <v>26013</v>
      </c>
      <c r="X1670"/>
    </row>
    <row r="1671" spans="1:24" x14ac:dyDescent="0.3">
      <c r="A1671" t="s">
        <v>6500</v>
      </c>
      <c r="B1671">
        <v>1</v>
      </c>
      <c r="C1671" s="1" t="s">
        <v>6499</v>
      </c>
      <c r="D1671" t="s">
        <v>347</v>
      </c>
      <c r="E1671" t="s">
        <v>14037</v>
      </c>
      <c r="F1671" t="s">
        <v>294</v>
      </c>
      <c r="H1671" t="s">
        <v>787</v>
      </c>
      <c r="I1671" t="s">
        <v>6499</v>
      </c>
      <c r="J1671">
        <v>20726</v>
      </c>
      <c r="K1671">
        <v>1</v>
      </c>
      <c r="L1671" t="s">
        <v>296</v>
      </c>
      <c r="M1671" t="s">
        <v>3012</v>
      </c>
      <c r="N1671">
        <v>28</v>
      </c>
      <c r="O1671" t="s">
        <v>12535</v>
      </c>
      <c r="P1671" s="1" t="s">
        <v>347</v>
      </c>
      <c r="R1671">
        <v>3050661</v>
      </c>
      <c r="T1671" t="s">
        <v>344</v>
      </c>
      <c r="V1671" t="s">
        <v>4152</v>
      </c>
      <c r="W1671" s="1">
        <v>31816</v>
      </c>
      <c r="X1671"/>
    </row>
    <row r="1672" spans="1:24" x14ac:dyDescent="0.3">
      <c r="A1672" t="s">
        <v>6504</v>
      </c>
      <c r="B1672">
        <v>1</v>
      </c>
      <c r="C1672" s="1" t="s">
        <v>6501</v>
      </c>
      <c r="D1672" t="s">
        <v>320</v>
      </c>
      <c r="E1672" t="s">
        <v>14848</v>
      </c>
      <c r="F1672" t="s">
        <v>294</v>
      </c>
      <c r="G1672">
        <v>84</v>
      </c>
      <c r="H1672" t="s">
        <v>521</v>
      </c>
      <c r="I1672" t="s">
        <v>6501</v>
      </c>
      <c r="J1672">
        <v>21296</v>
      </c>
      <c r="K1672">
        <v>1</v>
      </c>
      <c r="L1672" t="s">
        <v>6502</v>
      </c>
      <c r="M1672" t="s">
        <v>6503</v>
      </c>
      <c r="N1672">
        <v>24</v>
      </c>
      <c r="O1672" t="s">
        <v>12536</v>
      </c>
      <c r="P1672" s="1" t="s">
        <v>320</v>
      </c>
      <c r="R1672">
        <v>3126196</v>
      </c>
      <c r="T1672" t="s">
        <v>317</v>
      </c>
      <c r="V1672" t="s">
        <v>2700</v>
      </c>
      <c r="W1672" s="1">
        <v>32127</v>
      </c>
      <c r="X1672"/>
    </row>
    <row r="1673" spans="1:24" x14ac:dyDescent="0.3">
      <c r="A1673" t="s">
        <v>6509</v>
      </c>
      <c r="B1673">
        <v>1</v>
      </c>
      <c r="C1673" s="1" t="s">
        <v>6505</v>
      </c>
      <c r="D1673" t="s">
        <v>320</v>
      </c>
      <c r="E1673" t="s">
        <v>6508</v>
      </c>
      <c r="F1673" t="s">
        <v>298</v>
      </c>
      <c r="G1673">
        <v>83</v>
      </c>
      <c r="H1673" t="s">
        <v>455</v>
      </c>
      <c r="I1673" t="s">
        <v>6505</v>
      </c>
      <c r="J1673">
        <v>19335</v>
      </c>
      <c r="K1673">
        <v>4</v>
      </c>
      <c r="L1673" t="s">
        <v>6506</v>
      </c>
      <c r="M1673" t="s">
        <v>6507</v>
      </c>
      <c r="N1673">
        <v>28</v>
      </c>
      <c r="O1673" t="s">
        <v>12537</v>
      </c>
      <c r="P1673" s="1" t="s">
        <v>320</v>
      </c>
      <c r="R1673">
        <v>4081127</v>
      </c>
      <c r="S1673">
        <v>6</v>
      </c>
      <c r="T1673" t="s">
        <v>303</v>
      </c>
      <c r="U1673" t="s">
        <v>690</v>
      </c>
      <c r="V1673" t="s">
        <v>5966</v>
      </c>
      <c r="W1673" s="1">
        <v>30468</v>
      </c>
      <c r="X1673"/>
    </row>
    <row r="1674" spans="1:24" x14ac:dyDescent="0.3">
      <c r="A1674" t="s">
        <v>6512</v>
      </c>
      <c r="B1674">
        <v>1</v>
      </c>
      <c r="C1674" s="1" t="s">
        <v>6511</v>
      </c>
      <c r="D1674" t="s">
        <v>310</v>
      </c>
      <c r="F1674" t="s">
        <v>294</v>
      </c>
      <c r="H1674" t="s">
        <v>810</v>
      </c>
      <c r="I1674" t="s">
        <v>6511</v>
      </c>
      <c r="J1674">
        <v>16139</v>
      </c>
      <c r="K1674">
        <v>6</v>
      </c>
      <c r="L1674" t="s">
        <v>808</v>
      </c>
      <c r="M1674" t="s">
        <v>3358</v>
      </c>
      <c r="N1674">
        <v>28</v>
      </c>
      <c r="O1674" t="s">
        <v>12538</v>
      </c>
      <c r="P1674" s="1" t="s">
        <v>310</v>
      </c>
      <c r="R1674">
        <v>17247</v>
      </c>
      <c r="T1674" t="s">
        <v>307</v>
      </c>
      <c r="V1674" t="s">
        <v>2227</v>
      </c>
      <c r="W1674" s="1">
        <v>28024</v>
      </c>
      <c r="X1674"/>
    </row>
    <row r="1675" spans="1:24" x14ac:dyDescent="0.3">
      <c r="A1675" t="s">
        <v>6516</v>
      </c>
      <c r="B1675">
        <v>1</v>
      </c>
      <c r="C1675" s="1" t="s">
        <v>6513</v>
      </c>
      <c r="D1675" t="s">
        <v>558</v>
      </c>
      <c r="E1675" t="s">
        <v>6515</v>
      </c>
      <c r="F1675" t="s">
        <v>294</v>
      </c>
      <c r="G1675">
        <v>40</v>
      </c>
      <c r="H1675" t="s">
        <v>1371</v>
      </c>
      <c r="I1675" t="s">
        <v>6513</v>
      </c>
      <c r="J1675">
        <v>16869</v>
      </c>
      <c r="K1675">
        <v>5</v>
      </c>
      <c r="L1675" t="s">
        <v>6514</v>
      </c>
      <c r="M1675" t="s">
        <v>2189</v>
      </c>
      <c r="N1675">
        <v>30</v>
      </c>
      <c r="O1675" t="s">
        <v>12539</v>
      </c>
      <c r="P1675" s="1" t="s">
        <v>448</v>
      </c>
      <c r="R1675">
        <v>2515931</v>
      </c>
      <c r="T1675" t="s">
        <v>359</v>
      </c>
      <c r="V1675" t="s">
        <v>16414</v>
      </c>
      <c r="W1675" s="1">
        <v>28496</v>
      </c>
      <c r="X1675"/>
    </row>
    <row r="1676" spans="1:24" x14ac:dyDescent="0.3">
      <c r="A1676" t="s">
        <v>6520</v>
      </c>
      <c r="B1676">
        <v>1</v>
      </c>
      <c r="C1676" s="1" t="s">
        <v>6517</v>
      </c>
      <c r="D1676" t="s">
        <v>347</v>
      </c>
      <c r="E1676" t="s">
        <v>6519</v>
      </c>
      <c r="F1676" t="s">
        <v>298</v>
      </c>
      <c r="G1676">
        <v>14</v>
      </c>
      <c r="H1676" t="s">
        <v>309</v>
      </c>
      <c r="I1676" t="s">
        <v>6517</v>
      </c>
      <c r="J1676">
        <v>20376</v>
      </c>
      <c r="K1676">
        <v>2</v>
      </c>
      <c r="L1676" t="s">
        <v>597</v>
      </c>
      <c r="M1676" t="s">
        <v>6518</v>
      </c>
      <c r="N1676">
        <v>25</v>
      </c>
      <c r="O1676" t="s">
        <v>12540</v>
      </c>
      <c r="P1676" s="1" t="s">
        <v>347</v>
      </c>
      <c r="R1676">
        <v>4035853</v>
      </c>
      <c r="T1676" t="s">
        <v>317</v>
      </c>
      <c r="U1676" t="s">
        <v>441</v>
      </c>
      <c r="V1676" t="s">
        <v>2158</v>
      </c>
      <c r="W1676" s="1">
        <v>31626</v>
      </c>
      <c r="X1676"/>
    </row>
    <row r="1677" spans="1:24" x14ac:dyDescent="0.3">
      <c r="A1677" t="s">
        <v>6522</v>
      </c>
      <c r="B1677">
        <v>1</v>
      </c>
      <c r="C1677" s="1" t="s">
        <v>108</v>
      </c>
      <c r="D1677" t="s">
        <v>448</v>
      </c>
      <c r="E1677" t="s">
        <v>6521</v>
      </c>
      <c r="F1677" t="s">
        <v>298</v>
      </c>
      <c r="G1677">
        <v>36</v>
      </c>
      <c r="H1677" t="s">
        <v>564</v>
      </c>
      <c r="I1677" t="s">
        <v>108</v>
      </c>
      <c r="J1677">
        <v>20040</v>
      </c>
      <c r="K1677">
        <v>3</v>
      </c>
      <c r="L1677" t="s">
        <v>1233</v>
      </c>
      <c r="M1677" t="s">
        <v>3323</v>
      </c>
      <c r="N1677">
        <v>26</v>
      </c>
      <c r="O1677" t="s">
        <v>12541</v>
      </c>
      <c r="P1677" s="1" t="s">
        <v>448</v>
      </c>
      <c r="R1677">
        <v>4261020</v>
      </c>
      <c r="S1677">
        <v>5</v>
      </c>
      <c r="T1677" t="s">
        <v>359</v>
      </c>
      <c r="U1677" t="s">
        <v>870</v>
      </c>
      <c r="V1677" t="s">
        <v>5094</v>
      </c>
      <c r="W1677" s="1">
        <v>31174</v>
      </c>
      <c r="X1677"/>
    </row>
    <row r="1678" spans="1:24" x14ac:dyDescent="0.3">
      <c r="A1678" t="s">
        <v>6524</v>
      </c>
      <c r="B1678">
        <v>1</v>
      </c>
      <c r="C1678" s="1" t="s">
        <v>6523</v>
      </c>
      <c r="D1678" t="s">
        <v>558</v>
      </c>
      <c r="F1678" t="s">
        <v>298</v>
      </c>
      <c r="G1678">
        <v>49</v>
      </c>
      <c r="H1678" t="s">
        <v>1042</v>
      </c>
      <c r="I1678" t="s">
        <v>6523</v>
      </c>
      <c r="J1678">
        <v>13446</v>
      </c>
      <c r="K1678">
        <v>10</v>
      </c>
      <c r="L1678" t="s">
        <v>1817</v>
      </c>
      <c r="M1678" t="s">
        <v>930</v>
      </c>
      <c r="N1678">
        <v>33</v>
      </c>
      <c r="O1678" t="s">
        <v>12542</v>
      </c>
      <c r="P1678" s="1" t="s">
        <v>448</v>
      </c>
      <c r="R1678">
        <v>14083</v>
      </c>
      <c r="T1678" t="s">
        <v>344</v>
      </c>
      <c r="U1678" t="s">
        <v>904</v>
      </c>
      <c r="V1678" t="s">
        <v>6525</v>
      </c>
      <c r="W1678" s="1">
        <v>24998</v>
      </c>
      <c r="X1678"/>
    </row>
    <row r="1679" spans="1:24" x14ac:dyDescent="0.3">
      <c r="A1679" t="s">
        <v>16415</v>
      </c>
      <c r="B1679">
        <v>1</v>
      </c>
      <c r="C1679" s="1" t="s">
        <v>16416</v>
      </c>
      <c r="D1679" t="s">
        <v>448</v>
      </c>
      <c r="F1679" t="s">
        <v>298</v>
      </c>
      <c r="G1679">
        <v>14</v>
      </c>
      <c r="H1679" t="s">
        <v>702</v>
      </c>
      <c r="I1679" t="s">
        <v>16416</v>
      </c>
      <c r="K1679">
        <v>0</v>
      </c>
      <c r="L1679" t="s">
        <v>3348</v>
      </c>
      <c r="M1679" t="s">
        <v>16417</v>
      </c>
      <c r="N1679">
        <v>22</v>
      </c>
      <c r="O1679" t="s">
        <v>16418</v>
      </c>
      <c r="P1679" s="1" t="s">
        <v>448</v>
      </c>
      <c r="T1679" t="s">
        <v>359</v>
      </c>
      <c r="U1679" t="s">
        <v>386</v>
      </c>
      <c r="V1679" t="s">
        <v>17211</v>
      </c>
      <c r="W1679" s="1"/>
      <c r="X1679"/>
    </row>
    <row r="1680" spans="1:24" x14ac:dyDescent="0.3">
      <c r="A1680" t="s">
        <v>6528</v>
      </c>
      <c r="B1680">
        <v>1</v>
      </c>
      <c r="C1680" s="1" t="s">
        <v>6526</v>
      </c>
      <c r="D1680" t="s">
        <v>448</v>
      </c>
      <c r="F1680" t="s">
        <v>294</v>
      </c>
      <c r="G1680">
        <v>30</v>
      </c>
      <c r="H1680" t="s">
        <v>1222</v>
      </c>
      <c r="I1680" t="s">
        <v>6526</v>
      </c>
      <c r="J1680">
        <v>15230</v>
      </c>
      <c r="K1680">
        <v>7</v>
      </c>
      <c r="L1680" t="s">
        <v>6527</v>
      </c>
      <c r="M1680" t="s">
        <v>539</v>
      </c>
      <c r="N1680">
        <v>29</v>
      </c>
      <c r="O1680" t="s">
        <v>12543</v>
      </c>
      <c r="P1680" s="1" t="s">
        <v>448</v>
      </c>
      <c r="R1680">
        <v>15981</v>
      </c>
      <c r="T1680" t="s">
        <v>489</v>
      </c>
      <c r="V1680" t="s">
        <v>4867</v>
      </c>
      <c r="W1680" s="1">
        <v>26763</v>
      </c>
      <c r="X1680"/>
    </row>
    <row r="1681" spans="1:24" x14ac:dyDescent="0.3">
      <c r="A1681" t="s">
        <v>6532</v>
      </c>
      <c r="B1681">
        <v>1</v>
      </c>
      <c r="C1681" s="1" t="s">
        <v>6529</v>
      </c>
      <c r="D1681" t="s">
        <v>310</v>
      </c>
      <c r="F1681" t="s">
        <v>294</v>
      </c>
      <c r="G1681">
        <v>8</v>
      </c>
      <c r="H1681" t="s">
        <v>571</v>
      </c>
      <c r="I1681" t="s">
        <v>6529</v>
      </c>
      <c r="J1681">
        <v>16282</v>
      </c>
      <c r="K1681">
        <v>6</v>
      </c>
      <c r="L1681" t="s">
        <v>6530</v>
      </c>
      <c r="M1681" t="s">
        <v>6531</v>
      </c>
      <c r="N1681">
        <v>30</v>
      </c>
      <c r="O1681" t="s">
        <v>12544</v>
      </c>
      <c r="P1681" s="1" t="s">
        <v>310</v>
      </c>
      <c r="R1681">
        <v>17033</v>
      </c>
      <c r="T1681" t="s">
        <v>317</v>
      </c>
      <c r="V1681" t="s">
        <v>6533</v>
      </c>
      <c r="W1681" s="1">
        <v>27829</v>
      </c>
      <c r="X1681"/>
    </row>
    <row r="1682" spans="1:24" x14ac:dyDescent="0.3">
      <c r="A1682" t="s">
        <v>6537</v>
      </c>
      <c r="B1682">
        <v>1</v>
      </c>
      <c r="C1682" s="1" t="s">
        <v>6534</v>
      </c>
      <c r="D1682" t="s">
        <v>320</v>
      </c>
      <c r="E1682" t="s">
        <v>6536</v>
      </c>
      <c r="F1682" t="s">
        <v>294</v>
      </c>
      <c r="H1682" t="s">
        <v>695</v>
      </c>
      <c r="I1682" t="s">
        <v>6534</v>
      </c>
      <c r="J1682">
        <v>16988</v>
      </c>
      <c r="K1682">
        <v>5</v>
      </c>
      <c r="L1682" t="s">
        <v>788</v>
      </c>
      <c r="M1682" t="s">
        <v>6535</v>
      </c>
      <c r="N1682">
        <v>27</v>
      </c>
      <c r="O1682" t="s">
        <v>12545</v>
      </c>
      <c r="P1682" s="1" t="s">
        <v>320</v>
      </c>
      <c r="R1682">
        <v>2579846</v>
      </c>
      <c r="T1682" t="s">
        <v>293</v>
      </c>
      <c r="V1682" t="s">
        <v>6538</v>
      </c>
      <c r="W1682" s="1">
        <v>28617</v>
      </c>
      <c r="X1682"/>
    </row>
    <row r="1683" spans="1:24" x14ac:dyDescent="0.3">
      <c r="A1683" t="s">
        <v>6541</v>
      </c>
      <c r="B1683">
        <v>1</v>
      </c>
      <c r="C1683" s="1" t="s">
        <v>6539</v>
      </c>
      <c r="D1683" t="s">
        <v>448</v>
      </c>
      <c r="F1683" t="s">
        <v>294</v>
      </c>
      <c r="G1683">
        <v>44</v>
      </c>
      <c r="H1683" t="s">
        <v>355</v>
      </c>
      <c r="I1683" t="s">
        <v>6539</v>
      </c>
      <c r="J1683">
        <v>17068</v>
      </c>
      <c r="K1683">
        <v>0</v>
      </c>
      <c r="L1683" t="s">
        <v>1552</v>
      </c>
      <c r="M1683" t="s">
        <v>6540</v>
      </c>
      <c r="O1683" t="s">
        <v>12546</v>
      </c>
      <c r="P1683" s="1" t="s">
        <v>448</v>
      </c>
      <c r="R1683">
        <v>2517786</v>
      </c>
      <c r="T1683" t="s">
        <v>489</v>
      </c>
      <c r="V1683"/>
      <c r="W1683" s="1">
        <v>29199</v>
      </c>
      <c r="X1683"/>
    </row>
    <row r="1684" spans="1:24" x14ac:dyDescent="0.3">
      <c r="A1684" t="s">
        <v>6544</v>
      </c>
      <c r="B1684">
        <v>1</v>
      </c>
      <c r="C1684" s="1" t="s">
        <v>6542</v>
      </c>
      <c r="D1684" t="s">
        <v>347</v>
      </c>
      <c r="E1684" t="s">
        <v>6543</v>
      </c>
      <c r="F1684" t="s">
        <v>298</v>
      </c>
      <c r="G1684">
        <v>0</v>
      </c>
      <c r="H1684" t="s">
        <v>599</v>
      </c>
      <c r="I1684" t="s">
        <v>6542</v>
      </c>
      <c r="J1684">
        <v>18508</v>
      </c>
      <c r="K1684">
        <v>5</v>
      </c>
      <c r="L1684" t="s">
        <v>1893</v>
      </c>
      <c r="M1684" t="s">
        <v>312</v>
      </c>
      <c r="N1684">
        <v>27</v>
      </c>
      <c r="O1684" t="s">
        <v>12547</v>
      </c>
      <c r="P1684" s="1" t="s">
        <v>347</v>
      </c>
      <c r="R1684">
        <v>2982761</v>
      </c>
      <c r="T1684" t="s">
        <v>328</v>
      </c>
      <c r="U1684" t="s">
        <v>532</v>
      </c>
      <c r="V1684" t="s">
        <v>2132</v>
      </c>
      <c r="W1684" s="1">
        <v>29893</v>
      </c>
      <c r="X1684"/>
    </row>
    <row r="1685" spans="1:24" x14ac:dyDescent="0.3">
      <c r="A1685" t="s">
        <v>6549</v>
      </c>
      <c r="B1685">
        <v>1</v>
      </c>
      <c r="C1685" s="1" t="s">
        <v>6546</v>
      </c>
      <c r="D1685" t="s">
        <v>320</v>
      </c>
      <c r="E1685" t="s">
        <v>6548</v>
      </c>
      <c r="F1685" t="s">
        <v>298</v>
      </c>
      <c r="G1685">
        <v>83</v>
      </c>
      <c r="H1685" t="s">
        <v>952</v>
      </c>
      <c r="I1685" t="s">
        <v>6546</v>
      </c>
      <c r="J1685">
        <v>16964</v>
      </c>
      <c r="K1685">
        <v>6</v>
      </c>
      <c r="L1685" t="s">
        <v>2473</v>
      </c>
      <c r="M1685" t="s">
        <v>6547</v>
      </c>
      <c r="N1685">
        <v>28</v>
      </c>
      <c r="O1685" t="s">
        <v>12548</v>
      </c>
      <c r="P1685" s="1" t="s">
        <v>320</v>
      </c>
      <c r="R1685">
        <v>2576925</v>
      </c>
      <c r="S1685">
        <v>1</v>
      </c>
      <c r="T1685" t="s">
        <v>303</v>
      </c>
      <c r="U1685" t="s">
        <v>14224</v>
      </c>
      <c r="V1685" t="s">
        <v>14849</v>
      </c>
      <c r="W1685" s="1">
        <v>28592</v>
      </c>
      <c r="X1685"/>
    </row>
    <row r="1686" spans="1:24" x14ac:dyDescent="0.3">
      <c r="A1686" t="s">
        <v>6552</v>
      </c>
      <c r="B1686">
        <v>1</v>
      </c>
      <c r="C1686" s="1" t="s">
        <v>6551</v>
      </c>
      <c r="D1686" t="s">
        <v>310</v>
      </c>
      <c r="F1686" t="s">
        <v>294</v>
      </c>
      <c r="G1686">
        <v>5</v>
      </c>
      <c r="H1686" t="s">
        <v>682</v>
      </c>
      <c r="I1686" t="s">
        <v>6551</v>
      </c>
      <c r="J1686">
        <v>8769</v>
      </c>
      <c r="K1686">
        <v>11</v>
      </c>
      <c r="L1686" t="s">
        <v>1817</v>
      </c>
      <c r="M1686" t="s">
        <v>5552</v>
      </c>
      <c r="N1686">
        <v>35</v>
      </c>
      <c r="O1686" t="s">
        <v>12549</v>
      </c>
      <c r="P1686" s="1" t="s">
        <v>310</v>
      </c>
      <c r="R1686">
        <v>9780</v>
      </c>
      <c r="T1686" t="s">
        <v>328</v>
      </c>
      <c r="V1686" t="s">
        <v>6553</v>
      </c>
      <c r="W1686" s="1">
        <v>7943</v>
      </c>
      <c r="X1686"/>
    </row>
    <row r="1687" spans="1:24" x14ac:dyDescent="0.3">
      <c r="A1687" t="s">
        <v>6556</v>
      </c>
      <c r="B1687">
        <v>1</v>
      </c>
      <c r="C1687" s="1" t="s">
        <v>557</v>
      </c>
      <c r="D1687" t="s">
        <v>448</v>
      </c>
      <c r="E1687" t="s">
        <v>6555</v>
      </c>
      <c r="F1687" t="s">
        <v>298</v>
      </c>
      <c r="G1687">
        <v>43</v>
      </c>
      <c r="H1687" t="s">
        <v>427</v>
      </c>
      <c r="I1687" t="s">
        <v>557</v>
      </c>
      <c r="J1687">
        <v>6198</v>
      </c>
      <c r="K1687">
        <v>15</v>
      </c>
      <c r="L1687" t="s">
        <v>2473</v>
      </c>
      <c r="M1687" t="s">
        <v>6554</v>
      </c>
      <c r="N1687">
        <v>37</v>
      </c>
      <c r="O1687" t="s">
        <v>12550</v>
      </c>
      <c r="P1687" s="1" t="s">
        <v>448</v>
      </c>
      <c r="R1687">
        <v>8544</v>
      </c>
      <c r="T1687" t="s">
        <v>454</v>
      </c>
      <c r="V1687" t="s">
        <v>6557</v>
      </c>
      <c r="W1687" s="1">
        <v>7306</v>
      </c>
      <c r="X1687"/>
    </row>
    <row r="1688" spans="1:24" x14ac:dyDescent="0.3">
      <c r="A1688" t="s">
        <v>6561</v>
      </c>
      <c r="B1688">
        <v>1</v>
      </c>
      <c r="C1688" s="1" t="s">
        <v>6558</v>
      </c>
      <c r="D1688" t="s">
        <v>320</v>
      </c>
      <c r="E1688" t="s">
        <v>6560</v>
      </c>
      <c r="F1688" t="s">
        <v>298</v>
      </c>
      <c r="G1688">
        <v>88</v>
      </c>
      <c r="H1688" t="s">
        <v>1494</v>
      </c>
      <c r="I1688" t="s">
        <v>6558</v>
      </c>
      <c r="J1688">
        <v>16608</v>
      </c>
      <c r="K1688">
        <v>6</v>
      </c>
      <c r="L1688" t="s">
        <v>573</v>
      </c>
      <c r="M1688" t="s">
        <v>6559</v>
      </c>
      <c r="N1688">
        <v>27</v>
      </c>
      <c r="O1688" t="s">
        <v>12551</v>
      </c>
      <c r="P1688" s="1" t="s">
        <v>320</v>
      </c>
      <c r="R1688">
        <v>16795</v>
      </c>
      <c r="T1688" t="s">
        <v>293</v>
      </c>
      <c r="V1688" t="s">
        <v>405</v>
      </c>
      <c r="W1688" s="1">
        <v>27566</v>
      </c>
      <c r="X1688"/>
    </row>
    <row r="1689" spans="1:24" x14ac:dyDescent="0.3">
      <c r="A1689" t="s">
        <v>17212</v>
      </c>
      <c r="B1689">
        <v>1</v>
      </c>
      <c r="C1689" s="1" t="s">
        <v>17213</v>
      </c>
      <c r="D1689" t="s">
        <v>15649</v>
      </c>
      <c r="F1689" t="s">
        <v>298</v>
      </c>
      <c r="G1689">
        <v>15</v>
      </c>
      <c r="H1689" t="s">
        <v>726</v>
      </c>
      <c r="I1689" t="s">
        <v>17213</v>
      </c>
      <c r="K1689">
        <v>0</v>
      </c>
      <c r="L1689" t="s">
        <v>17214</v>
      </c>
      <c r="M1689" t="s">
        <v>17215</v>
      </c>
      <c r="O1689" t="s">
        <v>17216</v>
      </c>
      <c r="P1689" s="1" t="s">
        <v>15649</v>
      </c>
      <c r="T1689" t="s">
        <v>307</v>
      </c>
      <c r="U1689" t="s">
        <v>870</v>
      </c>
      <c r="V1689"/>
      <c r="W1689" s="1"/>
      <c r="X1689"/>
    </row>
    <row r="1690" spans="1:24" x14ac:dyDescent="0.3">
      <c r="A1690" t="s">
        <v>6564</v>
      </c>
      <c r="B1690">
        <v>1</v>
      </c>
      <c r="C1690" s="1" t="s">
        <v>6562</v>
      </c>
      <c r="D1690" t="s">
        <v>347</v>
      </c>
      <c r="F1690" t="s">
        <v>294</v>
      </c>
      <c r="G1690">
        <v>0</v>
      </c>
      <c r="H1690" t="s">
        <v>295</v>
      </c>
      <c r="I1690" t="s">
        <v>6562</v>
      </c>
      <c r="J1690">
        <v>17700</v>
      </c>
      <c r="L1690" t="s">
        <v>6563</v>
      </c>
      <c r="M1690" t="s">
        <v>820</v>
      </c>
      <c r="O1690" t="s">
        <v>12552</v>
      </c>
      <c r="P1690" s="1" t="s">
        <v>347</v>
      </c>
      <c r="T1690" t="s">
        <v>295</v>
      </c>
      <c r="V1690"/>
      <c r="W1690" s="1"/>
      <c r="X1690"/>
    </row>
    <row r="1691" spans="1:24" x14ac:dyDescent="0.3">
      <c r="A1691" t="s">
        <v>6567</v>
      </c>
      <c r="B1691">
        <v>1</v>
      </c>
      <c r="C1691" s="1" t="s">
        <v>6565</v>
      </c>
      <c r="D1691" t="s">
        <v>310</v>
      </c>
      <c r="E1691" t="s">
        <v>6566</v>
      </c>
      <c r="F1691" t="s">
        <v>298</v>
      </c>
      <c r="G1691">
        <v>7</v>
      </c>
      <c r="H1691" t="s">
        <v>738</v>
      </c>
      <c r="I1691" t="s">
        <v>6565</v>
      </c>
      <c r="J1691">
        <v>9902</v>
      </c>
      <c r="K1691">
        <v>12</v>
      </c>
      <c r="L1691" t="s">
        <v>811</v>
      </c>
      <c r="M1691" t="s">
        <v>311</v>
      </c>
      <c r="N1691">
        <v>34</v>
      </c>
      <c r="O1691" t="s">
        <v>12553</v>
      </c>
      <c r="P1691" s="1" t="s">
        <v>310</v>
      </c>
      <c r="R1691">
        <v>12471</v>
      </c>
      <c r="S1691">
        <v>2</v>
      </c>
      <c r="T1691" t="s">
        <v>307</v>
      </c>
      <c r="U1691" t="s">
        <v>297</v>
      </c>
      <c r="V1691" t="s">
        <v>2419</v>
      </c>
      <c r="W1691" s="1">
        <v>9678</v>
      </c>
      <c r="X1691"/>
    </row>
    <row r="1692" spans="1:24" x14ac:dyDescent="0.3">
      <c r="A1692" t="s">
        <v>6572</v>
      </c>
      <c r="B1692">
        <v>1</v>
      </c>
      <c r="C1692" s="1" t="s">
        <v>6568</v>
      </c>
      <c r="D1692" t="s">
        <v>347</v>
      </c>
      <c r="E1692" t="s">
        <v>6571</v>
      </c>
      <c r="F1692" t="s">
        <v>294</v>
      </c>
      <c r="G1692">
        <v>15</v>
      </c>
      <c r="H1692" t="s">
        <v>533</v>
      </c>
      <c r="I1692" t="s">
        <v>6568</v>
      </c>
      <c r="J1692">
        <v>17292</v>
      </c>
      <c r="K1692">
        <v>5</v>
      </c>
      <c r="L1692" t="s">
        <v>6569</v>
      </c>
      <c r="M1692" t="s">
        <v>6570</v>
      </c>
      <c r="N1692">
        <v>27</v>
      </c>
      <c r="O1692" t="s">
        <v>12554</v>
      </c>
      <c r="P1692" s="1" t="s">
        <v>347</v>
      </c>
      <c r="R1692">
        <v>3894952</v>
      </c>
      <c r="T1692" t="s">
        <v>307</v>
      </c>
      <c r="V1692" t="s">
        <v>6573</v>
      </c>
      <c r="W1692" s="1">
        <v>29069</v>
      </c>
      <c r="X1692"/>
    </row>
    <row r="1693" spans="1:24" x14ac:dyDescent="0.3">
      <c r="A1693" t="s">
        <v>6576</v>
      </c>
      <c r="B1693">
        <v>1</v>
      </c>
      <c r="C1693" s="1" t="s">
        <v>205</v>
      </c>
      <c r="D1693" t="s">
        <v>434</v>
      </c>
      <c r="E1693" t="s">
        <v>6575</v>
      </c>
      <c r="F1693" t="s">
        <v>298</v>
      </c>
      <c r="G1693">
        <v>5</v>
      </c>
      <c r="H1693" t="s">
        <v>361</v>
      </c>
      <c r="I1693" t="s">
        <v>205</v>
      </c>
      <c r="J1693">
        <v>10333</v>
      </c>
      <c r="K1693">
        <v>12</v>
      </c>
      <c r="L1693" t="s">
        <v>1915</v>
      </c>
      <c r="M1693" t="s">
        <v>6574</v>
      </c>
      <c r="N1693">
        <v>34</v>
      </c>
      <c r="O1693" t="s">
        <v>12555</v>
      </c>
      <c r="P1693" s="1" t="s">
        <v>434</v>
      </c>
      <c r="R1693">
        <v>12460</v>
      </c>
      <c r="S1693">
        <v>1</v>
      </c>
      <c r="T1693" t="s">
        <v>344</v>
      </c>
      <c r="U1693" t="s">
        <v>313</v>
      </c>
      <c r="V1693" t="s">
        <v>6577</v>
      </c>
      <c r="W1693" s="1">
        <v>9526</v>
      </c>
      <c r="X1693"/>
    </row>
    <row r="1694" spans="1:24" x14ac:dyDescent="0.3">
      <c r="A1694" t="s">
        <v>6580</v>
      </c>
      <c r="B1694">
        <v>1</v>
      </c>
      <c r="C1694" s="1" t="s">
        <v>6578</v>
      </c>
      <c r="D1694" t="s">
        <v>434</v>
      </c>
      <c r="F1694" t="s">
        <v>294</v>
      </c>
      <c r="G1694">
        <v>8</v>
      </c>
      <c r="H1694" t="s">
        <v>366</v>
      </c>
      <c r="I1694" t="s">
        <v>6578</v>
      </c>
      <c r="J1694">
        <v>10145</v>
      </c>
      <c r="K1694">
        <v>18</v>
      </c>
      <c r="L1694" t="s">
        <v>3413</v>
      </c>
      <c r="M1694" t="s">
        <v>6579</v>
      </c>
      <c r="N1694">
        <v>40</v>
      </c>
      <c r="O1694" t="s">
        <v>12556</v>
      </c>
      <c r="P1694" s="1" t="s">
        <v>434</v>
      </c>
      <c r="R1694">
        <v>4245</v>
      </c>
      <c r="T1694" t="s">
        <v>328</v>
      </c>
      <c r="V1694" t="s">
        <v>6581</v>
      </c>
      <c r="W1694" s="1"/>
      <c r="X1694"/>
    </row>
    <row r="1695" spans="1:24" x14ac:dyDescent="0.3">
      <c r="A1695" t="s">
        <v>14850</v>
      </c>
      <c r="B1695">
        <v>1</v>
      </c>
      <c r="C1695" s="1" t="s">
        <v>14851</v>
      </c>
      <c r="D1695" t="s">
        <v>347</v>
      </c>
      <c r="F1695" t="s">
        <v>294</v>
      </c>
      <c r="H1695" t="s">
        <v>945</v>
      </c>
      <c r="I1695" t="s">
        <v>14851</v>
      </c>
      <c r="J1695">
        <v>22229</v>
      </c>
      <c r="K1695">
        <v>0</v>
      </c>
      <c r="L1695" t="s">
        <v>1526</v>
      </c>
      <c r="M1695" t="s">
        <v>14853</v>
      </c>
      <c r="N1695">
        <v>23</v>
      </c>
      <c r="O1695" t="s">
        <v>14854</v>
      </c>
      <c r="P1695" s="1" t="s">
        <v>347</v>
      </c>
      <c r="R1695">
        <v>3935018</v>
      </c>
      <c r="T1695" t="s">
        <v>293</v>
      </c>
      <c r="V1695" t="s">
        <v>14852</v>
      </c>
      <c r="W1695" s="1">
        <v>33182</v>
      </c>
      <c r="X1695"/>
    </row>
    <row r="1696" spans="1:24" x14ac:dyDescent="0.3">
      <c r="A1696" t="s">
        <v>17217</v>
      </c>
      <c r="B1696">
        <v>1</v>
      </c>
      <c r="C1696" s="1" t="s">
        <v>17218</v>
      </c>
      <c r="D1696" t="s">
        <v>347</v>
      </c>
      <c r="F1696" t="s">
        <v>298</v>
      </c>
      <c r="G1696">
        <v>83</v>
      </c>
      <c r="H1696" t="s">
        <v>787</v>
      </c>
      <c r="I1696" t="s">
        <v>17218</v>
      </c>
      <c r="K1696">
        <v>0</v>
      </c>
      <c r="L1696" t="s">
        <v>1060</v>
      </c>
      <c r="M1696" t="s">
        <v>4538</v>
      </c>
      <c r="O1696" t="s">
        <v>17219</v>
      </c>
      <c r="P1696" s="1" t="s">
        <v>347</v>
      </c>
      <c r="T1696" t="s">
        <v>344</v>
      </c>
      <c r="U1696" t="s">
        <v>1190</v>
      </c>
      <c r="V1696"/>
      <c r="W1696" s="1"/>
      <c r="X1696"/>
    </row>
    <row r="1697" spans="1:24" x14ac:dyDescent="0.3">
      <c r="A1697" t="s">
        <v>4144</v>
      </c>
      <c r="B1697">
        <v>1</v>
      </c>
      <c r="C1697" s="1" t="s">
        <v>6582</v>
      </c>
      <c r="D1697" t="s">
        <v>320</v>
      </c>
      <c r="E1697" t="s">
        <v>6583</v>
      </c>
      <c r="F1697" t="s">
        <v>294</v>
      </c>
      <c r="G1697">
        <v>48</v>
      </c>
      <c r="H1697" t="s">
        <v>1592</v>
      </c>
      <c r="I1697" t="s">
        <v>6582</v>
      </c>
      <c r="J1697">
        <v>20577</v>
      </c>
      <c r="K1697">
        <v>2</v>
      </c>
      <c r="L1697" t="s">
        <v>468</v>
      </c>
      <c r="M1697" t="s">
        <v>820</v>
      </c>
      <c r="N1697">
        <v>24</v>
      </c>
      <c r="O1697" t="s">
        <v>12557</v>
      </c>
      <c r="P1697" s="1" t="s">
        <v>320</v>
      </c>
      <c r="R1697">
        <v>3125991</v>
      </c>
      <c r="T1697" t="s">
        <v>421</v>
      </c>
      <c r="V1697" t="s">
        <v>6584</v>
      </c>
      <c r="W1697" s="1">
        <v>31501</v>
      </c>
      <c r="X1697"/>
    </row>
    <row r="1698" spans="1:24" x14ac:dyDescent="0.3">
      <c r="A1698" t="s">
        <v>6587</v>
      </c>
      <c r="B1698">
        <v>1</v>
      </c>
      <c r="C1698" s="1" t="s">
        <v>6585</v>
      </c>
      <c r="D1698" t="s">
        <v>310</v>
      </c>
      <c r="F1698" t="s">
        <v>294</v>
      </c>
      <c r="G1698">
        <v>13</v>
      </c>
      <c r="H1698" t="s">
        <v>571</v>
      </c>
      <c r="I1698" t="s">
        <v>6585</v>
      </c>
      <c r="J1698">
        <v>15182</v>
      </c>
      <c r="K1698">
        <v>7</v>
      </c>
      <c r="L1698" t="s">
        <v>1193</v>
      </c>
      <c r="M1698" t="s">
        <v>6586</v>
      </c>
      <c r="N1698">
        <v>30</v>
      </c>
      <c r="O1698" t="s">
        <v>12558</v>
      </c>
      <c r="P1698" s="1" t="s">
        <v>310</v>
      </c>
      <c r="R1698">
        <v>15894</v>
      </c>
      <c r="T1698" t="s">
        <v>293</v>
      </c>
      <c r="V1698" t="s">
        <v>4525</v>
      </c>
      <c r="W1698" s="1">
        <v>26872</v>
      </c>
      <c r="X1698"/>
    </row>
    <row r="1699" spans="1:24" x14ac:dyDescent="0.3">
      <c r="A1699" t="s">
        <v>6591</v>
      </c>
      <c r="B1699">
        <v>1</v>
      </c>
      <c r="C1699" s="1" t="s">
        <v>6588</v>
      </c>
      <c r="D1699" t="s">
        <v>347</v>
      </c>
      <c r="E1699" t="s">
        <v>6590</v>
      </c>
      <c r="F1699" t="s">
        <v>294</v>
      </c>
      <c r="G1699">
        <v>1</v>
      </c>
      <c r="H1699" t="s">
        <v>366</v>
      </c>
      <c r="I1699" t="s">
        <v>6588</v>
      </c>
      <c r="J1699">
        <v>14920</v>
      </c>
      <c r="K1699">
        <v>7</v>
      </c>
      <c r="L1699" t="s">
        <v>6589</v>
      </c>
      <c r="M1699" t="s">
        <v>1510</v>
      </c>
      <c r="N1699">
        <v>29</v>
      </c>
      <c r="O1699" t="s">
        <v>12559</v>
      </c>
      <c r="P1699" s="1" t="s">
        <v>347</v>
      </c>
      <c r="R1699">
        <v>15983</v>
      </c>
      <c r="T1699" t="s">
        <v>344</v>
      </c>
      <c r="V1699" t="s">
        <v>6592</v>
      </c>
      <c r="W1699" s="1">
        <v>26820</v>
      </c>
      <c r="X1699"/>
    </row>
    <row r="1700" spans="1:24" x14ac:dyDescent="0.3">
      <c r="A1700" t="s">
        <v>4904</v>
      </c>
      <c r="B1700">
        <v>1</v>
      </c>
      <c r="C1700" s="1" t="s">
        <v>17220</v>
      </c>
      <c r="D1700" t="s">
        <v>320</v>
      </c>
      <c r="F1700" t="s">
        <v>294</v>
      </c>
      <c r="G1700">
        <v>88</v>
      </c>
      <c r="H1700" t="s">
        <v>2131</v>
      </c>
      <c r="I1700" t="s">
        <v>17220</v>
      </c>
      <c r="J1700">
        <v>3</v>
      </c>
      <c r="K1700">
        <v>12</v>
      </c>
      <c r="L1700" t="s">
        <v>4214</v>
      </c>
      <c r="M1700" t="s">
        <v>4903</v>
      </c>
      <c r="N1700">
        <v>36</v>
      </c>
      <c r="O1700" t="s">
        <v>12113</v>
      </c>
      <c r="P1700" s="1" t="s">
        <v>320</v>
      </c>
      <c r="R1700">
        <v>11319</v>
      </c>
      <c r="T1700" t="s">
        <v>317</v>
      </c>
      <c r="V1700" t="s">
        <v>4905</v>
      </c>
      <c r="W1700" s="1">
        <v>8862</v>
      </c>
      <c r="X1700"/>
    </row>
    <row r="1701" spans="1:24" x14ac:dyDescent="0.3">
      <c r="A1701" t="s">
        <v>6595</v>
      </c>
      <c r="B1701">
        <v>1</v>
      </c>
      <c r="C1701" s="1" t="s">
        <v>6593</v>
      </c>
      <c r="D1701" t="s">
        <v>320</v>
      </c>
      <c r="E1701" t="s">
        <v>6594</v>
      </c>
      <c r="F1701" t="s">
        <v>298</v>
      </c>
      <c r="G1701">
        <v>89</v>
      </c>
      <c r="H1701" t="s">
        <v>952</v>
      </c>
      <c r="I1701" t="s">
        <v>6593</v>
      </c>
      <c r="J1701">
        <v>19803</v>
      </c>
      <c r="K1701">
        <v>3</v>
      </c>
      <c r="L1701" t="s">
        <v>418</v>
      </c>
      <c r="M1701" t="s">
        <v>2181</v>
      </c>
      <c r="N1701">
        <v>25</v>
      </c>
      <c r="O1701" t="s">
        <v>12560</v>
      </c>
      <c r="P1701" s="1" t="s">
        <v>320</v>
      </c>
      <c r="R1701">
        <v>3116365</v>
      </c>
      <c r="S1701">
        <v>1</v>
      </c>
      <c r="T1701" t="s">
        <v>293</v>
      </c>
      <c r="U1701" t="s">
        <v>334</v>
      </c>
      <c r="V1701" t="s">
        <v>14855</v>
      </c>
      <c r="W1701" s="1">
        <v>31056</v>
      </c>
      <c r="X1701"/>
    </row>
    <row r="1702" spans="1:24" x14ac:dyDescent="0.3">
      <c r="A1702" t="s">
        <v>6599</v>
      </c>
      <c r="B1702">
        <v>1</v>
      </c>
      <c r="C1702" s="1" t="s">
        <v>6596</v>
      </c>
      <c r="D1702" t="s">
        <v>347</v>
      </c>
      <c r="F1702" t="s">
        <v>294</v>
      </c>
      <c r="G1702">
        <v>11</v>
      </c>
      <c r="H1702" t="s">
        <v>65</v>
      </c>
      <c r="I1702" t="s">
        <v>6596</v>
      </c>
      <c r="J1702">
        <v>9079</v>
      </c>
      <c r="K1702">
        <v>11</v>
      </c>
      <c r="L1702" t="s">
        <v>6597</v>
      </c>
      <c r="M1702" t="s">
        <v>6598</v>
      </c>
      <c r="N1702">
        <v>32</v>
      </c>
      <c r="O1702" t="s">
        <v>12561</v>
      </c>
      <c r="P1702" s="1" t="s">
        <v>347</v>
      </c>
      <c r="R1702">
        <v>12569</v>
      </c>
      <c r="T1702" t="s">
        <v>359</v>
      </c>
      <c r="V1702" t="s">
        <v>5754</v>
      </c>
      <c r="W1702" s="1">
        <v>9286</v>
      </c>
      <c r="X1702"/>
    </row>
    <row r="1703" spans="1:24" x14ac:dyDescent="0.3">
      <c r="A1703" t="s">
        <v>6601</v>
      </c>
      <c r="B1703">
        <v>1</v>
      </c>
      <c r="C1703" s="1" t="s">
        <v>6600</v>
      </c>
      <c r="D1703" t="s">
        <v>347</v>
      </c>
      <c r="F1703" t="s">
        <v>294</v>
      </c>
      <c r="G1703">
        <v>19</v>
      </c>
      <c r="H1703" t="s">
        <v>433</v>
      </c>
      <c r="I1703" t="s">
        <v>6600</v>
      </c>
      <c r="J1703">
        <v>3330</v>
      </c>
      <c r="K1703">
        <v>14</v>
      </c>
      <c r="L1703" t="s">
        <v>2263</v>
      </c>
      <c r="M1703" t="s">
        <v>573</v>
      </c>
      <c r="N1703">
        <v>36</v>
      </c>
      <c r="O1703" t="s">
        <v>12562</v>
      </c>
      <c r="P1703" s="1" t="s">
        <v>347</v>
      </c>
      <c r="R1703">
        <v>10147</v>
      </c>
      <c r="T1703" t="s">
        <v>344</v>
      </c>
      <c r="V1703" t="s">
        <v>6602</v>
      </c>
      <c r="W1703" s="1">
        <v>8021</v>
      </c>
      <c r="X1703"/>
    </row>
    <row r="1704" spans="1:24" x14ac:dyDescent="0.3">
      <c r="A1704" t="s">
        <v>16419</v>
      </c>
      <c r="B1704">
        <v>1</v>
      </c>
      <c r="C1704" s="1" t="s">
        <v>6603</v>
      </c>
      <c r="D1704" t="s">
        <v>347</v>
      </c>
      <c r="E1704" t="s">
        <v>6605</v>
      </c>
      <c r="F1704" t="s">
        <v>298</v>
      </c>
      <c r="G1704">
        <v>13</v>
      </c>
      <c r="H1704" t="s">
        <v>391</v>
      </c>
      <c r="I1704" t="s">
        <v>6603</v>
      </c>
      <c r="J1704">
        <v>20478</v>
      </c>
      <c r="K1704">
        <v>3</v>
      </c>
      <c r="L1704" t="s">
        <v>6604</v>
      </c>
      <c r="M1704" t="s">
        <v>16420</v>
      </c>
      <c r="N1704">
        <v>26</v>
      </c>
      <c r="O1704" t="s">
        <v>16421</v>
      </c>
      <c r="P1704" s="1" t="s">
        <v>347</v>
      </c>
      <c r="R1704">
        <v>3051650</v>
      </c>
      <c r="S1704">
        <v>3</v>
      </c>
      <c r="T1704" t="s">
        <v>307</v>
      </c>
      <c r="U1704" t="s">
        <v>414</v>
      </c>
      <c r="V1704" t="s">
        <v>6606</v>
      </c>
      <c r="W1704" s="1">
        <v>31722</v>
      </c>
      <c r="X1704"/>
    </row>
    <row r="1705" spans="1:24" x14ac:dyDescent="0.3">
      <c r="A1705" t="s">
        <v>6608</v>
      </c>
      <c r="B1705">
        <v>1</v>
      </c>
      <c r="C1705" s="1" t="s">
        <v>105</v>
      </c>
      <c r="D1705" t="s">
        <v>320</v>
      </c>
      <c r="E1705" t="s">
        <v>6607</v>
      </c>
      <c r="F1705" t="s">
        <v>298</v>
      </c>
      <c r="G1705">
        <v>88</v>
      </c>
      <c r="H1705" t="s">
        <v>831</v>
      </c>
      <c r="I1705" t="s">
        <v>105</v>
      </c>
      <c r="J1705">
        <v>19903</v>
      </c>
      <c r="K1705">
        <v>3</v>
      </c>
      <c r="L1705" t="s">
        <v>597</v>
      </c>
      <c r="M1705" t="s">
        <v>5642</v>
      </c>
      <c r="N1705">
        <v>29</v>
      </c>
      <c r="O1705" t="s">
        <v>12563</v>
      </c>
      <c r="P1705" s="1" t="s">
        <v>320</v>
      </c>
      <c r="R1705">
        <v>3128452</v>
      </c>
      <c r="S1705">
        <v>1</v>
      </c>
      <c r="T1705" t="s">
        <v>421</v>
      </c>
      <c r="U1705" t="s">
        <v>690</v>
      </c>
      <c r="V1705" t="s">
        <v>6609</v>
      </c>
      <c r="W1705" s="1">
        <v>31068</v>
      </c>
      <c r="X1705"/>
    </row>
    <row r="1706" spans="1:24" x14ac:dyDescent="0.3">
      <c r="A1706" t="s">
        <v>17221</v>
      </c>
      <c r="B1706">
        <v>1</v>
      </c>
      <c r="C1706" s="1" t="s">
        <v>17222</v>
      </c>
      <c r="D1706" t="s">
        <v>320</v>
      </c>
      <c r="F1706" t="s">
        <v>298</v>
      </c>
      <c r="G1706">
        <v>40</v>
      </c>
      <c r="H1706" t="s">
        <v>952</v>
      </c>
      <c r="I1706" t="s">
        <v>17222</v>
      </c>
      <c r="K1706">
        <v>0</v>
      </c>
      <c r="L1706" t="s">
        <v>623</v>
      </c>
      <c r="M1706" t="s">
        <v>17223</v>
      </c>
      <c r="O1706" t="s">
        <v>17224</v>
      </c>
      <c r="P1706" s="1" t="s">
        <v>320</v>
      </c>
      <c r="T1706" t="s">
        <v>421</v>
      </c>
      <c r="U1706" t="s">
        <v>717</v>
      </c>
      <c r="V1706"/>
      <c r="W1706" s="1"/>
      <c r="X1706"/>
    </row>
    <row r="1707" spans="1:24" x14ac:dyDescent="0.3">
      <c r="A1707" t="s">
        <v>6611</v>
      </c>
      <c r="B1707">
        <v>1</v>
      </c>
      <c r="C1707" s="1" t="s">
        <v>1518</v>
      </c>
      <c r="D1707" t="s">
        <v>347</v>
      </c>
      <c r="F1707" t="s">
        <v>294</v>
      </c>
      <c r="G1707">
        <v>19</v>
      </c>
      <c r="H1707" t="s">
        <v>564</v>
      </c>
      <c r="I1707" t="s">
        <v>1518</v>
      </c>
      <c r="J1707">
        <v>7389</v>
      </c>
      <c r="K1707">
        <v>12</v>
      </c>
      <c r="L1707" t="s">
        <v>3529</v>
      </c>
      <c r="M1707" t="s">
        <v>6610</v>
      </c>
      <c r="N1707">
        <v>34</v>
      </c>
      <c r="O1707" t="s">
        <v>12564</v>
      </c>
      <c r="P1707" s="1" t="s">
        <v>347</v>
      </c>
      <c r="R1707">
        <v>11276</v>
      </c>
      <c r="T1707" t="s">
        <v>399</v>
      </c>
      <c r="V1707" t="s">
        <v>4516</v>
      </c>
      <c r="W1707" s="1">
        <v>8819</v>
      </c>
      <c r="X1707"/>
    </row>
    <row r="1708" spans="1:24" x14ac:dyDescent="0.3">
      <c r="A1708" t="s">
        <v>6614</v>
      </c>
      <c r="B1708">
        <v>1</v>
      </c>
      <c r="C1708" s="1" t="s">
        <v>6612</v>
      </c>
      <c r="D1708" t="s">
        <v>448</v>
      </c>
      <c r="F1708" t="s">
        <v>294</v>
      </c>
      <c r="G1708">
        <v>31</v>
      </c>
      <c r="H1708" t="s">
        <v>366</v>
      </c>
      <c r="I1708" t="s">
        <v>6612</v>
      </c>
      <c r="J1708">
        <v>13852</v>
      </c>
      <c r="K1708">
        <v>8</v>
      </c>
      <c r="L1708" t="s">
        <v>723</v>
      </c>
      <c r="M1708" t="s">
        <v>6613</v>
      </c>
      <c r="N1708">
        <v>32</v>
      </c>
      <c r="O1708" t="s">
        <v>12565</v>
      </c>
      <c r="P1708" s="1" t="s">
        <v>448</v>
      </c>
      <c r="R1708">
        <v>15501</v>
      </c>
      <c r="T1708" t="s">
        <v>395</v>
      </c>
      <c r="V1708" t="s">
        <v>6615</v>
      </c>
      <c r="W1708" s="1">
        <v>26455</v>
      </c>
      <c r="X1708"/>
    </row>
    <row r="1709" spans="1:24" x14ac:dyDescent="0.3">
      <c r="A1709" t="s">
        <v>6618</v>
      </c>
      <c r="B1709">
        <v>1</v>
      </c>
      <c r="C1709" s="1" t="s">
        <v>6616</v>
      </c>
      <c r="D1709" t="s">
        <v>347</v>
      </c>
      <c r="F1709" t="s">
        <v>294</v>
      </c>
      <c r="G1709">
        <v>85</v>
      </c>
      <c r="H1709" t="s">
        <v>825</v>
      </c>
      <c r="I1709" t="s">
        <v>6616</v>
      </c>
      <c r="J1709">
        <v>16227</v>
      </c>
      <c r="K1709">
        <v>1</v>
      </c>
      <c r="L1709" t="s">
        <v>468</v>
      </c>
      <c r="M1709" t="s">
        <v>6617</v>
      </c>
      <c r="N1709">
        <v>25</v>
      </c>
      <c r="O1709" t="s">
        <v>12566</v>
      </c>
      <c r="P1709" s="1" t="s">
        <v>347</v>
      </c>
      <c r="R1709">
        <v>17195</v>
      </c>
      <c r="T1709" t="s">
        <v>307</v>
      </c>
      <c r="V1709" t="s">
        <v>3046</v>
      </c>
      <c r="W1709" s="1">
        <v>28104</v>
      </c>
      <c r="X1709"/>
    </row>
    <row r="1710" spans="1:24" x14ac:dyDescent="0.3">
      <c r="A1710" t="s">
        <v>6621</v>
      </c>
      <c r="B1710">
        <v>1</v>
      </c>
      <c r="C1710" s="1" t="s">
        <v>231</v>
      </c>
      <c r="D1710" t="s">
        <v>448</v>
      </c>
      <c r="E1710" t="s">
        <v>6620</v>
      </c>
      <c r="F1710" t="s">
        <v>298</v>
      </c>
      <c r="G1710">
        <v>35</v>
      </c>
      <c r="H1710" t="s">
        <v>823</v>
      </c>
      <c r="I1710" t="s">
        <v>231</v>
      </c>
      <c r="J1710">
        <v>20239</v>
      </c>
      <c r="K1710">
        <v>3</v>
      </c>
      <c r="L1710" t="s">
        <v>6619</v>
      </c>
      <c r="M1710" t="s">
        <v>789</v>
      </c>
      <c r="N1710">
        <v>26</v>
      </c>
      <c r="O1710" t="s">
        <v>12567</v>
      </c>
      <c r="P1710" s="1" t="s">
        <v>448</v>
      </c>
      <c r="R1710">
        <v>3051926</v>
      </c>
      <c r="S1710">
        <v>2</v>
      </c>
      <c r="T1710" t="s">
        <v>328</v>
      </c>
      <c r="U1710" t="s">
        <v>334</v>
      </c>
      <c r="V1710" t="s">
        <v>6622</v>
      </c>
      <c r="W1710" s="1">
        <v>31424</v>
      </c>
      <c r="X1710"/>
    </row>
    <row r="1711" spans="1:24" x14ac:dyDescent="0.3">
      <c r="A1711" t="s">
        <v>6625</v>
      </c>
      <c r="B1711">
        <v>1</v>
      </c>
      <c r="C1711" s="1" t="s">
        <v>6623</v>
      </c>
      <c r="D1711" t="s">
        <v>448</v>
      </c>
      <c r="F1711" t="s">
        <v>294</v>
      </c>
      <c r="G1711">
        <v>36</v>
      </c>
      <c r="H1711" t="s">
        <v>1812</v>
      </c>
      <c r="I1711" t="s">
        <v>6623</v>
      </c>
      <c r="J1711">
        <v>19614</v>
      </c>
      <c r="K1711">
        <v>3</v>
      </c>
      <c r="L1711" t="s">
        <v>3540</v>
      </c>
      <c r="M1711" t="s">
        <v>6624</v>
      </c>
      <c r="N1711">
        <v>27</v>
      </c>
      <c r="O1711" t="s">
        <v>12568</v>
      </c>
      <c r="P1711" s="1" t="s">
        <v>448</v>
      </c>
      <c r="R1711">
        <v>3128756</v>
      </c>
      <c r="T1711" t="s">
        <v>359</v>
      </c>
      <c r="V1711" t="s">
        <v>3736</v>
      </c>
      <c r="W1711" s="1">
        <v>30751</v>
      </c>
      <c r="X1711"/>
    </row>
    <row r="1712" spans="1:24" x14ac:dyDescent="0.3">
      <c r="A1712" t="s">
        <v>6628</v>
      </c>
      <c r="B1712">
        <v>1</v>
      </c>
      <c r="C1712" s="1" t="s">
        <v>6626</v>
      </c>
      <c r="D1712" t="s">
        <v>320</v>
      </c>
      <c r="F1712" t="s">
        <v>294</v>
      </c>
      <c r="G1712">
        <v>48</v>
      </c>
      <c r="H1712" t="s">
        <v>695</v>
      </c>
      <c r="I1712" t="s">
        <v>6626</v>
      </c>
      <c r="J1712">
        <v>15005</v>
      </c>
      <c r="K1712">
        <v>7</v>
      </c>
      <c r="L1712" t="s">
        <v>6627</v>
      </c>
      <c r="M1712" t="s">
        <v>3916</v>
      </c>
      <c r="N1712">
        <v>29</v>
      </c>
      <c r="O1712" t="s">
        <v>12569</v>
      </c>
      <c r="P1712" s="1" t="s">
        <v>320</v>
      </c>
      <c r="R1712">
        <v>15991</v>
      </c>
      <c r="T1712" t="s">
        <v>317</v>
      </c>
      <c r="V1712" t="s">
        <v>3401</v>
      </c>
      <c r="W1712" s="1">
        <v>26877</v>
      </c>
      <c r="X1712"/>
    </row>
    <row r="1713" spans="1:24" x14ac:dyDescent="0.3">
      <c r="A1713" t="s">
        <v>6630</v>
      </c>
      <c r="B1713">
        <v>1</v>
      </c>
      <c r="C1713" s="1" t="s">
        <v>62</v>
      </c>
      <c r="D1713" t="s">
        <v>347</v>
      </c>
      <c r="E1713" t="s">
        <v>6629</v>
      </c>
      <c r="F1713" t="s">
        <v>298</v>
      </c>
      <c r="G1713">
        <v>15</v>
      </c>
      <c r="H1713" t="s">
        <v>316</v>
      </c>
      <c r="I1713" t="s">
        <v>62</v>
      </c>
      <c r="J1713">
        <v>14828</v>
      </c>
      <c r="K1713">
        <v>9</v>
      </c>
      <c r="L1713" t="s">
        <v>321</v>
      </c>
      <c r="M1713" t="s">
        <v>2521</v>
      </c>
      <c r="N1713">
        <v>33</v>
      </c>
      <c r="O1713" t="s">
        <v>12570</v>
      </c>
      <c r="P1713" s="1" t="s">
        <v>347</v>
      </c>
      <c r="R1713">
        <v>14402</v>
      </c>
      <c r="T1713" t="s">
        <v>328</v>
      </c>
      <c r="U1713" t="s">
        <v>351</v>
      </c>
      <c r="V1713" t="s">
        <v>14856</v>
      </c>
      <c r="W1713" s="1">
        <v>25178</v>
      </c>
      <c r="X1713"/>
    </row>
    <row r="1714" spans="1:24" x14ac:dyDescent="0.3">
      <c r="A1714" t="s">
        <v>14857</v>
      </c>
      <c r="B1714">
        <v>1</v>
      </c>
      <c r="C1714" s="1" t="s">
        <v>14858</v>
      </c>
      <c r="D1714" t="s">
        <v>347</v>
      </c>
      <c r="F1714" t="s">
        <v>298</v>
      </c>
      <c r="G1714">
        <v>17</v>
      </c>
      <c r="H1714" t="s">
        <v>355</v>
      </c>
      <c r="I1714" t="s">
        <v>14858</v>
      </c>
      <c r="J1714">
        <v>21714</v>
      </c>
      <c r="K1714">
        <v>1</v>
      </c>
      <c r="L1714" t="s">
        <v>14362</v>
      </c>
      <c r="M1714" t="s">
        <v>14860</v>
      </c>
      <c r="N1714">
        <v>24</v>
      </c>
      <c r="O1714" t="s">
        <v>14861</v>
      </c>
      <c r="P1714" s="1" t="s">
        <v>347</v>
      </c>
      <c r="R1714">
        <v>3916566</v>
      </c>
      <c r="S1714">
        <v>2</v>
      </c>
      <c r="T1714" t="s">
        <v>307</v>
      </c>
      <c r="U1714" t="s">
        <v>640</v>
      </c>
      <c r="V1714" t="s">
        <v>14859</v>
      </c>
      <c r="W1714" s="1">
        <v>32846</v>
      </c>
      <c r="X1714"/>
    </row>
    <row r="1715" spans="1:24" x14ac:dyDescent="0.3">
      <c r="A1715" t="s">
        <v>6634</v>
      </c>
      <c r="B1715">
        <v>1</v>
      </c>
      <c r="C1715" s="1" t="s">
        <v>6632</v>
      </c>
      <c r="F1715" t="s">
        <v>294</v>
      </c>
      <c r="G1715">
        <v>0</v>
      </c>
      <c r="H1715" t="s">
        <v>295</v>
      </c>
      <c r="I1715" t="s">
        <v>6632</v>
      </c>
      <c r="J1715">
        <v>18846</v>
      </c>
      <c r="K1715">
        <v>0</v>
      </c>
      <c r="L1715" t="s">
        <v>3312</v>
      </c>
      <c r="M1715" t="s">
        <v>6633</v>
      </c>
      <c r="O1715" t="s">
        <v>12571</v>
      </c>
      <c r="P1715" s="1" t="s">
        <v>295</v>
      </c>
      <c r="T1715" t="s">
        <v>295</v>
      </c>
      <c r="V1715"/>
      <c r="W1715" s="1"/>
      <c r="X1715"/>
    </row>
    <row r="1716" spans="1:24" x14ac:dyDescent="0.3">
      <c r="A1716" t="s">
        <v>6636</v>
      </c>
      <c r="B1716">
        <v>1</v>
      </c>
      <c r="C1716" s="1" t="s">
        <v>6635</v>
      </c>
      <c r="F1716" t="s">
        <v>294</v>
      </c>
      <c r="G1716">
        <v>0</v>
      </c>
      <c r="H1716" t="s">
        <v>295</v>
      </c>
      <c r="I1716" t="s">
        <v>6635</v>
      </c>
      <c r="J1716">
        <v>18842</v>
      </c>
      <c r="K1716">
        <v>0</v>
      </c>
      <c r="L1716" t="s">
        <v>4098</v>
      </c>
      <c r="M1716" t="s">
        <v>1112</v>
      </c>
      <c r="O1716" t="s">
        <v>12572</v>
      </c>
      <c r="P1716" s="1" t="s">
        <v>295</v>
      </c>
      <c r="T1716" t="s">
        <v>295</v>
      </c>
      <c r="V1716"/>
      <c r="W1716" s="1"/>
      <c r="X1716"/>
    </row>
    <row r="1717" spans="1:24" x14ac:dyDescent="0.3">
      <c r="A1717" t="s">
        <v>16422</v>
      </c>
      <c r="B1717">
        <v>1</v>
      </c>
      <c r="C1717" s="1" t="s">
        <v>16423</v>
      </c>
      <c r="D1717" t="s">
        <v>448</v>
      </c>
      <c r="F1717" t="s">
        <v>298</v>
      </c>
      <c r="G1717">
        <v>23</v>
      </c>
      <c r="H1717" t="s">
        <v>692</v>
      </c>
      <c r="I1717" t="s">
        <v>16423</v>
      </c>
      <c r="K1717">
        <v>0</v>
      </c>
      <c r="L1717" t="s">
        <v>16424</v>
      </c>
      <c r="M1717" t="s">
        <v>16425</v>
      </c>
      <c r="O1717" t="s">
        <v>16426</v>
      </c>
      <c r="P1717" s="1" t="s">
        <v>448</v>
      </c>
      <c r="T1717" t="s">
        <v>307</v>
      </c>
      <c r="U1717" t="s">
        <v>518</v>
      </c>
      <c r="V1717"/>
      <c r="W1717" s="1"/>
      <c r="X1717"/>
    </row>
    <row r="1718" spans="1:24" x14ac:dyDescent="0.3">
      <c r="A1718" t="s">
        <v>14862</v>
      </c>
      <c r="B1718">
        <v>1</v>
      </c>
      <c r="C1718" s="1" t="s">
        <v>14863</v>
      </c>
      <c r="D1718" t="s">
        <v>448</v>
      </c>
      <c r="F1718" t="s">
        <v>298</v>
      </c>
      <c r="G1718">
        <v>30</v>
      </c>
      <c r="H1718" t="s">
        <v>564</v>
      </c>
      <c r="I1718" t="s">
        <v>14863</v>
      </c>
      <c r="J1718">
        <v>21855</v>
      </c>
      <c r="K1718">
        <v>1</v>
      </c>
      <c r="L1718" t="s">
        <v>4885</v>
      </c>
      <c r="M1718" t="s">
        <v>14865</v>
      </c>
      <c r="N1718">
        <v>23</v>
      </c>
      <c r="O1718" t="s">
        <v>14866</v>
      </c>
      <c r="P1718" s="1" t="s">
        <v>448</v>
      </c>
      <c r="S1718">
        <v>4</v>
      </c>
      <c r="T1718" t="s">
        <v>489</v>
      </c>
      <c r="U1718" t="s">
        <v>566</v>
      </c>
      <c r="V1718" t="s">
        <v>14864</v>
      </c>
      <c r="W1718" s="1">
        <v>32915</v>
      </c>
      <c r="X1718"/>
    </row>
    <row r="1719" spans="1:24" x14ac:dyDescent="0.3">
      <c r="A1719" t="s">
        <v>6641</v>
      </c>
      <c r="B1719">
        <v>1</v>
      </c>
      <c r="C1719" s="1" t="s">
        <v>6639</v>
      </c>
      <c r="D1719" t="s">
        <v>320</v>
      </c>
      <c r="E1719" t="s">
        <v>6640</v>
      </c>
      <c r="F1719" t="s">
        <v>298</v>
      </c>
      <c r="G1719">
        <v>84</v>
      </c>
      <c r="H1719" t="s">
        <v>952</v>
      </c>
      <c r="I1719" t="s">
        <v>6639</v>
      </c>
      <c r="J1719">
        <v>11756</v>
      </c>
      <c r="K1719">
        <v>16</v>
      </c>
      <c r="L1719" t="s">
        <v>3915</v>
      </c>
      <c r="M1719" t="s">
        <v>3484</v>
      </c>
      <c r="N1719">
        <v>39</v>
      </c>
      <c r="O1719" t="s">
        <v>12573</v>
      </c>
      <c r="P1719" s="1" t="s">
        <v>320</v>
      </c>
      <c r="R1719">
        <v>5557</v>
      </c>
      <c r="T1719" t="s">
        <v>317</v>
      </c>
      <c r="V1719" t="s">
        <v>6642</v>
      </c>
      <c r="W1719" s="1">
        <v>6791</v>
      </c>
      <c r="X1719"/>
    </row>
    <row r="1720" spans="1:24" x14ac:dyDescent="0.3">
      <c r="A1720" t="s">
        <v>6644</v>
      </c>
      <c r="B1720">
        <v>1</v>
      </c>
      <c r="C1720" s="1" t="s">
        <v>6643</v>
      </c>
      <c r="D1720" t="s">
        <v>448</v>
      </c>
      <c r="E1720" t="s">
        <v>14867</v>
      </c>
      <c r="F1720" t="s">
        <v>298</v>
      </c>
      <c r="G1720">
        <v>0</v>
      </c>
      <c r="H1720" t="s">
        <v>533</v>
      </c>
      <c r="I1720" t="s">
        <v>6643</v>
      </c>
      <c r="J1720">
        <v>21194</v>
      </c>
      <c r="K1720">
        <v>1</v>
      </c>
      <c r="L1720" t="s">
        <v>961</v>
      </c>
      <c r="M1720" t="s">
        <v>5514</v>
      </c>
      <c r="O1720" t="s">
        <v>12574</v>
      </c>
      <c r="P1720" s="1" t="s">
        <v>448</v>
      </c>
      <c r="R1720">
        <v>3911993</v>
      </c>
      <c r="T1720" t="s">
        <v>399</v>
      </c>
      <c r="U1720" t="s">
        <v>370</v>
      </c>
      <c r="V1720"/>
      <c r="W1720" s="1">
        <v>32493</v>
      </c>
      <c r="X1720"/>
    </row>
    <row r="1721" spans="1:24" x14ac:dyDescent="0.3">
      <c r="A1721" t="s">
        <v>6646</v>
      </c>
      <c r="B1721">
        <v>1</v>
      </c>
      <c r="C1721" s="1" t="s">
        <v>6645</v>
      </c>
      <c r="D1721" t="s">
        <v>347</v>
      </c>
      <c r="E1721" t="s">
        <v>14038</v>
      </c>
      <c r="F1721" t="s">
        <v>298</v>
      </c>
      <c r="G1721">
        <v>0</v>
      </c>
      <c r="H1721" t="s">
        <v>396</v>
      </c>
      <c r="I1721" t="s">
        <v>6645</v>
      </c>
      <c r="J1721">
        <v>21513</v>
      </c>
      <c r="K1721">
        <v>2</v>
      </c>
      <c r="L1721" t="s">
        <v>3379</v>
      </c>
      <c r="M1721" t="s">
        <v>4912</v>
      </c>
      <c r="N1721">
        <v>25</v>
      </c>
      <c r="O1721" t="s">
        <v>12575</v>
      </c>
      <c r="P1721" s="1" t="s">
        <v>347</v>
      </c>
      <c r="R1721">
        <v>3120588</v>
      </c>
      <c r="S1721">
        <v>4</v>
      </c>
      <c r="T1721" t="s">
        <v>359</v>
      </c>
      <c r="U1721" t="s">
        <v>305</v>
      </c>
      <c r="V1721" t="s">
        <v>1251</v>
      </c>
      <c r="W1721" s="1">
        <v>32378</v>
      </c>
      <c r="X1721"/>
    </row>
    <row r="1722" spans="1:24" x14ac:dyDescent="0.3">
      <c r="A1722" t="s">
        <v>15594</v>
      </c>
      <c r="B1722">
        <v>1</v>
      </c>
      <c r="C1722" s="1" t="s">
        <v>6647</v>
      </c>
      <c r="D1722" t="s">
        <v>320</v>
      </c>
      <c r="E1722" t="s">
        <v>14039</v>
      </c>
      <c r="F1722" t="s">
        <v>298</v>
      </c>
      <c r="G1722">
        <v>84</v>
      </c>
      <c r="H1722" t="s">
        <v>521</v>
      </c>
      <c r="I1722" t="s">
        <v>6647</v>
      </c>
      <c r="J1722">
        <v>20949</v>
      </c>
      <c r="K1722">
        <v>2</v>
      </c>
      <c r="L1722" t="s">
        <v>6648</v>
      </c>
      <c r="M1722" t="s">
        <v>820</v>
      </c>
      <c r="N1722">
        <v>22</v>
      </c>
      <c r="O1722" t="s">
        <v>16427</v>
      </c>
      <c r="P1722" s="1" t="s">
        <v>320</v>
      </c>
      <c r="R1722">
        <v>4040980</v>
      </c>
      <c r="S1722">
        <v>1</v>
      </c>
      <c r="T1722" t="s">
        <v>344</v>
      </c>
      <c r="U1722" t="s">
        <v>640</v>
      </c>
      <c r="V1722" t="s">
        <v>6649</v>
      </c>
      <c r="W1722" s="1">
        <v>31882</v>
      </c>
      <c r="X1722"/>
    </row>
    <row r="1723" spans="1:24" x14ac:dyDescent="0.3">
      <c r="A1723" t="s">
        <v>6652</v>
      </c>
      <c r="B1723">
        <v>1</v>
      </c>
      <c r="C1723" s="1" t="s">
        <v>6650</v>
      </c>
      <c r="D1723" t="s">
        <v>347</v>
      </c>
      <c r="E1723" t="s">
        <v>14040</v>
      </c>
      <c r="F1723" t="s">
        <v>294</v>
      </c>
      <c r="H1723" t="s">
        <v>447</v>
      </c>
      <c r="I1723" t="s">
        <v>6650</v>
      </c>
      <c r="J1723">
        <v>21196</v>
      </c>
      <c r="K1723">
        <v>1</v>
      </c>
      <c r="L1723" t="s">
        <v>1038</v>
      </c>
      <c r="M1723" t="s">
        <v>6651</v>
      </c>
      <c r="N1723">
        <v>24</v>
      </c>
      <c r="O1723" t="s">
        <v>12576</v>
      </c>
      <c r="P1723" s="1" t="s">
        <v>347</v>
      </c>
      <c r="R1723">
        <v>3121225</v>
      </c>
      <c r="T1723" t="s">
        <v>344</v>
      </c>
      <c r="V1723" t="s">
        <v>13842</v>
      </c>
      <c r="W1723" s="1">
        <v>32244</v>
      </c>
      <c r="X1723"/>
    </row>
    <row r="1724" spans="1:24" x14ac:dyDescent="0.3">
      <c r="A1724" t="s">
        <v>6655</v>
      </c>
      <c r="B1724">
        <v>1</v>
      </c>
      <c r="C1724" s="1" t="s">
        <v>6653</v>
      </c>
      <c r="F1724" t="s">
        <v>294</v>
      </c>
      <c r="G1724">
        <v>0</v>
      </c>
      <c r="H1724" t="s">
        <v>295</v>
      </c>
      <c r="I1724" t="s">
        <v>6653</v>
      </c>
      <c r="J1724">
        <v>19136</v>
      </c>
      <c r="K1724">
        <v>0</v>
      </c>
      <c r="L1724" t="s">
        <v>497</v>
      </c>
      <c r="M1724" t="s">
        <v>6654</v>
      </c>
      <c r="O1724" t="s">
        <v>12577</v>
      </c>
      <c r="P1724" s="1" t="s">
        <v>295</v>
      </c>
      <c r="T1724" t="s">
        <v>295</v>
      </c>
      <c r="V1724"/>
      <c r="W1724" s="1"/>
      <c r="X1724"/>
    </row>
    <row r="1725" spans="1:24" x14ac:dyDescent="0.3">
      <c r="A1725" t="s">
        <v>14868</v>
      </c>
      <c r="B1725">
        <v>1</v>
      </c>
      <c r="C1725" s="1" t="s">
        <v>14869</v>
      </c>
      <c r="D1725" t="s">
        <v>320</v>
      </c>
      <c r="F1725" t="s">
        <v>298</v>
      </c>
      <c r="G1725">
        <v>84</v>
      </c>
      <c r="H1725" t="s">
        <v>578</v>
      </c>
      <c r="I1725" t="s">
        <v>14869</v>
      </c>
      <c r="J1725">
        <v>21865</v>
      </c>
      <c r="K1725">
        <v>1</v>
      </c>
      <c r="L1725" t="s">
        <v>899</v>
      </c>
      <c r="M1725" t="s">
        <v>2786</v>
      </c>
      <c r="N1725">
        <v>24</v>
      </c>
      <c r="O1725" t="s">
        <v>14870</v>
      </c>
      <c r="P1725" s="1" t="s">
        <v>320</v>
      </c>
      <c r="R1725">
        <v>4035426</v>
      </c>
      <c r="S1725">
        <v>6</v>
      </c>
      <c r="T1725" t="s">
        <v>293</v>
      </c>
      <c r="U1725" t="s">
        <v>870</v>
      </c>
      <c r="V1725" t="s">
        <v>14476</v>
      </c>
      <c r="W1725" s="1">
        <v>32921</v>
      </c>
      <c r="X1725"/>
    </row>
    <row r="1726" spans="1:24" x14ac:dyDescent="0.3">
      <c r="A1726" t="s">
        <v>13844</v>
      </c>
      <c r="B1726">
        <v>1</v>
      </c>
      <c r="C1726" s="1" t="s">
        <v>13843</v>
      </c>
      <c r="D1726" t="s">
        <v>310</v>
      </c>
      <c r="E1726" t="s">
        <v>14871</v>
      </c>
      <c r="F1726" t="s">
        <v>298</v>
      </c>
      <c r="G1726">
        <v>8</v>
      </c>
      <c r="H1726" t="s">
        <v>309</v>
      </c>
      <c r="I1726" t="s">
        <v>13843</v>
      </c>
      <c r="J1726">
        <v>21612</v>
      </c>
      <c r="K1726">
        <v>2</v>
      </c>
      <c r="L1726" t="s">
        <v>597</v>
      </c>
      <c r="M1726" t="s">
        <v>13846</v>
      </c>
      <c r="N1726">
        <v>23</v>
      </c>
      <c r="O1726" t="s">
        <v>13847</v>
      </c>
      <c r="P1726" s="1" t="s">
        <v>310</v>
      </c>
      <c r="R1726">
        <v>4242418</v>
      </c>
      <c r="S1726">
        <v>4</v>
      </c>
      <c r="T1726" t="s">
        <v>317</v>
      </c>
      <c r="U1726" t="s">
        <v>305</v>
      </c>
      <c r="V1726" t="s">
        <v>13845</v>
      </c>
      <c r="W1726" s="1">
        <v>32642</v>
      </c>
      <c r="X1726"/>
    </row>
    <row r="1727" spans="1:24" x14ac:dyDescent="0.3">
      <c r="A1727" t="s">
        <v>6658</v>
      </c>
      <c r="B1727">
        <v>1</v>
      </c>
      <c r="C1727" s="1" t="s">
        <v>6656</v>
      </c>
      <c r="D1727" t="s">
        <v>347</v>
      </c>
      <c r="F1727" t="s">
        <v>294</v>
      </c>
      <c r="G1727">
        <v>9</v>
      </c>
      <c r="H1727" t="s">
        <v>482</v>
      </c>
      <c r="I1727" t="s">
        <v>6656</v>
      </c>
      <c r="J1727">
        <v>19667</v>
      </c>
      <c r="K1727">
        <v>2</v>
      </c>
      <c r="L1727" t="s">
        <v>1021</v>
      </c>
      <c r="M1727" t="s">
        <v>6657</v>
      </c>
      <c r="N1727">
        <v>25</v>
      </c>
      <c r="O1727" t="s">
        <v>12578</v>
      </c>
      <c r="P1727" s="1" t="s">
        <v>347</v>
      </c>
      <c r="R1727">
        <v>2977776</v>
      </c>
      <c r="T1727" t="s">
        <v>328</v>
      </c>
      <c r="V1727" t="s">
        <v>2371</v>
      </c>
      <c r="W1727" s="1">
        <v>30900</v>
      </c>
      <c r="X1727"/>
    </row>
    <row r="1728" spans="1:24" x14ac:dyDescent="0.3">
      <c r="A1728" t="s">
        <v>3574</v>
      </c>
      <c r="B1728">
        <v>1</v>
      </c>
      <c r="C1728" s="1" t="s">
        <v>6659</v>
      </c>
      <c r="D1728" t="s">
        <v>347</v>
      </c>
      <c r="E1728" t="s">
        <v>14041</v>
      </c>
      <c r="F1728" t="s">
        <v>298</v>
      </c>
      <c r="G1728">
        <v>83</v>
      </c>
      <c r="H1728" t="s">
        <v>316</v>
      </c>
      <c r="I1728" t="s">
        <v>6659</v>
      </c>
      <c r="J1728">
        <v>20830</v>
      </c>
      <c r="K1728">
        <v>2</v>
      </c>
      <c r="L1728" t="s">
        <v>1113</v>
      </c>
      <c r="M1728" t="s">
        <v>1112</v>
      </c>
      <c r="N1728">
        <v>26</v>
      </c>
      <c r="O1728" t="s">
        <v>12579</v>
      </c>
      <c r="P1728" s="1" t="s">
        <v>347</v>
      </c>
      <c r="R1728">
        <v>4049301</v>
      </c>
      <c r="S1728">
        <v>3</v>
      </c>
      <c r="T1728" t="s">
        <v>344</v>
      </c>
      <c r="U1728" t="s">
        <v>909</v>
      </c>
      <c r="V1728" t="s">
        <v>13848</v>
      </c>
      <c r="W1728" s="1">
        <v>32482</v>
      </c>
      <c r="X1728"/>
    </row>
    <row r="1729" spans="1:24" x14ac:dyDescent="0.3">
      <c r="A1729" t="s">
        <v>6662</v>
      </c>
      <c r="B1729">
        <v>1</v>
      </c>
      <c r="C1729" s="1" t="s">
        <v>247</v>
      </c>
      <c r="D1729" t="s">
        <v>448</v>
      </c>
      <c r="E1729" t="s">
        <v>6661</v>
      </c>
      <c r="F1729" t="s">
        <v>298</v>
      </c>
      <c r="G1729">
        <v>28</v>
      </c>
      <c r="H1729" t="s">
        <v>682</v>
      </c>
      <c r="I1729" t="s">
        <v>247</v>
      </c>
      <c r="J1729">
        <v>18858</v>
      </c>
      <c r="K1729">
        <v>4</v>
      </c>
      <c r="L1729" t="s">
        <v>1531</v>
      </c>
      <c r="M1729" t="s">
        <v>6660</v>
      </c>
      <c r="N1729">
        <v>24</v>
      </c>
      <c r="O1729" t="s">
        <v>12580</v>
      </c>
      <c r="P1729" s="1" t="s">
        <v>448</v>
      </c>
      <c r="R1729">
        <v>3116385</v>
      </c>
      <c r="S1729">
        <v>1</v>
      </c>
      <c r="T1729" t="s">
        <v>328</v>
      </c>
      <c r="U1729" t="s">
        <v>408</v>
      </c>
      <c r="V1729" t="s">
        <v>4128</v>
      </c>
      <c r="W1729" s="1">
        <v>30161</v>
      </c>
      <c r="X1729"/>
    </row>
    <row r="1730" spans="1:24" x14ac:dyDescent="0.3">
      <c r="A1730" t="s">
        <v>6665</v>
      </c>
      <c r="B1730">
        <v>1</v>
      </c>
      <c r="C1730" s="1" t="s">
        <v>6663</v>
      </c>
      <c r="D1730" t="s">
        <v>347</v>
      </c>
      <c r="F1730" t="s">
        <v>294</v>
      </c>
      <c r="G1730">
        <v>84</v>
      </c>
      <c r="H1730" t="s">
        <v>384</v>
      </c>
      <c r="I1730" t="s">
        <v>6663</v>
      </c>
      <c r="J1730">
        <v>17306</v>
      </c>
      <c r="K1730">
        <v>0</v>
      </c>
      <c r="L1730" t="s">
        <v>1914</v>
      </c>
      <c r="M1730" t="s">
        <v>6664</v>
      </c>
      <c r="N1730">
        <v>25</v>
      </c>
      <c r="O1730" t="s">
        <v>12581</v>
      </c>
      <c r="P1730" s="1" t="s">
        <v>347</v>
      </c>
      <c r="R1730">
        <v>3892580</v>
      </c>
      <c r="T1730" t="s">
        <v>328</v>
      </c>
      <c r="V1730" t="s">
        <v>6666</v>
      </c>
      <c r="W1730" s="1">
        <v>28805</v>
      </c>
      <c r="X1730"/>
    </row>
    <row r="1731" spans="1:24" x14ac:dyDescent="0.3">
      <c r="A1731" t="s">
        <v>6669</v>
      </c>
      <c r="B1731">
        <v>1</v>
      </c>
      <c r="C1731" s="1" t="s">
        <v>6667</v>
      </c>
      <c r="D1731" t="s">
        <v>347</v>
      </c>
      <c r="E1731" t="s">
        <v>6668</v>
      </c>
      <c r="F1731" t="s">
        <v>294</v>
      </c>
      <c r="G1731">
        <v>18</v>
      </c>
      <c r="H1731" t="s">
        <v>366</v>
      </c>
      <c r="I1731" t="s">
        <v>6667</v>
      </c>
      <c r="J1731">
        <v>20160</v>
      </c>
      <c r="K1731">
        <v>2</v>
      </c>
      <c r="L1731" t="s">
        <v>3669</v>
      </c>
      <c r="M1731" t="s">
        <v>2794</v>
      </c>
      <c r="N1731">
        <v>25</v>
      </c>
      <c r="O1731" t="s">
        <v>12582</v>
      </c>
      <c r="P1731" s="1" t="s">
        <v>347</v>
      </c>
      <c r="R1731">
        <v>3123968</v>
      </c>
      <c r="T1731" t="s">
        <v>328</v>
      </c>
      <c r="V1731" t="s">
        <v>1578</v>
      </c>
      <c r="W1731" s="1">
        <v>31240</v>
      </c>
      <c r="X1731"/>
    </row>
    <row r="1732" spans="1:24" x14ac:dyDescent="0.3">
      <c r="A1732" t="s">
        <v>14872</v>
      </c>
      <c r="B1732">
        <v>1</v>
      </c>
      <c r="C1732" s="1" t="s">
        <v>14873</v>
      </c>
      <c r="D1732" t="s">
        <v>347</v>
      </c>
      <c r="F1732" t="s">
        <v>298</v>
      </c>
      <c r="G1732">
        <v>9</v>
      </c>
      <c r="H1732" t="s">
        <v>65</v>
      </c>
      <c r="I1732" t="s">
        <v>14873</v>
      </c>
      <c r="J1732">
        <v>21966</v>
      </c>
      <c r="K1732">
        <v>1</v>
      </c>
      <c r="L1732" t="s">
        <v>321</v>
      </c>
      <c r="M1732" t="s">
        <v>14875</v>
      </c>
      <c r="N1732">
        <v>25</v>
      </c>
      <c r="O1732" t="s">
        <v>14876</v>
      </c>
      <c r="P1732" s="1" t="s">
        <v>347</v>
      </c>
      <c r="T1732" t="s">
        <v>489</v>
      </c>
      <c r="U1732" t="s">
        <v>305</v>
      </c>
      <c r="V1732" t="s">
        <v>14874</v>
      </c>
      <c r="W1732" s="1">
        <v>33196</v>
      </c>
      <c r="X1732"/>
    </row>
    <row r="1733" spans="1:24" x14ac:dyDescent="0.3">
      <c r="A1733" t="s">
        <v>6672</v>
      </c>
      <c r="B1733">
        <v>1</v>
      </c>
      <c r="C1733" s="1" t="s">
        <v>6670</v>
      </c>
      <c r="D1733" t="s">
        <v>347</v>
      </c>
      <c r="E1733" t="s">
        <v>14042</v>
      </c>
      <c r="F1733" t="s">
        <v>298</v>
      </c>
      <c r="G1733">
        <v>13</v>
      </c>
      <c r="H1733" t="s">
        <v>564</v>
      </c>
      <c r="I1733" t="s">
        <v>6670</v>
      </c>
      <c r="J1733">
        <v>20924</v>
      </c>
      <c r="K1733">
        <v>2</v>
      </c>
      <c r="L1733" t="s">
        <v>1692</v>
      </c>
      <c r="M1733" t="s">
        <v>6671</v>
      </c>
      <c r="N1733">
        <v>25</v>
      </c>
      <c r="O1733" t="s">
        <v>12583</v>
      </c>
      <c r="P1733" s="1" t="s">
        <v>347</v>
      </c>
      <c r="R1733">
        <v>3135321</v>
      </c>
      <c r="S1733">
        <v>1</v>
      </c>
      <c r="T1733" t="s">
        <v>399</v>
      </c>
      <c r="U1733" t="s">
        <v>14224</v>
      </c>
      <c r="V1733" t="s">
        <v>6325</v>
      </c>
      <c r="W1733" s="1">
        <v>31981</v>
      </c>
      <c r="X1733"/>
    </row>
    <row r="1734" spans="1:24" x14ac:dyDescent="0.3">
      <c r="A1734" t="s">
        <v>6674</v>
      </c>
      <c r="B1734">
        <v>1</v>
      </c>
      <c r="C1734" s="1" t="s">
        <v>6673</v>
      </c>
      <c r="D1734" t="s">
        <v>310</v>
      </c>
      <c r="F1734" t="s">
        <v>294</v>
      </c>
      <c r="G1734">
        <v>5</v>
      </c>
      <c r="H1734" t="s">
        <v>1180</v>
      </c>
      <c r="I1734" t="s">
        <v>6673</v>
      </c>
      <c r="J1734">
        <v>12335</v>
      </c>
      <c r="K1734">
        <v>6</v>
      </c>
      <c r="L1734" t="s">
        <v>538</v>
      </c>
      <c r="M1734" t="s">
        <v>789</v>
      </c>
      <c r="N1734">
        <v>33</v>
      </c>
      <c r="O1734" t="s">
        <v>12584</v>
      </c>
      <c r="P1734" s="1" t="s">
        <v>310</v>
      </c>
      <c r="T1734" t="s">
        <v>421</v>
      </c>
      <c r="V1734" t="s">
        <v>5748</v>
      </c>
      <c r="W1734" s="1"/>
      <c r="X1734"/>
    </row>
    <row r="1735" spans="1:24" x14ac:dyDescent="0.3">
      <c r="A1735" t="s">
        <v>6680</v>
      </c>
      <c r="B1735">
        <v>1</v>
      </c>
      <c r="C1735" s="1" t="s">
        <v>6678</v>
      </c>
      <c r="D1735" t="s">
        <v>347</v>
      </c>
      <c r="F1735" t="s">
        <v>294</v>
      </c>
      <c r="G1735">
        <v>16</v>
      </c>
      <c r="H1735" t="s">
        <v>355</v>
      </c>
      <c r="I1735" t="s">
        <v>6678</v>
      </c>
      <c r="J1735">
        <v>17291</v>
      </c>
      <c r="K1735">
        <v>5</v>
      </c>
      <c r="L1735" t="s">
        <v>6679</v>
      </c>
      <c r="M1735" t="s">
        <v>693</v>
      </c>
      <c r="N1735">
        <v>27</v>
      </c>
      <c r="O1735" t="s">
        <v>12585</v>
      </c>
      <c r="P1735" s="1" t="s">
        <v>347</v>
      </c>
      <c r="R1735">
        <v>2581464</v>
      </c>
      <c r="T1735" t="s">
        <v>328</v>
      </c>
      <c r="V1735" t="s">
        <v>3256</v>
      </c>
      <c r="W1735" s="1">
        <v>28787</v>
      </c>
      <c r="X1735"/>
    </row>
    <row r="1736" spans="1:24" x14ac:dyDescent="0.3">
      <c r="A1736" t="s">
        <v>6684</v>
      </c>
      <c r="B1736">
        <v>1</v>
      </c>
      <c r="C1736" s="1" t="s">
        <v>6681</v>
      </c>
      <c r="D1736" t="s">
        <v>347</v>
      </c>
      <c r="F1736" t="s">
        <v>294</v>
      </c>
      <c r="G1736">
        <v>80</v>
      </c>
      <c r="H1736" t="s">
        <v>952</v>
      </c>
      <c r="I1736" t="s">
        <v>6681</v>
      </c>
      <c r="J1736">
        <v>14847</v>
      </c>
      <c r="K1736">
        <v>6</v>
      </c>
      <c r="L1736" t="s">
        <v>6682</v>
      </c>
      <c r="M1736" t="s">
        <v>6683</v>
      </c>
      <c r="N1736">
        <v>30</v>
      </c>
      <c r="O1736" t="s">
        <v>12586</v>
      </c>
      <c r="P1736" s="1" t="s">
        <v>347</v>
      </c>
      <c r="R1736">
        <v>15775</v>
      </c>
      <c r="T1736" t="s">
        <v>671</v>
      </c>
      <c r="V1736" t="s">
        <v>3579</v>
      </c>
      <c r="W1736" s="1">
        <v>26614</v>
      </c>
      <c r="X1736"/>
    </row>
    <row r="1737" spans="1:24" x14ac:dyDescent="0.3">
      <c r="A1737" t="s">
        <v>14877</v>
      </c>
      <c r="B1737">
        <v>1</v>
      </c>
      <c r="C1737" s="1" t="s">
        <v>14878</v>
      </c>
      <c r="D1737" t="s">
        <v>448</v>
      </c>
      <c r="F1737" t="s">
        <v>298</v>
      </c>
      <c r="G1737">
        <v>21</v>
      </c>
      <c r="H1737" t="s">
        <v>433</v>
      </c>
      <c r="I1737" t="s">
        <v>14878</v>
      </c>
      <c r="J1737">
        <v>21788</v>
      </c>
      <c r="K1737">
        <v>1</v>
      </c>
      <c r="L1737" t="s">
        <v>14882</v>
      </c>
      <c r="M1737" t="s">
        <v>14880</v>
      </c>
      <c r="N1737">
        <v>24</v>
      </c>
      <c r="O1737" t="s">
        <v>14881</v>
      </c>
      <c r="P1737" s="1" t="s">
        <v>448</v>
      </c>
      <c r="R1737">
        <v>3917612</v>
      </c>
      <c r="S1737">
        <v>4</v>
      </c>
      <c r="T1737" t="s">
        <v>399</v>
      </c>
      <c r="U1737" t="s">
        <v>1190</v>
      </c>
      <c r="V1737" t="s">
        <v>14879</v>
      </c>
      <c r="W1737" s="1">
        <v>32746</v>
      </c>
      <c r="X1737"/>
    </row>
    <row r="1738" spans="1:24" x14ac:dyDescent="0.3">
      <c r="A1738" t="s">
        <v>14883</v>
      </c>
      <c r="B1738">
        <v>1</v>
      </c>
      <c r="C1738" s="1" t="s">
        <v>14884</v>
      </c>
      <c r="D1738" t="s">
        <v>310</v>
      </c>
      <c r="F1738" t="s">
        <v>294</v>
      </c>
      <c r="H1738" t="s">
        <v>571</v>
      </c>
      <c r="I1738" t="s">
        <v>14884</v>
      </c>
      <c r="J1738">
        <v>22159</v>
      </c>
      <c r="K1738">
        <v>0</v>
      </c>
      <c r="L1738" t="s">
        <v>483</v>
      </c>
      <c r="M1738" t="s">
        <v>1161</v>
      </c>
      <c r="N1738">
        <v>23</v>
      </c>
      <c r="O1738" t="s">
        <v>14885</v>
      </c>
      <c r="P1738" s="1" t="s">
        <v>310</v>
      </c>
      <c r="T1738" t="s">
        <v>303</v>
      </c>
      <c r="V1738" t="s">
        <v>762</v>
      </c>
      <c r="W1738" s="1">
        <v>32928</v>
      </c>
      <c r="X1738"/>
    </row>
    <row r="1739" spans="1:24" x14ac:dyDescent="0.3">
      <c r="A1739" t="s">
        <v>6687</v>
      </c>
      <c r="B1739">
        <v>1</v>
      </c>
      <c r="C1739" s="1" t="s">
        <v>224</v>
      </c>
      <c r="D1739" t="s">
        <v>448</v>
      </c>
      <c r="E1739" t="s">
        <v>6686</v>
      </c>
      <c r="F1739" t="s">
        <v>298</v>
      </c>
      <c r="G1739">
        <v>25</v>
      </c>
      <c r="H1739" t="s">
        <v>316</v>
      </c>
      <c r="I1739" t="s">
        <v>224</v>
      </c>
      <c r="J1739">
        <v>18998</v>
      </c>
      <c r="K1739">
        <v>4</v>
      </c>
      <c r="L1739" t="s">
        <v>6159</v>
      </c>
      <c r="M1739" t="s">
        <v>776</v>
      </c>
      <c r="N1739">
        <v>25</v>
      </c>
      <c r="O1739" t="s">
        <v>12587</v>
      </c>
      <c r="P1739" s="1" t="s">
        <v>448</v>
      </c>
      <c r="Q1739" t="s">
        <v>407</v>
      </c>
      <c r="R1739">
        <v>3139605</v>
      </c>
      <c r="S1739">
        <v>3</v>
      </c>
      <c r="T1739" t="s">
        <v>307</v>
      </c>
      <c r="U1739" t="s">
        <v>302</v>
      </c>
      <c r="V1739" t="s">
        <v>2480</v>
      </c>
      <c r="W1739" s="1">
        <v>30256</v>
      </c>
      <c r="X1739"/>
    </row>
    <row r="1740" spans="1:24" x14ac:dyDescent="0.3">
      <c r="A1740" t="s">
        <v>16428</v>
      </c>
      <c r="B1740">
        <v>1</v>
      </c>
      <c r="C1740" s="1" t="s">
        <v>16429</v>
      </c>
      <c r="D1740" t="s">
        <v>310</v>
      </c>
      <c r="F1740" t="s">
        <v>298</v>
      </c>
      <c r="G1740">
        <v>16</v>
      </c>
      <c r="H1740" t="s">
        <v>810</v>
      </c>
      <c r="I1740" t="s">
        <v>16429</v>
      </c>
      <c r="K1740">
        <v>0</v>
      </c>
      <c r="L1740" t="s">
        <v>2787</v>
      </c>
      <c r="M1740" t="s">
        <v>16430</v>
      </c>
      <c r="N1740">
        <v>23</v>
      </c>
      <c r="O1740" t="s">
        <v>16431</v>
      </c>
      <c r="P1740" s="1" t="s">
        <v>310</v>
      </c>
      <c r="T1740" t="s">
        <v>307</v>
      </c>
      <c r="U1740" t="s">
        <v>370</v>
      </c>
      <c r="V1740" t="s">
        <v>14221</v>
      </c>
      <c r="W1740" s="1"/>
      <c r="X1740"/>
    </row>
    <row r="1741" spans="1:24" x14ac:dyDescent="0.3">
      <c r="A1741" t="s">
        <v>16432</v>
      </c>
      <c r="B1741">
        <v>1</v>
      </c>
      <c r="C1741" s="1" t="s">
        <v>16433</v>
      </c>
      <c r="D1741" t="s">
        <v>448</v>
      </c>
      <c r="F1741" t="s">
        <v>298</v>
      </c>
      <c r="G1741">
        <v>32</v>
      </c>
      <c r="H1741" t="s">
        <v>528</v>
      </c>
      <c r="I1741" t="s">
        <v>16433</v>
      </c>
      <c r="K1741">
        <v>0</v>
      </c>
      <c r="L1741" t="s">
        <v>367</v>
      </c>
      <c r="M1741" t="s">
        <v>884</v>
      </c>
      <c r="N1741">
        <v>22</v>
      </c>
      <c r="O1741" t="s">
        <v>16434</v>
      </c>
      <c r="P1741" s="1" t="s">
        <v>448</v>
      </c>
      <c r="T1741" t="s">
        <v>399</v>
      </c>
      <c r="U1741" t="s">
        <v>351</v>
      </c>
      <c r="V1741" t="s">
        <v>17225</v>
      </c>
      <c r="W1741" s="1"/>
      <c r="X1741"/>
    </row>
    <row r="1742" spans="1:24" x14ac:dyDescent="0.3">
      <c r="A1742" t="s">
        <v>6692</v>
      </c>
      <c r="B1742">
        <v>1</v>
      </c>
      <c r="C1742" s="1" t="s">
        <v>6688</v>
      </c>
      <c r="D1742" t="s">
        <v>448</v>
      </c>
      <c r="E1742" t="s">
        <v>6691</v>
      </c>
      <c r="F1742" t="s">
        <v>294</v>
      </c>
      <c r="G1742">
        <v>27</v>
      </c>
      <c r="H1742" t="s">
        <v>410</v>
      </c>
      <c r="I1742" t="s">
        <v>6688</v>
      </c>
      <c r="J1742">
        <v>18227</v>
      </c>
      <c r="K1742">
        <v>4</v>
      </c>
      <c r="L1742" t="s">
        <v>6689</v>
      </c>
      <c r="M1742" t="s">
        <v>6690</v>
      </c>
      <c r="N1742">
        <v>28</v>
      </c>
      <c r="O1742" t="s">
        <v>12588</v>
      </c>
      <c r="P1742" s="1" t="s">
        <v>448</v>
      </c>
      <c r="R1742">
        <v>2974212</v>
      </c>
      <c r="T1742" t="s">
        <v>399</v>
      </c>
      <c r="V1742" t="s">
        <v>1757</v>
      </c>
      <c r="W1742" s="1">
        <v>29542</v>
      </c>
      <c r="X1742"/>
    </row>
    <row r="1743" spans="1:24" x14ac:dyDescent="0.3">
      <c r="A1743" t="s">
        <v>6695</v>
      </c>
      <c r="B1743">
        <v>1</v>
      </c>
      <c r="C1743" s="1" t="s">
        <v>6693</v>
      </c>
      <c r="D1743" t="s">
        <v>310</v>
      </c>
      <c r="F1743" t="s">
        <v>294</v>
      </c>
      <c r="G1743">
        <v>2</v>
      </c>
      <c r="H1743" t="s">
        <v>571</v>
      </c>
      <c r="I1743" t="s">
        <v>6693</v>
      </c>
      <c r="J1743">
        <v>15695</v>
      </c>
      <c r="K1743">
        <v>2</v>
      </c>
      <c r="L1743" t="s">
        <v>596</v>
      </c>
      <c r="M1743" t="s">
        <v>6694</v>
      </c>
      <c r="N1743">
        <v>28</v>
      </c>
      <c r="O1743" t="s">
        <v>12589</v>
      </c>
      <c r="P1743" s="1" t="s">
        <v>310</v>
      </c>
      <c r="R1743">
        <v>15645</v>
      </c>
      <c r="T1743" t="s">
        <v>317</v>
      </c>
      <c r="V1743" t="s">
        <v>6696</v>
      </c>
      <c r="W1743" s="1">
        <v>26463</v>
      </c>
      <c r="X1743"/>
    </row>
    <row r="1744" spans="1:24" x14ac:dyDescent="0.3">
      <c r="A1744" t="s">
        <v>6699</v>
      </c>
      <c r="B1744">
        <v>1</v>
      </c>
      <c r="C1744" s="1" t="s">
        <v>6697</v>
      </c>
      <c r="D1744" t="s">
        <v>347</v>
      </c>
      <c r="F1744" t="s">
        <v>294</v>
      </c>
      <c r="G1744">
        <v>10</v>
      </c>
      <c r="H1744" t="s">
        <v>427</v>
      </c>
      <c r="I1744" t="s">
        <v>6697</v>
      </c>
      <c r="J1744">
        <v>12754</v>
      </c>
      <c r="K1744">
        <v>4</v>
      </c>
      <c r="L1744" t="s">
        <v>6698</v>
      </c>
      <c r="M1744" t="s">
        <v>2284</v>
      </c>
      <c r="N1744">
        <v>31</v>
      </c>
      <c r="O1744" t="s">
        <v>12590</v>
      </c>
      <c r="P1744" s="1" t="s">
        <v>347</v>
      </c>
      <c r="R1744">
        <v>14209</v>
      </c>
      <c r="T1744" t="s">
        <v>307</v>
      </c>
      <c r="V1744" t="s">
        <v>6700</v>
      </c>
      <c r="W1744" s="1">
        <v>24898</v>
      </c>
      <c r="X1744"/>
    </row>
    <row r="1745" spans="1:24" x14ac:dyDescent="0.3">
      <c r="A1745" t="s">
        <v>6703</v>
      </c>
      <c r="B1745">
        <v>1</v>
      </c>
      <c r="C1745" s="1" t="s">
        <v>6701</v>
      </c>
      <c r="D1745" t="s">
        <v>310</v>
      </c>
      <c r="E1745" t="s">
        <v>6702</v>
      </c>
      <c r="F1745" t="s">
        <v>298</v>
      </c>
      <c r="G1745">
        <v>3</v>
      </c>
      <c r="H1745" t="s">
        <v>943</v>
      </c>
      <c r="I1745" t="s">
        <v>6701</v>
      </c>
      <c r="J1745">
        <v>12083</v>
      </c>
      <c r="K1745">
        <v>15</v>
      </c>
      <c r="L1745" t="s">
        <v>1596</v>
      </c>
      <c r="M1745" t="s">
        <v>696</v>
      </c>
      <c r="N1745">
        <v>37</v>
      </c>
      <c r="O1745" t="s">
        <v>12591</v>
      </c>
      <c r="P1745" s="1" t="s">
        <v>310</v>
      </c>
      <c r="R1745">
        <v>8627</v>
      </c>
      <c r="T1745" t="s">
        <v>303</v>
      </c>
      <c r="V1745" t="s">
        <v>6704</v>
      </c>
      <c r="W1745" s="1">
        <v>7389</v>
      </c>
      <c r="X1745"/>
    </row>
    <row r="1746" spans="1:24" x14ac:dyDescent="0.3">
      <c r="A1746" t="s">
        <v>6706</v>
      </c>
      <c r="B1746">
        <v>1</v>
      </c>
      <c r="C1746" s="1" t="s">
        <v>6705</v>
      </c>
      <c r="F1746" t="s">
        <v>294</v>
      </c>
      <c r="G1746">
        <v>0</v>
      </c>
      <c r="H1746" t="s">
        <v>295</v>
      </c>
      <c r="I1746" t="s">
        <v>6705</v>
      </c>
      <c r="J1746">
        <v>17837</v>
      </c>
      <c r="K1746">
        <v>0</v>
      </c>
      <c r="L1746" t="s">
        <v>330</v>
      </c>
      <c r="M1746" t="s">
        <v>617</v>
      </c>
      <c r="O1746" t="s">
        <v>12592</v>
      </c>
      <c r="P1746" s="1" t="s">
        <v>295</v>
      </c>
      <c r="T1746" t="s">
        <v>295</v>
      </c>
      <c r="V1746"/>
      <c r="W1746" s="1"/>
      <c r="X1746"/>
    </row>
    <row r="1747" spans="1:24" x14ac:dyDescent="0.3">
      <c r="A1747" t="s">
        <v>6708</v>
      </c>
      <c r="B1747">
        <v>1</v>
      </c>
      <c r="C1747" s="1" t="s">
        <v>6707</v>
      </c>
      <c r="D1747" t="s">
        <v>347</v>
      </c>
      <c r="F1747" t="s">
        <v>294</v>
      </c>
      <c r="G1747">
        <v>0</v>
      </c>
      <c r="H1747" t="s">
        <v>295</v>
      </c>
      <c r="I1747" t="s">
        <v>6707</v>
      </c>
      <c r="J1747">
        <v>17404</v>
      </c>
      <c r="L1747" t="s">
        <v>1552</v>
      </c>
      <c r="M1747" t="s">
        <v>667</v>
      </c>
      <c r="O1747" t="s">
        <v>12593</v>
      </c>
      <c r="P1747" s="1" t="s">
        <v>347</v>
      </c>
      <c r="T1747" t="s">
        <v>295</v>
      </c>
      <c r="V1747"/>
      <c r="W1747" s="1"/>
      <c r="X1747"/>
    </row>
    <row r="1748" spans="1:24" x14ac:dyDescent="0.3">
      <c r="A1748" t="s">
        <v>6712</v>
      </c>
      <c r="B1748">
        <v>1</v>
      </c>
      <c r="C1748" s="1" t="s">
        <v>6710</v>
      </c>
      <c r="D1748" t="s">
        <v>347</v>
      </c>
      <c r="F1748" t="s">
        <v>294</v>
      </c>
      <c r="G1748">
        <v>86</v>
      </c>
      <c r="H1748" t="s">
        <v>682</v>
      </c>
      <c r="I1748" t="s">
        <v>6710</v>
      </c>
      <c r="J1748">
        <v>14471</v>
      </c>
      <c r="K1748">
        <v>3</v>
      </c>
      <c r="L1748" t="s">
        <v>6711</v>
      </c>
      <c r="M1748" t="s">
        <v>2418</v>
      </c>
      <c r="N1748">
        <v>29</v>
      </c>
      <c r="O1748" t="s">
        <v>12594</v>
      </c>
      <c r="P1748" s="1" t="s">
        <v>347</v>
      </c>
      <c r="R1748">
        <v>15536</v>
      </c>
      <c r="T1748" t="s">
        <v>421</v>
      </c>
      <c r="V1748" t="s">
        <v>6713</v>
      </c>
      <c r="W1748" s="1">
        <v>26135</v>
      </c>
      <c r="X1748"/>
    </row>
    <row r="1749" spans="1:24" x14ac:dyDescent="0.3">
      <c r="A1749" t="s">
        <v>16435</v>
      </c>
      <c r="B1749">
        <v>1</v>
      </c>
      <c r="C1749" s="1" t="s">
        <v>6714</v>
      </c>
      <c r="D1749" t="s">
        <v>310</v>
      </c>
      <c r="E1749" t="s">
        <v>6715</v>
      </c>
      <c r="F1749" t="s">
        <v>298</v>
      </c>
      <c r="G1749">
        <v>6</v>
      </c>
      <c r="H1749" t="s">
        <v>366</v>
      </c>
      <c r="I1749" t="s">
        <v>6714</v>
      </c>
      <c r="J1749">
        <v>19191</v>
      </c>
      <c r="K1749">
        <v>4</v>
      </c>
      <c r="L1749" t="s">
        <v>3470</v>
      </c>
      <c r="M1749" t="s">
        <v>2325</v>
      </c>
      <c r="N1749">
        <v>26</v>
      </c>
      <c r="O1749" t="s">
        <v>16436</v>
      </c>
      <c r="P1749" s="1" t="s">
        <v>310</v>
      </c>
      <c r="R1749">
        <v>3051308</v>
      </c>
      <c r="S1749">
        <v>2</v>
      </c>
      <c r="T1749" t="s">
        <v>359</v>
      </c>
      <c r="U1749" t="s">
        <v>870</v>
      </c>
      <c r="V1749" t="s">
        <v>1147</v>
      </c>
      <c r="W1749" s="1">
        <v>30538</v>
      </c>
      <c r="X1749"/>
    </row>
    <row r="1750" spans="1:24" x14ac:dyDescent="0.3">
      <c r="A1750" t="s">
        <v>6718</v>
      </c>
      <c r="B1750">
        <v>1</v>
      </c>
      <c r="C1750" s="1" t="s">
        <v>6716</v>
      </c>
      <c r="D1750" t="s">
        <v>347</v>
      </c>
      <c r="E1750" t="s">
        <v>6717</v>
      </c>
      <c r="F1750" t="s">
        <v>294</v>
      </c>
      <c r="G1750">
        <v>16</v>
      </c>
      <c r="H1750" t="s">
        <v>427</v>
      </c>
      <c r="I1750" t="s">
        <v>6716</v>
      </c>
      <c r="J1750">
        <v>18633</v>
      </c>
      <c r="K1750">
        <v>4</v>
      </c>
      <c r="L1750" t="s">
        <v>612</v>
      </c>
      <c r="M1750" t="s">
        <v>3222</v>
      </c>
      <c r="N1750">
        <v>28</v>
      </c>
      <c r="O1750" t="s">
        <v>12595</v>
      </c>
      <c r="P1750" s="1" t="s">
        <v>347</v>
      </c>
      <c r="R1750">
        <v>4012737</v>
      </c>
      <c r="T1750" t="s">
        <v>399</v>
      </c>
      <c r="V1750" t="s">
        <v>6719</v>
      </c>
      <c r="W1750" s="1">
        <v>29904</v>
      </c>
      <c r="X1750"/>
    </row>
    <row r="1751" spans="1:24" x14ac:dyDescent="0.3">
      <c r="A1751" t="s">
        <v>6722</v>
      </c>
      <c r="B1751">
        <v>1</v>
      </c>
      <c r="C1751" s="1" t="s">
        <v>6720</v>
      </c>
      <c r="F1751" t="s">
        <v>294</v>
      </c>
      <c r="G1751">
        <v>0</v>
      </c>
      <c r="H1751" t="s">
        <v>295</v>
      </c>
      <c r="I1751" t="s">
        <v>6720</v>
      </c>
      <c r="J1751">
        <v>18736</v>
      </c>
      <c r="K1751">
        <v>0</v>
      </c>
      <c r="L1751" t="s">
        <v>6721</v>
      </c>
      <c r="M1751" t="s">
        <v>4596</v>
      </c>
      <c r="O1751" t="s">
        <v>12596</v>
      </c>
      <c r="P1751" s="1" t="s">
        <v>295</v>
      </c>
      <c r="T1751" t="s">
        <v>295</v>
      </c>
      <c r="V1751"/>
      <c r="W1751" s="1"/>
      <c r="X1751"/>
    </row>
    <row r="1752" spans="1:24" x14ac:dyDescent="0.3">
      <c r="A1752" t="s">
        <v>6725</v>
      </c>
      <c r="B1752">
        <v>1</v>
      </c>
      <c r="C1752" s="1" t="s">
        <v>6723</v>
      </c>
      <c r="D1752" t="s">
        <v>347</v>
      </c>
      <c r="F1752" t="s">
        <v>294</v>
      </c>
      <c r="G1752">
        <v>18</v>
      </c>
      <c r="H1752" t="s">
        <v>752</v>
      </c>
      <c r="I1752" t="s">
        <v>6723</v>
      </c>
      <c r="J1752">
        <v>17168</v>
      </c>
      <c r="K1752">
        <v>1</v>
      </c>
      <c r="L1752" t="s">
        <v>6724</v>
      </c>
      <c r="M1752" t="s">
        <v>1006</v>
      </c>
      <c r="N1752">
        <v>26</v>
      </c>
      <c r="O1752" t="s">
        <v>12597</v>
      </c>
      <c r="P1752" s="1" t="s">
        <v>347</v>
      </c>
      <c r="R1752">
        <v>2513009</v>
      </c>
      <c r="T1752" t="s">
        <v>328</v>
      </c>
      <c r="V1752" t="s">
        <v>6726</v>
      </c>
      <c r="W1752" s="1">
        <v>28696</v>
      </c>
      <c r="X1752"/>
    </row>
    <row r="1753" spans="1:24" x14ac:dyDescent="0.3">
      <c r="A1753" t="s">
        <v>6729</v>
      </c>
      <c r="B1753">
        <v>1</v>
      </c>
      <c r="C1753" s="1" t="s">
        <v>59</v>
      </c>
      <c r="D1753" t="s">
        <v>347</v>
      </c>
      <c r="E1753" t="s">
        <v>6728</v>
      </c>
      <c r="F1753" t="s">
        <v>298</v>
      </c>
      <c r="G1753">
        <v>19</v>
      </c>
      <c r="H1753" t="s">
        <v>1812</v>
      </c>
      <c r="I1753" t="s">
        <v>59</v>
      </c>
      <c r="J1753">
        <v>20057</v>
      </c>
      <c r="K1753">
        <v>3</v>
      </c>
      <c r="L1753" t="s">
        <v>6727</v>
      </c>
      <c r="M1753" t="s">
        <v>2614</v>
      </c>
      <c r="N1753">
        <v>24</v>
      </c>
      <c r="O1753" t="s">
        <v>12598</v>
      </c>
      <c r="P1753" s="1" t="s">
        <v>347</v>
      </c>
      <c r="R1753">
        <v>3921564</v>
      </c>
      <c r="S1753">
        <v>2</v>
      </c>
      <c r="T1753" t="s">
        <v>293</v>
      </c>
      <c r="U1753" t="s">
        <v>408</v>
      </c>
      <c r="V1753" t="s">
        <v>6730</v>
      </c>
      <c r="W1753" s="1">
        <v>31223</v>
      </c>
      <c r="X1753"/>
    </row>
    <row r="1754" spans="1:24" x14ac:dyDescent="0.3">
      <c r="A1754" t="s">
        <v>14886</v>
      </c>
      <c r="B1754">
        <v>1</v>
      </c>
      <c r="C1754" s="1" t="s">
        <v>6731</v>
      </c>
      <c r="D1754" t="s">
        <v>448</v>
      </c>
      <c r="E1754" t="s">
        <v>14043</v>
      </c>
      <c r="F1754" t="s">
        <v>298</v>
      </c>
      <c r="G1754">
        <v>33</v>
      </c>
      <c r="H1754" t="s">
        <v>410</v>
      </c>
      <c r="I1754" t="s">
        <v>6731</v>
      </c>
      <c r="J1754">
        <v>20973</v>
      </c>
      <c r="K1754">
        <v>1</v>
      </c>
      <c r="L1754" t="s">
        <v>14888</v>
      </c>
      <c r="M1754" t="s">
        <v>2793</v>
      </c>
      <c r="N1754">
        <v>23</v>
      </c>
      <c r="O1754" t="s">
        <v>12599</v>
      </c>
      <c r="P1754" s="1" t="s">
        <v>448</v>
      </c>
      <c r="R1754">
        <v>3912551</v>
      </c>
      <c r="T1754" t="s">
        <v>307</v>
      </c>
      <c r="U1754" t="s">
        <v>1190</v>
      </c>
      <c r="V1754" t="s">
        <v>14887</v>
      </c>
      <c r="W1754" s="1">
        <v>32629</v>
      </c>
      <c r="X1754"/>
    </row>
    <row r="1755" spans="1:24" x14ac:dyDescent="0.3">
      <c r="A1755" t="s">
        <v>16437</v>
      </c>
      <c r="B1755">
        <v>1</v>
      </c>
      <c r="C1755" s="1" t="s">
        <v>6732</v>
      </c>
      <c r="D1755" t="s">
        <v>434</v>
      </c>
      <c r="E1755" t="s">
        <v>6734</v>
      </c>
      <c r="F1755" t="s">
        <v>298</v>
      </c>
      <c r="G1755">
        <v>5</v>
      </c>
      <c r="H1755" t="s">
        <v>537</v>
      </c>
      <c r="I1755" t="s">
        <v>6732</v>
      </c>
      <c r="J1755">
        <v>20149</v>
      </c>
      <c r="K1755">
        <v>3</v>
      </c>
      <c r="L1755" t="s">
        <v>6733</v>
      </c>
      <c r="M1755" t="s">
        <v>16438</v>
      </c>
      <c r="N1755">
        <v>25</v>
      </c>
      <c r="O1755" t="s">
        <v>16439</v>
      </c>
      <c r="P1755" s="1" t="s">
        <v>434</v>
      </c>
      <c r="R1755">
        <v>4034949</v>
      </c>
      <c r="S1755">
        <v>2</v>
      </c>
      <c r="T1755" t="s">
        <v>359</v>
      </c>
      <c r="U1755" t="s">
        <v>302</v>
      </c>
      <c r="V1755" t="s">
        <v>4585</v>
      </c>
      <c r="W1755" s="1">
        <v>31482</v>
      </c>
      <c r="X1755"/>
    </row>
    <row r="1756" spans="1:24" x14ac:dyDescent="0.3">
      <c r="A1756" t="s">
        <v>6738</v>
      </c>
      <c r="B1756">
        <v>1</v>
      </c>
      <c r="C1756" s="1" t="s">
        <v>6735</v>
      </c>
      <c r="D1756" t="s">
        <v>320</v>
      </c>
      <c r="E1756" t="s">
        <v>6737</v>
      </c>
      <c r="F1756" t="s">
        <v>298</v>
      </c>
      <c r="G1756">
        <v>86</v>
      </c>
      <c r="H1756" t="s">
        <v>578</v>
      </c>
      <c r="I1756" t="s">
        <v>6735</v>
      </c>
      <c r="J1756">
        <v>19920</v>
      </c>
      <c r="K1756">
        <v>3</v>
      </c>
      <c r="L1756" t="s">
        <v>1299</v>
      </c>
      <c r="M1756" t="s">
        <v>6736</v>
      </c>
      <c r="N1756">
        <v>25</v>
      </c>
      <c r="O1756" t="s">
        <v>12600</v>
      </c>
      <c r="P1756" s="1" t="s">
        <v>320</v>
      </c>
      <c r="R1756">
        <v>3117256</v>
      </c>
      <c r="S1756">
        <v>2</v>
      </c>
      <c r="T1756" t="s">
        <v>293</v>
      </c>
      <c r="U1756" t="s">
        <v>741</v>
      </c>
      <c r="V1756" t="s">
        <v>6739</v>
      </c>
      <c r="W1756" s="1">
        <v>31107</v>
      </c>
      <c r="X1756"/>
    </row>
    <row r="1757" spans="1:24" x14ac:dyDescent="0.3">
      <c r="A1757" t="s">
        <v>6742</v>
      </c>
      <c r="B1757">
        <v>1</v>
      </c>
      <c r="C1757" s="1" t="s">
        <v>6740</v>
      </c>
      <c r="D1757" t="s">
        <v>320</v>
      </c>
      <c r="F1757" t="s">
        <v>294</v>
      </c>
      <c r="G1757">
        <v>49</v>
      </c>
      <c r="H1757" t="s">
        <v>521</v>
      </c>
      <c r="I1757" t="s">
        <v>6740</v>
      </c>
      <c r="J1757">
        <v>18731</v>
      </c>
      <c r="K1757">
        <v>0</v>
      </c>
      <c r="L1757" t="s">
        <v>6741</v>
      </c>
      <c r="M1757" t="s">
        <v>2980</v>
      </c>
      <c r="N1757">
        <v>25</v>
      </c>
      <c r="O1757" t="s">
        <v>12601</v>
      </c>
      <c r="P1757" s="1" t="s">
        <v>320</v>
      </c>
      <c r="T1757" t="s">
        <v>344</v>
      </c>
      <c r="V1757" t="s">
        <v>722</v>
      </c>
      <c r="W1757" s="1">
        <v>30035</v>
      </c>
      <c r="X1757"/>
    </row>
    <row r="1758" spans="1:24" x14ac:dyDescent="0.3">
      <c r="A1758" t="s">
        <v>6746</v>
      </c>
      <c r="B1758">
        <v>1</v>
      </c>
      <c r="C1758" s="1" t="s">
        <v>6744</v>
      </c>
      <c r="D1758" t="s">
        <v>320</v>
      </c>
      <c r="E1758" t="s">
        <v>6745</v>
      </c>
      <c r="F1758" t="s">
        <v>298</v>
      </c>
      <c r="G1758">
        <v>88</v>
      </c>
      <c r="H1758" t="s">
        <v>1972</v>
      </c>
      <c r="I1758" t="s">
        <v>6744</v>
      </c>
      <c r="J1758">
        <v>14496</v>
      </c>
      <c r="K1758">
        <v>8</v>
      </c>
      <c r="L1758" t="s">
        <v>968</v>
      </c>
      <c r="M1758" t="s">
        <v>3658</v>
      </c>
      <c r="N1758">
        <v>32</v>
      </c>
      <c r="O1758" t="s">
        <v>12602</v>
      </c>
      <c r="P1758" s="1" t="s">
        <v>320</v>
      </c>
      <c r="R1758">
        <v>15204</v>
      </c>
      <c r="T1758" t="s">
        <v>293</v>
      </c>
      <c r="V1758" t="s">
        <v>6747</v>
      </c>
      <c r="W1758" s="1">
        <v>26253</v>
      </c>
      <c r="X1758"/>
    </row>
    <row r="1759" spans="1:24" x14ac:dyDescent="0.3">
      <c r="A1759" t="s">
        <v>6751</v>
      </c>
      <c r="B1759">
        <v>1</v>
      </c>
      <c r="C1759" s="1" t="s">
        <v>6748</v>
      </c>
      <c r="D1759" t="s">
        <v>347</v>
      </c>
      <c r="F1759" t="s">
        <v>294</v>
      </c>
      <c r="G1759">
        <v>12</v>
      </c>
      <c r="H1759" t="s">
        <v>533</v>
      </c>
      <c r="I1759" t="s">
        <v>6748</v>
      </c>
      <c r="J1759">
        <v>19617</v>
      </c>
      <c r="K1759">
        <v>2</v>
      </c>
      <c r="L1759" t="s">
        <v>6749</v>
      </c>
      <c r="M1759" t="s">
        <v>6750</v>
      </c>
      <c r="N1759">
        <v>24</v>
      </c>
      <c r="O1759" t="s">
        <v>12603</v>
      </c>
      <c r="P1759" s="1" t="s">
        <v>347</v>
      </c>
      <c r="R1759">
        <v>3116662</v>
      </c>
      <c r="T1759" t="s">
        <v>328</v>
      </c>
      <c r="V1759" t="s">
        <v>6752</v>
      </c>
      <c r="W1759" s="1">
        <v>30754</v>
      </c>
      <c r="X1759"/>
    </row>
    <row r="1760" spans="1:24" x14ac:dyDescent="0.3">
      <c r="A1760" t="s">
        <v>6755</v>
      </c>
      <c r="B1760">
        <v>1</v>
      </c>
      <c r="C1760" s="1" t="s">
        <v>6753</v>
      </c>
      <c r="F1760" t="s">
        <v>294</v>
      </c>
      <c r="G1760">
        <v>0</v>
      </c>
      <c r="H1760" t="s">
        <v>295</v>
      </c>
      <c r="I1760" t="s">
        <v>6753</v>
      </c>
      <c r="J1760">
        <v>17889</v>
      </c>
      <c r="K1760">
        <v>0</v>
      </c>
      <c r="L1760" t="s">
        <v>2706</v>
      </c>
      <c r="M1760" t="s">
        <v>6754</v>
      </c>
      <c r="O1760" t="s">
        <v>12604</v>
      </c>
      <c r="P1760" s="1" t="s">
        <v>295</v>
      </c>
      <c r="T1760" t="s">
        <v>295</v>
      </c>
      <c r="V1760"/>
      <c r="W1760" s="1"/>
      <c r="X1760"/>
    </row>
    <row r="1761" spans="1:24" x14ac:dyDescent="0.3">
      <c r="A1761" t="s">
        <v>15853</v>
      </c>
      <c r="B1761">
        <v>1</v>
      </c>
      <c r="C1761" s="1" t="s">
        <v>15854</v>
      </c>
      <c r="D1761" t="s">
        <v>15649</v>
      </c>
      <c r="E1761" t="s">
        <v>15856</v>
      </c>
      <c r="F1761" t="s">
        <v>294</v>
      </c>
      <c r="G1761">
        <v>9</v>
      </c>
      <c r="H1761" t="s">
        <v>599</v>
      </c>
      <c r="I1761" t="s">
        <v>15854</v>
      </c>
      <c r="J1761">
        <v>3764</v>
      </c>
      <c r="K1761">
        <v>14</v>
      </c>
      <c r="L1761" t="s">
        <v>529</v>
      </c>
      <c r="M1761" t="s">
        <v>468</v>
      </c>
      <c r="N1761">
        <v>38</v>
      </c>
      <c r="O1761" t="s">
        <v>15857</v>
      </c>
      <c r="P1761" s="1" t="s">
        <v>15649</v>
      </c>
      <c r="R1761">
        <v>10238</v>
      </c>
      <c r="T1761" t="s">
        <v>307</v>
      </c>
      <c r="V1761" t="s">
        <v>15855</v>
      </c>
      <c r="W1761" s="1">
        <v>8020</v>
      </c>
      <c r="X1761"/>
    </row>
    <row r="1762" spans="1:24" x14ac:dyDescent="0.3">
      <c r="A1762" t="s">
        <v>15858</v>
      </c>
      <c r="B1762">
        <v>1</v>
      </c>
      <c r="C1762" s="1" t="s">
        <v>1120</v>
      </c>
      <c r="D1762" t="s">
        <v>15649</v>
      </c>
      <c r="F1762" t="s">
        <v>294</v>
      </c>
      <c r="G1762">
        <v>9</v>
      </c>
      <c r="H1762" t="s">
        <v>787</v>
      </c>
      <c r="I1762" t="s">
        <v>1120</v>
      </c>
      <c r="J1762">
        <v>7507</v>
      </c>
      <c r="K1762">
        <v>11</v>
      </c>
      <c r="L1762" t="s">
        <v>367</v>
      </c>
      <c r="M1762" t="s">
        <v>15860</v>
      </c>
      <c r="N1762">
        <v>35</v>
      </c>
      <c r="O1762" t="s">
        <v>15861</v>
      </c>
      <c r="P1762" s="1" t="s">
        <v>15649</v>
      </c>
      <c r="R1762">
        <v>9263</v>
      </c>
      <c r="T1762" t="s">
        <v>359</v>
      </c>
      <c r="V1762" t="s">
        <v>15859</v>
      </c>
      <c r="W1762" s="1">
        <v>7439</v>
      </c>
      <c r="X1762"/>
    </row>
    <row r="1763" spans="1:24" x14ac:dyDescent="0.3">
      <c r="A1763" t="s">
        <v>6758</v>
      </c>
      <c r="B1763">
        <v>1</v>
      </c>
      <c r="C1763" s="1" t="s">
        <v>6757</v>
      </c>
      <c r="D1763" t="s">
        <v>347</v>
      </c>
      <c r="F1763" t="s">
        <v>294</v>
      </c>
      <c r="G1763">
        <v>19</v>
      </c>
      <c r="H1763" t="s">
        <v>533</v>
      </c>
      <c r="I1763" t="s">
        <v>6757</v>
      </c>
      <c r="J1763">
        <v>17344</v>
      </c>
      <c r="K1763">
        <v>1</v>
      </c>
      <c r="L1763" t="s">
        <v>4991</v>
      </c>
      <c r="M1763" t="s">
        <v>509</v>
      </c>
      <c r="N1763">
        <v>27</v>
      </c>
      <c r="O1763" t="s">
        <v>12605</v>
      </c>
      <c r="P1763" s="1" t="s">
        <v>347</v>
      </c>
      <c r="R1763">
        <v>2469745</v>
      </c>
      <c r="T1763" t="s">
        <v>344</v>
      </c>
      <c r="V1763" t="s">
        <v>6759</v>
      </c>
      <c r="W1763" s="1">
        <v>29176</v>
      </c>
      <c r="X1763"/>
    </row>
    <row r="1764" spans="1:24" x14ac:dyDescent="0.3">
      <c r="A1764" t="s">
        <v>11004</v>
      </c>
      <c r="B1764">
        <v>1</v>
      </c>
      <c r="C1764" s="1" t="s">
        <v>6760</v>
      </c>
      <c r="D1764" t="s">
        <v>347</v>
      </c>
      <c r="E1764" t="s">
        <v>6761</v>
      </c>
      <c r="F1764" t="s">
        <v>298</v>
      </c>
      <c r="G1764">
        <v>16</v>
      </c>
      <c r="H1764" t="s">
        <v>410</v>
      </c>
      <c r="I1764" t="s">
        <v>6760</v>
      </c>
      <c r="J1764">
        <v>19935</v>
      </c>
      <c r="K1764">
        <v>3</v>
      </c>
      <c r="L1764" t="s">
        <v>14889</v>
      </c>
      <c r="M1764" t="s">
        <v>2688</v>
      </c>
      <c r="N1764">
        <v>25</v>
      </c>
      <c r="O1764" t="s">
        <v>12606</v>
      </c>
      <c r="P1764" s="1" t="s">
        <v>347</v>
      </c>
      <c r="R1764">
        <v>3051857</v>
      </c>
      <c r="T1764" t="s">
        <v>317</v>
      </c>
      <c r="U1764" t="s">
        <v>690</v>
      </c>
      <c r="V1764" t="s">
        <v>6762</v>
      </c>
      <c r="W1764" s="1">
        <v>31103</v>
      </c>
      <c r="X1764"/>
    </row>
    <row r="1765" spans="1:24" x14ac:dyDescent="0.3">
      <c r="A1765" t="s">
        <v>14890</v>
      </c>
      <c r="B1765">
        <v>1</v>
      </c>
      <c r="C1765" s="1" t="s">
        <v>14891</v>
      </c>
      <c r="D1765" t="s">
        <v>320</v>
      </c>
      <c r="F1765" t="s">
        <v>298</v>
      </c>
      <c r="G1765">
        <v>87</v>
      </c>
      <c r="H1765" t="s">
        <v>521</v>
      </c>
      <c r="I1765" t="s">
        <v>14891</v>
      </c>
      <c r="J1765">
        <v>21732</v>
      </c>
      <c r="K1765">
        <v>1</v>
      </c>
      <c r="L1765" t="s">
        <v>6749</v>
      </c>
      <c r="M1765" t="s">
        <v>14893</v>
      </c>
      <c r="N1765">
        <v>24</v>
      </c>
      <c r="O1765" t="s">
        <v>14894</v>
      </c>
      <c r="P1765" s="1" t="s">
        <v>320</v>
      </c>
      <c r="R1765">
        <v>3916749</v>
      </c>
      <c r="S1765">
        <v>5</v>
      </c>
      <c r="T1765" t="s">
        <v>317</v>
      </c>
      <c r="U1765" t="s">
        <v>870</v>
      </c>
      <c r="V1765" t="s">
        <v>14892</v>
      </c>
      <c r="W1765" s="1">
        <v>33151</v>
      </c>
      <c r="X1765"/>
    </row>
    <row r="1766" spans="1:24" x14ac:dyDescent="0.3">
      <c r="A1766" t="s">
        <v>6765</v>
      </c>
      <c r="B1766">
        <v>1</v>
      </c>
      <c r="C1766" s="1" t="s">
        <v>6763</v>
      </c>
      <c r="D1766" t="s">
        <v>434</v>
      </c>
      <c r="E1766" t="s">
        <v>14044</v>
      </c>
      <c r="F1766" t="s">
        <v>298</v>
      </c>
      <c r="G1766">
        <v>16</v>
      </c>
      <c r="H1766" t="s">
        <v>825</v>
      </c>
      <c r="I1766" t="s">
        <v>6763</v>
      </c>
      <c r="J1766">
        <v>14463</v>
      </c>
      <c r="K1766">
        <v>9</v>
      </c>
      <c r="L1766" t="s">
        <v>1232</v>
      </c>
      <c r="M1766" t="s">
        <v>6764</v>
      </c>
      <c r="N1766">
        <v>31</v>
      </c>
      <c r="O1766" t="s">
        <v>12607</v>
      </c>
      <c r="P1766" s="1" t="s">
        <v>434</v>
      </c>
      <c r="R1766">
        <v>15058</v>
      </c>
      <c r="T1766" t="s">
        <v>399</v>
      </c>
      <c r="U1766" t="s">
        <v>370</v>
      </c>
      <c r="V1766" t="s">
        <v>5259</v>
      </c>
      <c r="W1766" s="1">
        <v>25885</v>
      </c>
      <c r="X1766"/>
    </row>
    <row r="1767" spans="1:24" x14ac:dyDescent="0.3">
      <c r="A1767" t="s">
        <v>6767</v>
      </c>
      <c r="B1767">
        <v>1</v>
      </c>
      <c r="C1767" s="1" t="s">
        <v>236</v>
      </c>
      <c r="D1767" t="s">
        <v>347</v>
      </c>
      <c r="E1767" t="s">
        <v>6766</v>
      </c>
      <c r="F1767" t="s">
        <v>298</v>
      </c>
      <c r="G1767">
        <v>10</v>
      </c>
      <c r="H1767" t="s">
        <v>366</v>
      </c>
      <c r="I1767" t="s">
        <v>236</v>
      </c>
      <c r="J1767">
        <v>14986</v>
      </c>
      <c r="K1767">
        <v>8</v>
      </c>
      <c r="L1767" t="s">
        <v>2502</v>
      </c>
      <c r="M1767" t="s">
        <v>1827</v>
      </c>
      <c r="N1767">
        <v>29</v>
      </c>
      <c r="O1767" t="s">
        <v>12608</v>
      </c>
      <c r="P1767" s="1" t="s">
        <v>347</v>
      </c>
      <c r="R1767">
        <v>15795</v>
      </c>
      <c r="S1767">
        <v>1</v>
      </c>
      <c r="T1767" t="s">
        <v>328</v>
      </c>
      <c r="U1767" t="s">
        <v>339</v>
      </c>
      <c r="V1767" t="s">
        <v>6768</v>
      </c>
      <c r="W1767" s="1">
        <v>26650</v>
      </c>
      <c r="X1767"/>
    </row>
    <row r="1768" spans="1:24" x14ac:dyDescent="0.3">
      <c r="A1768" t="s">
        <v>6771</v>
      </c>
      <c r="B1768">
        <v>1</v>
      </c>
      <c r="C1768" s="1" t="s">
        <v>6769</v>
      </c>
      <c r="D1768" t="s">
        <v>347</v>
      </c>
      <c r="F1768" t="s">
        <v>294</v>
      </c>
      <c r="G1768">
        <v>89</v>
      </c>
      <c r="H1768" t="s">
        <v>391</v>
      </c>
      <c r="I1768" t="s">
        <v>6769</v>
      </c>
      <c r="J1768">
        <v>15779</v>
      </c>
      <c r="K1768">
        <v>1</v>
      </c>
      <c r="L1768" t="s">
        <v>6770</v>
      </c>
      <c r="M1768" t="s">
        <v>2688</v>
      </c>
      <c r="N1768">
        <v>29</v>
      </c>
      <c r="O1768" t="s">
        <v>12609</v>
      </c>
      <c r="P1768" s="1" t="s">
        <v>347</v>
      </c>
      <c r="R1768">
        <v>15180</v>
      </c>
      <c r="T1768" t="s">
        <v>489</v>
      </c>
      <c r="V1768" t="s">
        <v>5135</v>
      </c>
      <c r="W1768" s="1">
        <v>26245</v>
      </c>
      <c r="X1768"/>
    </row>
    <row r="1769" spans="1:24" x14ac:dyDescent="0.3">
      <c r="A1769" t="s">
        <v>6775</v>
      </c>
      <c r="B1769">
        <v>1</v>
      </c>
      <c r="C1769" s="1" t="s">
        <v>6772</v>
      </c>
      <c r="D1769" t="s">
        <v>320</v>
      </c>
      <c r="E1769" t="s">
        <v>6774</v>
      </c>
      <c r="F1769" t="s">
        <v>298</v>
      </c>
      <c r="G1769">
        <v>81</v>
      </c>
      <c r="H1769" t="s">
        <v>1062</v>
      </c>
      <c r="I1769" t="s">
        <v>6772</v>
      </c>
      <c r="J1769">
        <v>18900</v>
      </c>
      <c r="K1769">
        <v>4</v>
      </c>
      <c r="L1769" t="s">
        <v>2086</v>
      </c>
      <c r="M1769" t="s">
        <v>6773</v>
      </c>
      <c r="N1769">
        <v>27</v>
      </c>
      <c r="O1769" t="s">
        <v>12610</v>
      </c>
      <c r="P1769" s="1" t="s">
        <v>320</v>
      </c>
      <c r="R1769">
        <v>2998565</v>
      </c>
      <c r="S1769">
        <v>2</v>
      </c>
      <c r="T1769" t="s">
        <v>293</v>
      </c>
      <c r="U1769" t="s">
        <v>302</v>
      </c>
      <c r="V1769" t="s">
        <v>6776</v>
      </c>
      <c r="W1769" s="1">
        <v>30112</v>
      </c>
      <c r="X1769"/>
    </row>
    <row r="1770" spans="1:24" x14ac:dyDescent="0.3">
      <c r="A1770" t="s">
        <v>6780</v>
      </c>
      <c r="B1770">
        <v>1</v>
      </c>
      <c r="C1770" s="1" t="s">
        <v>6777</v>
      </c>
      <c r="D1770" t="s">
        <v>347</v>
      </c>
      <c r="E1770" t="s">
        <v>6779</v>
      </c>
      <c r="F1770" t="s">
        <v>298</v>
      </c>
      <c r="G1770">
        <v>9</v>
      </c>
      <c r="H1770" t="s">
        <v>646</v>
      </c>
      <c r="I1770" t="s">
        <v>6777</v>
      </c>
      <c r="J1770">
        <v>19668</v>
      </c>
      <c r="K1770">
        <v>4</v>
      </c>
      <c r="L1770" t="s">
        <v>3110</v>
      </c>
      <c r="M1770" t="s">
        <v>6778</v>
      </c>
      <c r="N1770">
        <v>26</v>
      </c>
      <c r="O1770" t="s">
        <v>12611</v>
      </c>
      <c r="P1770" s="1" t="s">
        <v>347</v>
      </c>
      <c r="R1770">
        <v>3049249</v>
      </c>
      <c r="T1770" t="s">
        <v>307</v>
      </c>
      <c r="U1770" t="s">
        <v>703</v>
      </c>
      <c r="V1770" t="s">
        <v>6781</v>
      </c>
      <c r="W1770" s="1">
        <v>30899</v>
      </c>
      <c r="X1770"/>
    </row>
    <row r="1771" spans="1:24" x14ac:dyDescent="0.3">
      <c r="A1771" t="s">
        <v>6786</v>
      </c>
      <c r="B1771">
        <v>1</v>
      </c>
      <c r="C1771" s="1" t="s">
        <v>6783</v>
      </c>
      <c r="D1771" t="s">
        <v>347</v>
      </c>
      <c r="E1771" t="s">
        <v>6785</v>
      </c>
      <c r="F1771" t="s">
        <v>298</v>
      </c>
      <c r="G1771">
        <v>17</v>
      </c>
      <c r="H1771" t="s">
        <v>361</v>
      </c>
      <c r="I1771" t="s">
        <v>6783</v>
      </c>
      <c r="J1771">
        <v>20295</v>
      </c>
      <c r="K1771">
        <v>3</v>
      </c>
      <c r="L1771" t="s">
        <v>6784</v>
      </c>
      <c r="M1771" t="s">
        <v>820</v>
      </c>
      <c r="N1771">
        <v>25</v>
      </c>
      <c r="O1771" t="s">
        <v>12612</v>
      </c>
      <c r="P1771" s="1" t="s">
        <v>347</v>
      </c>
      <c r="R1771">
        <v>3155188</v>
      </c>
      <c r="S1771">
        <v>3</v>
      </c>
      <c r="T1771" t="s">
        <v>317</v>
      </c>
      <c r="U1771" t="s">
        <v>351</v>
      </c>
      <c r="V1771" t="s">
        <v>928</v>
      </c>
      <c r="W1771" s="1">
        <v>31588</v>
      </c>
      <c r="X1771"/>
    </row>
    <row r="1772" spans="1:24" x14ac:dyDescent="0.3">
      <c r="A1772" t="s">
        <v>6790</v>
      </c>
      <c r="B1772">
        <v>1</v>
      </c>
      <c r="C1772" s="1" t="s">
        <v>6787</v>
      </c>
      <c r="D1772" t="s">
        <v>347</v>
      </c>
      <c r="F1772" t="s">
        <v>294</v>
      </c>
      <c r="G1772">
        <v>85</v>
      </c>
      <c r="H1772" t="s">
        <v>964</v>
      </c>
      <c r="I1772" t="s">
        <v>6787</v>
      </c>
      <c r="J1772">
        <v>17384</v>
      </c>
      <c r="K1772">
        <v>0</v>
      </c>
      <c r="L1772" t="s">
        <v>6788</v>
      </c>
      <c r="M1772" t="s">
        <v>6789</v>
      </c>
      <c r="N1772">
        <v>25</v>
      </c>
      <c r="O1772" t="s">
        <v>12613</v>
      </c>
      <c r="P1772" s="1" t="s">
        <v>347</v>
      </c>
      <c r="R1772">
        <v>2506632</v>
      </c>
      <c r="T1772" t="s">
        <v>344</v>
      </c>
      <c r="V1772" t="s">
        <v>3750</v>
      </c>
      <c r="W1772" s="1">
        <v>29145</v>
      </c>
      <c r="X1772"/>
    </row>
    <row r="1773" spans="1:24" x14ac:dyDescent="0.3">
      <c r="A1773" t="s">
        <v>6793</v>
      </c>
      <c r="B1773">
        <v>1</v>
      </c>
      <c r="C1773" s="1" t="s">
        <v>6791</v>
      </c>
      <c r="D1773" t="s">
        <v>347</v>
      </c>
      <c r="F1773" t="s">
        <v>294</v>
      </c>
      <c r="G1773">
        <v>12</v>
      </c>
      <c r="H1773" t="s">
        <v>355</v>
      </c>
      <c r="I1773" t="s">
        <v>6791</v>
      </c>
      <c r="J1773">
        <v>19489</v>
      </c>
      <c r="K1773">
        <v>2</v>
      </c>
      <c r="L1773" t="s">
        <v>3825</v>
      </c>
      <c r="M1773" t="s">
        <v>6792</v>
      </c>
      <c r="N1773">
        <v>25</v>
      </c>
      <c r="O1773" t="s">
        <v>12614</v>
      </c>
      <c r="P1773" s="1" t="s">
        <v>347</v>
      </c>
      <c r="R1773">
        <v>3045194</v>
      </c>
      <c r="T1773" t="s">
        <v>328</v>
      </c>
      <c r="V1773" t="s">
        <v>6794</v>
      </c>
      <c r="W1773" s="1">
        <v>30775</v>
      </c>
      <c r="X1773"/>
    </row>
    <row r="1774" spans="1:24" x14ac:dyDescent="0.3">
      <c r="A1774" t="s">
        <v>6796</v>
      </c>
      <c r="B1774">
        <v>1</v>
      </c>
      <c r="C1774" s="1" t="s">
        <v>6795</v>
      </c>
      <c r="D1774" t="s">
        <v>347</v>
      </c>
      <c r="F1774" t="s">
        <v>294</v>
      </c>
      <c r="G1774">
        <v>19</v>
      </c>
      <c r="H1774" t="s">
        <v>639</v>
      </c>
      <c r="I1774" t="s">
        <v>6795</v>
      </c>
      <c r="J1774">
        <v>14087</v>
      </c>
      <c r="K1774">
        <v>2</v>
      </c>
      <c r="L1774" t="s">
        <v>1431</v>
      </c>
      <c r="M1774" t="s">
        <v>4074</v>
      </c>
      <c r="N1774">
        <v>29</v>
      </c>
      <c r="O1774" t="s">
        <v>12615</v>
      </c>
      <c r="P1774" s="1" t="s">
        <v>347</v>
      </c>
      <c r="R1774">
        <v>14923</v>
      </c>
      <c r="T1774" t="s">
        <v>489</v>
      </c>
      <c r="V1774" t="s">
        <v>6797</v>
      </c>
      <c r="W1774" s="1">
        <v>25817</v>
      </c>
      <c r="X1774"/>
    </row>
    <row r="1775" spans="1:24" x14ac:dyDescent="0.3">
      <c r="A1775" t="s">
        <v>6800</v>
      </c>
      <c r="B1775">
        <v>1</v>
      </c>
      <c r="C1775" s="1" t="s">
        <v>6798</v>
      </c>
      <c r="D1775" t="s">
        <v>347</v>
      </c>
      <c r="E1775" t="s">
        <v>14045</v>
      </c>
      <c r="F1775" t="s">
        <v>506</v>
      </c>
      <c r="G1775">
        <v>83</v>
      </c>
      <c r="H1775" t="s">
        <v>639</v>
      </c>
      <c r="I1775" t="s">
        <v>6798</v>
      </c>
      <c r="J1775">
        <v>15725</v>
      </c>
      <c r="K1775">
        <v>8</v>
      </c>
      <c r="L1775" t="s">
        <v>6799</v>
      </c>
      <c r="M1775" t="s">
        <v>1896</v>
      </c>
      <c r="N1775">
        <v>32</v>
      </c>
      <c r="O1775" t="s">
        <v>12616</v>
      </c>
      <c r="P1775" s="1" t="s">
        <v>347</v>
      </c>
      <c r="R1775">
        <v>15564</v>
      </c>
      <c r="T1775" t="s">
        <v>359</v>
      </c>
      <c r="V1775" t="s">
        <v>3471</v>
      </c>
      <c r="W1775" s="1">
        <v>25970</v>
      </c>
      <c r="X1775"/>
    </row>
    <row r="1776" spans="1:24" x14ac:dyDescent="0.3">
      <c r="A1776" t="s">
        <v>6803</v>
      </c>
      <c r="B1776">
        <v>1</v>
      </c>
      <c r="C1776" s="1" t="s">
        <v>6801</v>
      </c>
      <c r="D1776" t="s">
        <v>448</v>
      </c>
      <c r="E1776" t="s">
        <v>14046</v>
      </c>
      <c r="F1776" t="s">
        <v>298</v>
      </c>
      <c r="G1776">
        <v>30</v>
      </c>
      <c r="H1776" t="s">
        <v>447</v>
      </c>
      <c r="I1776" t="s">
        <v>6801</v>
      </c>
      <c r="J1776">
        <v>21593</v>
      </c>
      <c r="K1776">
        <v>2</v>
      </c>
      <c r="L1776" t="s">
        <v>6802</v>
      </c>
      <c r="M1776" t="s">
        <v>1112</v>
      </c>
      <c r="N1776">
        <v>25</v>
      </c>
      <c r="O1776" t="s">
        <v>12617</v>
      </c>
      <c r="P1776" s="1" t="s">
        <v>448</v>
      </c>
      <c r="R1776">
        <v>3139602</v>
      </c>
      <c r="S1776">
        <v>4</v>
      </c>
      <c r="T1776" t="s">
        <v>399</v>
      </c>
      <c r="U1776" t="s">
        <v>665</v>
      </c>
      <c r="V1776" t="s">
        <v>4283</v>
      </c>
      <c r="W1776" s="1">
        <v>32608</v>
      </c>
      <c r="X1776"/>
    </row>
    <row r="1777" spans="1:24" x14ac:dyDescent="0.3">
      <c r="A1777" t="s">
        <v>14895</v>
      </c>
      <c r="B1777">
        <v>1</v>
      </c>
      <c r="C1777" s="1" t="s">
        <v>14896</v>
      </c>
      <c r="D1777" t="s">
        <v>347</v>
      </c>
      <c r="F1777" t="s">
        <v>298</v>
      </c>
      <c r="G1777">
        <v>81</v>
      </c>
      <c r="H1777" t="s">
        <v>384</v>
      </c>
      <c r="I1777" t="s">
        <v>14896</v>
      </c>
      <c r="J1777">
        <v>22283</v>
      </c>
      <c r="K1777">
        <v>1</v>
      </c>
      <c r="L1777" t="s">
        <v>444</v>
      </c>
      <c r="M1777" t="s">
        <v>5789</v>
      </c>
      <c r="N1777">
        <v>22</v>
      </c>
      <c r="O1777" t="s">
        <v>14898</v>
      </c>
      <c r="P1777" s="1" t="s">
        <v>347</v>
      </c>
      <c r="R1777">
        <v>4034944</v>
      </c>
      <c r="T1777" t="s">
        <v>307</v>
      </c>
      <c r="U1777" t="s">
        <v>904</v>
      </c>
      <c r="V1777" t="s">
        <v>14897</v>
      </c>
      <c r="W1777" s="1">
        <v>33127</v>
      </c>
      <c r="X1777"/>
    </row>
    <row r="1778" spans="1:24" x14ac:dyDescent="0.3">
      <c r="A1778" t="s">
        <v>14899</v>
      </c>
      <c r="B1778">
        <v>1</v>
      </c>
      <c r="C1778" s="1" t="s">
        <v>14900</v>
      </c>
      <c r="D1778" t="s">
        <v>448</v>
      </c>
      <c r="F1778" t="s">
        <v>298</v>
      </c>
      <c r="G1778">
        <v>25</v>
      </c>
      <c r="H1778" t="s">
        <v>447</v>
      </c>
      <c r="I1778" t="s">
        <v>14900</v>
      </c>
      <c r="J1778">
        <v>21839</v>
      </c>
      <c r="K1778">
        <v>1</v>
      </c>
      <c r="L1778" t="s">
        <v>2500</v>
      </c>
      <c r="M1778" t="s">
        <v>312</v>
      </c>
      <c r="N1778">
        <v>23</v>
      </c>
      <c r="O1778" t="s">
        <v>14901</v>
      </c>
      <c r="P1778" s="1" t="s">
        <v>448</v>
      </c>
      <c r="R1778">
        <v>3916209</v>
      </c>
      <c r="S1778">
        <v>3</v>
      </c>
      <c r="T1778" t="s">
        <v>359</v>
      </c>
      <c r="U1778" t="s">
        <v>566</v>
      </c>
      <c r="V1778" t="s">
        <v>16440</v>
      </c>
      <c r="W1778" s="1">
        <v>33297</v>
      </c>
      <c r="X1778"/>
    </row>
    <row r="1779" spans="1:24" x14ac:dyDescent="0.3">
      <c r="A1779" t="s">
        <v>6807</v>
      </c>
      <c r="B1779">
        <v>1</v>
      </c>
      <c r="C1779" s="1" t="s">
        <v>6805</v>
      </c>
      <c r="D1779" t="s">
        <v>347</v>
      </c>
      <c r="E1779" t="s">
        <v>6806</v>
      </c>
      <c r="F1779" t="s">
        <v>294</v>
      </c>
      <c r="G1779">
        <v>83</v>
      </c>
      <c r="H1779" t="s">
        <v>639</v>
      </c>
      <c r="I1779" t="s">
        <v>6805</v>
      </c>
      <c r="J1779">
        <v>20505</v>
      </c>
      <c r="K1779">
        <v>2</v>
      </c>
      <c r="L1779" t="s">
        <v>2870</v>
      </c>
      <c r="M1779" t="s">
        <v>1708</v>
      </c>
      <c r="N1779">
        <v>26</v>
      </c>
      <c r="O1779" t="s">
        <v>12618</v>
      </c>
      <c r="P1779" s="1" t="s">
        <v>347</v>
      </c>
      <c r="T1779" t="s">
        <v>307</v>
      </c>
      <c r="V1779" t="s">
        <v>6808</v>
      </c>
      <c r="W1779" s="1">
        <v>900326</v>
      </c>
      <c r="X1779"/>
    </row>
    <row r="1780" spans="1:24" x14ac:dyDescent="0.3">
      <c r="A1780" t="s">
        <v>15607</v>
      </c>
      <c r="B1780">
        <v>1</v>
      </c>
      <c r="C1780" s="1" t="s">
        <v>6809</v>
      </c>
      <c r="D1780" t="s">
        <v>347</v>
      </c>
      <c r="E1780" t="s">
        <v>6810</v>
      </c>
      <c r="F1780" t="s">
        <v>298</v>
      </c>
      <c r="G1780">
        <v>12</v>
      </c>
      <c r="H1780" t="s">
        <v>410</v>
      </c>
      <c r="I1780" t="s">
        <v>6809</v>
      </c>
      <c r="J1780">
        <v>20679</v>
      </c>
      <c r="K1780">
        <v>3</v>
      </c>
      <c r="L1780" t="s">
        <v>16441</v>
      </c>
      <c r="M1780" t="s">
        <v>4230</v>
      </c>
      <c r="N1780">
        <v>26</v>
      </c>
      <c r="O1780" t="s">
        <v>12619</v>
      </c>
      <c r="P1780" s="1" t="s">
        <v>347</v>
      </c>
      <c r="R1780">
        <v>3047876</v>
      </c>
      <c r="S1780">
        <v>2</v>
      </c>
      <c r="T1780" t="s">
        <v>344</v>
      </c>
      <c r="U1780" t="s">
        <v>665</v>
      </c>
      <c r="V1780" t="s">
        <v>6121</v>
      </c>
      <c r="W1780" s="1">
        <v>31769</v>
      </c>
      <c r="X1780"/>
    </row>
    <row r="1781" spans="1:24" x14ac:dyDescent="0.3">
      <c r="A1781" t="s">
        <v>6814</v>
      </c>
      <c r="B1781">
        <v>1</v>
      </c>
      <c r="C1781" s="1" t="s">
        <v>6812</v>
      </c>
      <c r="D1781" t="s">
        <v>310</v>
      </c>
      <c r="E1781" t="s">
        <v>6813</v>
      </c>
      <c r="F1781" t="s">
        <v>298</v>
      </c>
      <c r="G1781">
        <v>0</v>
      </c>
      <c r="H1781" t="s">
        <v>964</v>
      </c>
      <c r="I1781" t="s">
        <v>6812</v>
      </c>
      <c r="J1781">
        <v>18079</v>
      </c>
      <c r="K1781">
        <v>5</v>
      </c>
      <c r="L1781" t="s">
        <v>669</v>
      </c>
      <c r="M1781" t="s">
        <v>2521</v>
      </c>
      <c r="N1781">
        <v>28</v>
      </c>
      <c r="O1781" t="s">
        <v>12620</v>
      </c>
      <c r="P1781" s="1" t="s">
        <v>310</v>
      </c>
      <c r="R1781">
        <v>2577128</v>
      </c>
      <c r="T1781" t="s">
        <v>317</v>
      </c>
      <c r="U1781" t="s">
        <v>408</v>
      </c>
      <c r="V1781" t="s">
        <v>3589</v>
      </c>
      <c r="W1781" s="1">
        <v>29396</v>
      </c>
      <c r="X1781"/>
    </row>
    <row r="1782" spans="1:24" x14ac:dyDescent="0.3">
      <c r="A1782" t="s">
        <v>6817</v>
      </c>
      <c r="B1782">
        <v>1</v>
      </c>
      <c r="C1782" s="1" t="s">
        <v>6815</v>
      </c>
      <c r="D1782" t="s">
        <v>347</v>
      </c>
      <c r="F1782" t="s">
        <v>294</v>
      </c>
      <c r="G1782">
        <v>13</v>
      </c>
      <c r="H1782" t="s">
        <v>433</v>
      </c>
      <c r="I1782" t="s">
        <v>6815</v>
      </c>
      <c r="J1782">
        <v>17349</v>
      </c>
      <c r="K1782">
        <v>1</v>
      </c>
      <c r="L1782" t="s">
        <v>1071</v>
      </c>
      <c r="M1782" t="s">
        <v>6816</v>
      </c>
      <c r="N1782">
        <v>26</v>
      </c>
      <c r="O1782" t="s">
        <v>12621</v>
      </c>
      <c r="P1782" s="1" t="s">
        <v>347</v>
      </c>
      <c r="R1782">
        <v>2516911</v>
      </c>
      <c r="T1782" t="s">
        <v>344</v>
      </c>
      <c r="V1782" t="s">
        <v>6818</v>
      </c>
      <c r="W1782" s="1">
        <v>29002</v>
      </c>
      <c r="X1782"/>
    </row>
    <row r="1783" spans="1:24" x14ac:dyDescent="0.3">
      <c r="A1783" t="s">
        <v>6820</v>
      </c>
      <c r="B1783">
        <v>2</v>
      </c>
      <c r="C1783" s="1" t="s">
        <v>6819</v>
      </c>
      <c r="D1783" t="s">
        <v>347</v>
      </c>
      <c r="F1783" t="s">
        <v>294</v>
      </c>
      <c r="G1783">
        <v>15</v>
      </c>
      <c r="H1783" t="s">
        <v>366</v>
      </c>
      <c r="I1783" t="s">
        <v>6819</v>
      </c>
      <c r="J1783">
        <v>12412</v>
      </c>
      <c r="K1783">
        <v>9</v>
      </c>
      <c r="L1783" t="s">
        <v>330</v>
      </c>
      <c r="M1783" t="s">
        <v>509</v>
      </c>
      <c r="N1783">
        <v>31</v>
      </c>
      <c r="O1783" t="s">
        <v>12622</v>
      </c>
      <c r="P1783" s="1" t="s">
        <v>347</v>
      </c>
      <c r="R1783">
        <v>13489</v>
      </c>
      <c r="T1783" t="s">
        <v>328</v>
      </c>
      <c r="V1783" t="s">
        <v>1956</v>
      </c>
      <c r="W1783" s="1">
        <v>24076</v>
      </c>
      <c r="X1783"/>
    </row>
    <row r="1784" spans="1:24" x14ac:dyDescent="0.3">
      <c r="A1784" t="s">
        <v>6820</v>
      </c>
      <c r="B1784">
        <v>2</v>
      </c>
      <c r="C1784" s="1" t="s">
        <v>29</v>
      </c>
      <c r="D1784" t="s">
        <v>347</v>
      </c>
      <c r="E1784" t="s">
        <v>9935</v>
      </c>
      <c r="F1784" t="s">
        <v>298</v>
      </c>
      <c r="G1784">
        <v>81</v>
      </c>
      <c r="H1784" t="s">
        <v>964</v>
      </c>
      <c r="I1784" t="s">
        <v>29</v>
      </c>
      <c r="J1784">
        <v>18914</v>
      </c>
      <c r="K1784">
        <v>4</v>
      </c>
      <c r="L1784" t="s">
        <v>330</v>
      </c>
      <c r="M1784" t="s">
        <v>509</v>
      </c>
      <c r="N1784">
        <v>26</v>
      </c>
      <c r="O1784" t="s">
        <v>12622</v>
      </c>
      <c r="P1784" s="1" t="s">
        <v>347</v>
      </c>
      <c r="R1784">
        <v>3045138</v>
      </c>
      <c r="S1784">
        <v>1</v>
      </c>
      <c r="T1784" t="s">
        <v>421</v>
      </c>
      <c r="U1784" t="s">
        <v>297</v>
      </c>
      <c r="V1784" t="s">
        <v>9936</v>
      </c>
      <c r="W1784" s="1">
        <v>30120</v>
      </c>
      <c r="X1784"/>
    </row>
    <row r="1785" spans="1:24" x14ac:dyDescent="0.3">
      <c r="A1785" t="s">
        <v>6823</v>
      </c>
      <c r="B1785">
        <v>1</v>
      </c>
      <c r="C1785" s="1" t="s">
        <v>6821</v>
      </c>
      <c r="D1785" t="s">
        <v>448</v>
      </c>
      <c r="F1785" t="s">
        <v>294</v>
      </c>
      <c r="G1785">
        <v>41</v>
      </c>
      <c r="H1785" t="s">
        <v>433</v>
      </c>
      <c r="I1785" t="s">
        <v>6821</v>
      </c>
      <c r="J1785">
        <v>15498</v>
      </c>
      <c r="K1785">
        <v>7</v>
      </c>
      <c r="L1785" t="s">
        <v>6822</v>
      </c>
      <c r="M1785" t="s">
        <v>3537</v>
      </c>
      <c r="N1785">
        <v>29</v>
      </c>
      <c r="O1785" t="s">
        <v>12623</v>
      </c>
      <c r="P1785" s="1" t="s">
        <v>448</v>
      </c>
      <c r="R1785">
        <v>16496</v>
      </c>
      <c r="T1785" t="s">
        <v>359</v>
      </c>
      <c r="V1785" t="s">
        <v>6824</v>
      </c>
      <c r="W1785" s="1">
        <v>27313</v>
      </c>
      <c r="X1785"/>
    </row>
    <row r="1786" spans="1:24" x14ac:dyDescent="0.3">
      <c r="A1786" t="s">
        <v>6826</v>
      </c>
      <c r="B1786">
        <v>1</v>
      </c>
      <c r="C1786" s="1" t="s">
        <v>6825</v>
      </c>
      <c r="F1786" t="s">
        <v>294</v>
      </c>
      <c r="G1786">
        <v>0</v>
      </c>
      <c r="H1786" t="s">
        <v>295</v>
      </c>
      <c r="I1786" t="s">
        <v>6825</v>
      </c>
      <c r="J1786">
        <v>18888</v>
      </c>
      <c r="K1786">
        <v>0</v>
      </c>
      <c r="L1786" t="s">
        <v>1369</v>
      </c>
      <c r="M1786" t="s">
        <v>875</v>
      </c>
      <c r="O1786" t="s">
        <v>12624</v>
      </c>
      <c r="P1786" s="1" t="s">
        <v>295</v>
      </c>
      <c r="T1786" t="s">
        <v>295</v>
      </c>
      <c r="V1786"/>
      <c r="W1786" s="1"/>
      <c r="X1786"/>
    </row>
    <row r="1787" spans="1:24" x14ac:dyDescent="0.3">
      <c r="A1787" t="s">
        <v>6828</v>
      </c>
      <c r="B1787">
        <v>1</v>
      </c>
      <c r="C1787" s="1" t="s">
        <v>225</v>
      </c>
      <c r="D1787" t="s">
        <v>347</v>
      </c>
      <c r="E1787" t="s">
        <v>6827</v>
      </c>
      <c r="F1787" t="s">
        <v>298</v>
      </c>
      <c r="G1787">
        <v>81</v>
      </c>
      <c r="H1787" t="s">
        <v>366</v>
      </c>
      <c r="I1787" t="s">
        <v>225</v>
      </c>
      <c r="J1787">
        <v>19207</v>
      </c>
      <c r="K1787">
        <v>4</v>
      </c>
      <c r="L1787" t="s">
        <v>1011</v>
      </c>
      <c r="M1787" t="s">
        <v>879</v>
      </c>
      <c r="N1787">
        <v>27</v>
      </c>
      <c r="O1787" t="s">
        <v>12625</v>
      </c>
      <c r="P1787" s="1" t="s">
        <v>347</v>
      </c>
      <c r="Q1787" t="s">
        <v>407</v>
      </c>
      <c r="R1787">
        <v>3134353</v>
      </c>
      <c r="S1787">
        <v>1</v>
      </c>
      <c r="T1787" t="s">
        <v>421</v>
      </c>
      <c r="U1787" t="s">
        <v>1368</v>
      </c>
      <c r="V1787" t="s">
        <v>4075</v>
      </c>
      <c r="W1787" s="1">
        <v>30511</v>
      </c>
      <c r="X1787"/>
    </row>
    <row r="1788" spans="1:24" x14ac:dyDescent="0.3">
      <c r="A1788" t="s">
        <v>6830</v>
      </c>
      <c r="B1788">
        <v>1</v>
      </c>
      <c r="C1788" s="1" t="s">
        <v>6829</v>
      </c>
      <c r="D1788" t="s">
        <v>347</v>
      </c>
      <c r="F1788" t="s">
        <v>294</v>
      </c>
      <c r="G1788">
        <v>88</v>
      </c>
      <c r="H1788" t="s">
        <v>391</v>
      </c>
      <c r="I1788" t="s">
        <v>6829</v>
      </c>
      <c r="J1788">
        <v>18310</v>
      </c>
      <c r="K1788">
        <v>0</v>
      </c>
      <c r="L1788" t="s">
        <v>1709</v>
      </c>
      <c r="M1788" t="s">
        <v>1179</v>
      </c>
      <c r="N1788">
        <v>26</v>
      </c>
      <c r="O1788" t="s">
        <v>12626</v>
      </c>
      <c r="P1788" s="1" t="s">
        <v>347</v>
      </c>
      <c r="R1788">
        <v>2979200</v>
      </c>
      <c r="T1788" t="s">
        <v>399</v>
      </c>
      <c r="V1788" t="s">
        <v>6831</v>
      </c>
      <c r="W1788" s="1">
        <v>29529</v>
      </c>
      <c r="X1788"/>
    </row>
    <row r="1789" spans="1:24" x14ac:dyDescent="0.3">
      <c r="A1789" t="s">
        <v>6833</v>
      </c>
      <c r="B1789">
        <v>1</v>
      </c>
      <c r="C1789" s="1" t="s">
        <v>6832</v>
      </c>
      <c r="D1789" t="s">
        <v>347</v>
      </c>
      <c r="E1789" t="s">
        <v>14047</v>
      </c>
      <c r="F1789" t="s">
        <v>298</v>
      </c>
      <c r="G1789">
        <v>83</v>
      </c>
      <c r="H1789" t="s">
        <v>366</v>
      </c>
      <c r="I1789" t="s">
        <v>6832</v>
      </c>
      <c r="J1789">
        <v>21318</v>
      </c>
      <c r="K1789">
        <v>2</v>
      </c>
      <c r="L1789" t="s">
        <v>2321</v>
      </c>
      <c r="M1789" t="s">
        <v>1832</v>
      </c>
      <c r="N1789">
        <v>26</v>
      </c>
      <c r="O1789" t="s">
        <v>12627</v>
      </c>
      <c r="P1789" s="1" t="s">
        <v>347</v>
      </c>
      <c r="R1789">
        <v>3124369</v>
      </c>
      <c r="T1789" t="s">
        <v>307</v>
      </c>
      <c r="U1789" t="s">
        <v>339</v>
      </c>
      <c r="V1789" t="s">
        <v>13849</v>
      </c>
      <c r="W1789" s="1">
        <v>32159</v>
      </c>
      <c r="X1789"/>
    </row>
    <row r="1790" spans="1:24" x14ac:dyDescent="0.3">
      <c r="A1790" t="s">
        <v>6835</v>
      </c>
      <c r="B1790">
        <v>1</v>
      </c>
      <c r="C1790" s="1" t="s">
        <v>50</v>
      </c>
      <c r="D1790" t="s">
        <v>347</v>
      </c>
      <c r="E1790" t="s">
        <v>6834</v>
      </c>
      <c r="F1790" t="s">
        <v>298</v>
      </c>
      <c r="G1790">
        <v>83</v>
      </c>
      <c r="H1790" t="s">
        <v>433</v>
      </c>
      <c r="I1790" t="s">
        <v>50</v>
      </c>
      <c r="J1790">
        <v>19120</v>
      </c>
      <c r="K1790">
        <v>4</v>
      </c>
      <c r="L1790" t="s">
        <v>642</v>
      </c>
      <c r="M1790" t="s">
        <v>2688</v>
      </c>
      <c r="N1790">
        <v>26</v>
      </c>
      <c r="O1790" t="s">
        <v>12628</v>
      </c>
      <c r="P1790" s="1" t="s">
        <v>347</v>
      </c>
      <c r="R1790">
        <v>4212909</v>
      </c>
      <c r="S1790">
        <v>2</v>
      </c>
      <c r="T1790" t="s">
        <v>307</v>
      </c>
      <c r="U1790" t="s">
        <v>870</v>
      </c>
      <c r="V1790" t="s">
        <v>6836</v>
      </c>
      <c r="W1790" s="1">
        <v>30339</v>
      </c>
      <c r="X1790"/>
    </row>
    <row r="1791" spans="1:24" x14ac:dyDescent="0.3">
      <c r="A1791" t="s">
        <v>6840</v>
      </c>
      <c r="B1791">
        <v>1</v>
      </c>
      <c r="C1791" s="1" t="s">
        <v>6837</v>
      </c>
      <c r="D1791" t="s">
        <v>448</v>
      </c>
      <c r="E1791" t="s">
        <v>6839</v>
      </c>
      <c r="F1791" t="s">
        <v>294</v>
      </c>
      <c r="G1791">
        <v>42</v>
      </c>
      <c r="H1791" t="s">
        <v>355</v>
      </c>
      <c r="I1791" t="s">
        <v>6837</v>
      </c>
      <c r="J1791">
        <v>20136</v>
      </c>
      <c r="K1791">
        <v>2</v>
      </c>
      <c r="L1791" t="s">
        <v>464</v>
      </c>
      <c r="M1791" t="s">
        <v>6838</v>
      </c>
      <c r="N1791">
        <v>24</v>
      </c>
      <c r="O1791" t="s">
        <v>12629</v>
      </c>
      <c r="P1791" s="1" t="s">
        <v>448</v>
      </c>
      <c r="R1791">
        <v>3126113</v>
      </c>
      <c r="T1791" t="s">
        <v>399</v>
      </c>
      <c r="V1791" t="s">
        <v>6841</v>
      </c>
      <c r="W1791" s="1">
        <v>31590</v>
      </c>
      <c r="X1791"/>
    </row>
    <row r="1792" spans="1:24" x14ac:dyDescent="0.3">
      <c r="A1792" t="s">
        <v>14903</v>
      </c>
      <c r="B1792">
        <v>1</v>
      </c>
      <c r="C1792" s="1" t="s">
        <v>14904</v>
      </c>
      <c r="D1792" t="s">
        <v>320</v>
      </c>
      <c r="F1792" t="s">
        <v>298</v>
      </c>
      <c r="G1792">
        <v>89</v>
      </c>
      <c r="H1792" t="s">
        <v>952</v>
      </c>
      <c r="I1792" t="s">
        <v>14904</v>
      </c>
      <c r="J1792">
        <v>22418</v>
      </c>
      <c r="K1792">
        <v>1</v>
      </c>
      <c r="L1792" t="s">
        <v>559</v>
      </c>
      <c r="M1792" t="s">
        <v>2776</v>
      </c>
      <c r="N1792">
        <v>24</v>
      </c>
      <c r="O1792" t="s">
        <v>14906</v>
      </c>
      <c r="P1792" s="1" t="s">
        <v>320</v>
      </c>
      <c r="R1792">
        <v>3675550</v>
      </c>
      <c r="T1792" t="s">
        <v>293</v>
      </c>
      <c r="U1792" t="s">
        <v>548</v>
      </c>
      <c r="V1792" t="s">
        <v>14905</v>
      </c>
      <c r="W1792" s="1">
        <v>33340</v>
      </c>
      <c r="X1792"/>
    </row>
    <row r="1793" spans="1:24" x14ac:dyDescent="0.3">
      <c r="A1793" t="s">
        <v>14907</v>
      </c>
      <c r="B1793">
        <v>1</v>
      </c>
      <c r="C1793" s="1" t="s">
        <v>14908</v>
      </c>
      <c r="D1793" t="s">
        <v>347</v>
      </c>
      <c r="F1793" t="s">
        <v>298</v>
      </c>
      <c r="G1793">
        <v>19</v>
      </c>
      <c r="H1793" t="s">
        <v>355</v>
      </c>
      <c r="I1793" t="s">
        <v>14908</v>
      </c>
      <c r="J1793">
        <v>21716</v>
      </c>
      <c r="K1793">
        <v>1</v>
      </c>
      <c r="L1793" t="s">
        <v>14912</v>
      </c>
      <c r="M1793" t="s">
        <v>14910</v>
      </c>
      <c r="N1793">
        <v>23</v>
      </c>
      <c r="O1793" t="s">
        <v>14911</v>
      </c>
      <c r="P1793" s="1" t="s">
        <v>347</v>
      </c>
      <c r="R1793">
        <v>4035277</v>
      </c>
      <c r="T1793" t="s">
        <v>328</v>
      </c>
      <c r="U1793" t="s">
        <v>548</v>
      </c>
      <c r="V1793" t="s">
        <v>14909</v>
      </c>
      <c r="W1793" s="1">
        <v>32946</v>
      </c>
      <c r="X1793"/>
    </row>
    <row r="1794" spans="1:24" x14ac:dyDescent="0.3">
      <c r="A1794" t="s">
        <v>6843</v>
      </c>
      <c r="B1794">
        <v>1</v>
      </c>
      <c r="C1794" s="1" t="s">
        <v>396</v>
      </c>
      <c r="D1794" t="s">
        <v>310</v>
      </c>
      <c r="E1794" t="s">
        <v>6842</v>
      </c>
      <c r="F1794" t="s">
        <v>298</v>
      </c>
      <c r="G1794">
        <v>10</v>
      </c>
      <c r="H1794" t="s">
        <v>964</v>
      </c>
      <c r="I1794" t="s">
        <v>396</v>
      </c>
      <c r="J1794">
        <v>4932</v>
      </c>
      <c r="K1794">
        <v>16</v>
      </c>
      <c r="L1794" t="s">
        <v>1435</v>
      </c>
      <c r="M1794" t="s">
        <v>728</v>
      </c>
      <c r="N1794">
        <v>39</v>
      </c>
      <c r="O1794" t="s">
        <v>12630</v>
      </c>
      <c r="P1794" s="1" t="s">
        <v>310</v>
      </c>
      <c r="R1794">
        <v>5526</v>
      </c>
      <c r="T1794" t="s">
        <v>293</v>
      </c>
      <c r="V1794" t="s">
        <v>6844</v>
      </c>
      <c r="W1794" s="1">
        <v>6760</v>
      </c>
      <c r="X1794"/>
    </row>
    <row r="1795" spans="1:24" x14ac:dyDescent="0.3">
      <c r="A1795" t="s">
        <v>6847</v>
      </c>
      <c r="B1795">
        <v>1</v>
      </c>
      <c r="C1795" s="1" t="s">
        <v>6845</v>
      </c>
      <c r="F1795" t="s">
        <v>294</v>
      </c>
      <c r="G1795">
        <v>0</v>
      </c>
      <c r="H1795" t="s">
        <v>295</v>
      </c>
      <c r="I1795" t="s">
        <v>6845</v>
      </c>
      <c r="J1795">
        <v>19767</v>
      </c>
      <c r="K1795">
        <v>0</v>
      </c>
      <c r="L1795" t="s">
        <v>525</v>
      </c>
      <c r="M1795" t="s">
        <v>6846</v>
      </c>
      <c r="O1795" t="s">
        <v>12631</v>
      </c>
      <c r="P1795" s="1" t="s">
        <v>295</v>
      </c>
      <c r="T1795" t="s">
        <v>295</v>
      </c>
      <c r="V1795"/>
      <c r="W1795" s="1"/>
      <c r="X1795"/>
    </row>
    <row r="1796" spans="1:24" x14ac:dyDescent="0.3">
      <c r="A1796" t="s">
        <v>6849</v>
      </c>
      <c r="B1796">
        <v>1</v>
      </c>
      <c r="C1796" s="1" t="s">
        <v>6848</v>
      </c>
      <c r="D1796" t="s">
        <v>347</v>
      </c>
      <c r="F1796" t="s">
        <v>294</v>
      </c>
      <c r="G1796">
        <v>0</v>
      </c>
      <c r="H1796" t="s">
        <v>361</v>
      </c>
      <c r="I1796" t="s">
        <v>6848</v>
      </c>
      <c r="J1796">
        <v>18396</v>
      </c>
      <c r="K1796">
        <v>0</v>
      </c>
      <c r="L1796" t="s">
        <v>321</v>
      </c>
      <c r="M1796" t="s">
        <v>1102</v>
      </c>
      <c r="N1796">
        <v>24</v>
      </c>
      <c r="O1796" t="s">
        <v>12632</v>
      </c>
      <c r="P1796" s="1" t="s">
        <v>347</v>
      </c>
      <c r="T1796" t="s">
        <v>307</v>
      </c>
      <c r="V1796" t="s">
        <v>6850</v>
      </c>
      <c r="W1796" s="1"/>
      <c r="X1796"/>
    </row>
    <row r="1797" spans="1:24" x14ac:dyDescent="0.3">
      <c r="A1797" t="s">
        <v>14913</v>
      </c>
      <c r="B1797">
        <v>1</v>
      </c>
      <c r="C1797" s="1" t="s">
        <v>6851</v>
      </c>
      <c r="D1797" t="s">
        <v>347</v>
      </c>
      <c r="E1797" t="s">
        <v>14048</v>
      </c>
      <c r="F1797" t="s">
        <v>294</v>
      </c>
      <c r="H1797" t="s">
        <v>361</v>
      </c>
      <c r="I1797" t="s">
        <v>6851</v>
      </c>
      <c r="J1797">
        <v>20860</v>
      </c>
      <c r="K1797">
        <v>1</v>
      </c>
      <c r="L1797" t="s">
        <v>14914</v>
      </c>
      <c r="M1797" t="s">
        <v>6852</v>
      </c>
      <c r="N1797">
        <v>23</v>
      </c>
      <c r="O1797" t="s">
        <v>12633</v>
      </c>
      <c r="P1797" s="1" t="s">
        <v>347</v>
      </c>
      <c r="R1797">
        <v>3930064</v>
      </c>
      <c r="S1797">
        <v>3</v>
      </c>
      <c r="T1797" t="s">
        <v>344</v>
      </c>
      <c r="V1797" t="s">
        <v>6853</v>
      </c>
      <c r="W1797" s="1">
        <v>32483</v>
      </c>
      <c r="X1797"/>
    </row>
    <row r="1798" spans="1:24" x14ac:dyDescent="0.3">
      <c r="A1798" t="s">
        <v>6858</v>
      </c>
      <c r="B1798">
        <v>1</v>
      </c>
      <c r="C1798" s="1" t="s">
        <v>6855</v>
      </c>
      <c r="D1798" t="s">
        <v>448</v>
      </c>
      <c r="E1798" t="s">
        <v>6857</v>
      </c>
      <c r="F1798" t="s">
        <v>298</v>
      </c>
      <c r="G1798">
        <v>22</v>
      </c>
      <c r="H1798" t="s">
        <v>833</v>
      </c>
      <c r="I1798" t="s">
        <v>6855</v>
      </c>
      <c r="J1798">
        <v>16273</v>
      </c>
      <c r="K1798">
        <v>6</v>
      </c>
      <c r="L1798" t="s">
        <v>6856</v>
      </c>
      <c r="M1798" t="s">
        <v>3161</v>
      </c>
      <c r="N1798">
        <v>27</v>
      </c>
      <c r="O1798" t="s">
        <v>12634</v>
      </c>
      <c r="P1798" s="1" t="s">
        <v>448</v>
      </c>
      <c r="R1798">
        <v>16969</v>
      </c>
      <c r="T1798" t="s">
        <v>359</v>
      </c>
      <c r="V1798" t="s">
        <v>3845</v>
      </c>
      <c r="W1798" s="1">
        <v>27821</v>
      </c>
      <c r="X1798"/>
    </row>
    <row r="1799" spans="1:24" x14ac:dyDescent="0.3">
      <c r="A1799" t="s">
        <v>6862</v>
      </c>
      <c r="B1799">
        <v>1</v>
      </c>
      <c r="C1799" s="1" t="s">
        <v>6859</v>
      </c>
      <c r="D1799" t="s">
        <v>320</v>
      </c>
      <c r="E1799" t="s">
        <v>6861</v>
      </c>
      <c r="F1799" t="s">
        <v>298</v>
      </c>
      <c r="G1799">
        <v>88</v>
      </c>
      <c r="H1799" t="s">
        <v>952</v>
      </c>
      <c r="I1799" t="s">
        <v>6859</v>
      </c>
      <c r="J1799">
        <v>14918</v>
      </c>
      <c r="K1799">
        <v>8</v>
      </c>
      <c r="L1799" t="s">
        <v>1071</v>
      </c>
      <c r="M1799" t="s">
        <v>6860</v>
      </c>
      <c r="N1799">
        <v>30</v>
      </c>
      <c r="O1799" t="s">
        <v>12635</v>
      </c>
      <c r="P1799" s="1" t="s">
        <v>320</v>
      </c>
      <c r="R1799">
        <v>15788</v>
      </c>
      <c r="S1799">
        <v>1</v>
      </c>
      <c r="T1799" t="s">
        <v>303</v>
      </c>
      <c r="U1799" t="s">
        <v>904</v>
      </c>
      <c r="V1799" t="s">
        <v>2535</v>
      </c>
      <c r="W1799" s="1">
        <v>26644</v>
      </c>
      <c r="X1799"/>
    </row>
    <row r="1800" spans="1:24" x14ac:dyDescent="0.3">
      <c r="A1800" t="s">
        <v>6865</v>
      </c>
      <c r="B1800">
        <v>1</v>
      </c>
      <c r="C1800" s="1" t="s">
        <v>6863</v>
      </c>
      <c r="D1800" t="s">
        <v>310</v>
      </c>
      <c r="F1800" t="s">
        <v>294</v>
      </c>
      <c r="G1800">
        <v>6</v>
      </c>
      <c r="H1800" t="s">
        <v>682</v>
      </c>
      <c r="I1800" t="s">
        <v>6863</v>
      </c>
      <c r="J1800">
        <v>18322</v>
      </c>
      <c r="K1800">
        <v>0</v>
      </c>
      <c r="L1800" t="s">
        <v>2143</v>
      </c>
      <c r="M1800" t="s">
        <v>6864</v>
      </c>
      <c r="N1800">
        <v>25</v>
      </c>
      <c r="O1800" t="s">
        <v>12636</v>
      </c>
      <c r="P1800" s="1" t="s">
        <v>310</v>
      </c>
      <c r="R1800">
        <v>2577244</v>
      </c>
      <c r="T1800" t="s">
        <v>317</v>
      </c>
      <c r="V1800" t="s">
        <v>6866</v>
      </c>
      <c r="W1800" s="1">
        <v>29515</v>
      </c>
      <c r="X1800"/>
    </row>
    <row r="1801" spans="1:24" x14ac:dyDescent="0.3">
      <c r="A1801" t="s">
        <v>6870</v>
      </c>
      <c r="B1801">
        <v>1</v>
      </c>
      <c r="C1801" s="1" t="s">
        <v>6868</v>
      </c>
      <c r="D1801" t="s">
        <v>347</v>
      </c>
      <c r="E1801" t="s">
        <v>6869</v>
      </c>
      <c r="F1801" t="s">
        <v>298</v>
      </c>
      <c r="G1801">
        <v>88</v>
      </c>
      <c r="H1801" t="s">
        <v>918</v>
      </c>
      <c r="I1801" t="s">
        <v>6868</v>
      </c>
      <c r="J1801">
        <v>18209</v>
      </c>
      <c r="K1801">
        <v>5</v>
      </c>
      <c r="L1801" t="s">
        <v>612</v>
      </c>
      <c r="M1801" t="s">
        <v>1112</v>
      </c>
      <c r="N1801">
        <v>26</v>
      </c>
      <c r="O1801" t="s">
        <v>12637</v>
      </c>
      <c r="P1801" s="1" t="s">
        <v>347</v>
      </c>
      <c r="R1801">
        <v>2971718</v>
      </c>
      <c r="S1801">
        <v>3</v>
      </c>
      <c r="T1801" t="s">
        <v>328</v>
      </c>
      <c r="U1801" t="s">
        <v>548</v>
      </c>
      <c r="V1801" t="s">
        <v>4441</v>
      </c>
      <c r="W1801" s="1">
        <v>29678</v>
      </c>
      <c r="X1801"/>
    </row>
    <row r="1802" spans="1:24" x14ac:dyDescent="0.3">
      <c r="A1802" t="s">
        <v>6874</v>
      </c>
      <c r="B1802">
        <v>1</v>
      </c>
      <c r="C1802" s="1" t="s">
        <v>6871</v>
      </c>
      <c r="D1802" t="s">
        <v>347</v>
      </c>
      <c r="F1802" t="s">
        <v>294</v>
      </c>
      <c r="H1802" t="s">
        <v>410</v>
      </c>
      <c r="I1802" t="s">
        <v>6871</v>
      </c>
      <c r="J1802">
        <v>19438</v>
      </c>
      <c r="K1802">
        <v>3</v>
      </c>
      <c r="L1802" t="s">
        <v>6872</v>
      </c>
      <c r="M1802" t="s">
        <v>6873</v>
      </c>
      <c r="N1802">
        <v>26</v>
      </c>
      <c r="O1802" t="s">
        <v>12638</v>
      </c>
      <c r="P1802" s="1" t="s">
        <v>347</v>
      </c>
      <c r="R1802">
        <v>2977745</v>
      </c>
      <c r="T1802" t="s">
        <v>328</v>
      </c>
      <c r="V1802" t="s">
        <v>6875</v>
      </c>
      <c r="W1802" s="1">
        <v>30727</v>
      </c>
      <c r="X1802"/>
    </row>
    <row r="1803" spans="1:24" x14ac:dyDescent="0.3">
      <c r="A1803" t="s">
        <v>6878</v>
      </c>
      <c r="B1803">
        <v>1</v>
      </c>
      <c r="C1803" s="1" t="s">
        <v>6876</v>
      </c>
      <c r="D1803" t="s">
        <v>347</v>
      </c>
      <c r="F1803" t="s">
        <v>298</v>
      </c>
      <c r="G1803">
        <v>1</v>
      </c>
      <c r="H1803" t="s">
        <v>64</v>
      </c>
      <c r="I1803" t="s">
        <v>6876</v>
      </c>
      <c r="J1803">
        <v>21381</v>
      </c>
      <c r="K1803">
        <v>1</v>
      </c>
      <c r="L1803" t="s">
        <v>6877</v>
      </c>
      <c r="M1803" t="s">
        <v>597</v>
      </c>
      <c r="O1803" t="s">
        <v>12639</v>
      </c>
      <c r="P1803" s="1" t="s">
        <v>347</v>
      </c>
      <c r="R1803">
        <v>3124538</v>
      </c>
      <c r="T1803" t="s">
        <v>399</v>
      </c>
      <c r="U1803" t="s">
        <v>305</v>
      </c>
      <c r="V1803"/>
      <c r="W1803" s="1">
        <v>32361</v>
      </c>
      <c r="X1803"/>
    </row>
    <row r="1804" spans="1:24" x14ac:dyDescent="0.3">
      <c r="A1804" t="s">
        <v>6881</v>
      </c>
      <c r="B1804">
        <v>1</v>
      </c>
      <c r="C1804" s="1" t="s">
        <v>6879</v>
      </c>
      <c r="D1804" t="s">
        <v>320</v>
      </c>
      <c r="E1804" t="s">
        <v>14049</v>
      </c>
      <c r="F1804" t="s">
        <v>298</v>
      </c>
      <c r="G1804">
        <v>82</v>
      </c>
      <c r="H1804" t="s">
        <v>1972</v>
      </c>
      <c r="I1804" t="s">
        <v>6879</v>
      </c>
      <c r="J1804">
        <v>20946</v>
      </c>
      <c r="K1804">
        <v>2</v>
      </c>
      <c r="L1804" t="s">
        <v>6880</v>
      </c>
      <c r="M1804" t="s">
        <v>820</v>
      </c>
      <c r="N1804">
        <v>24</v>
      </c>
      <c r="O1804" t="s">
        <v>12640</v>
      </c>
      <c r="P1804" s="1" t="s">
        <v>320</v>
      </c>
      <c r="R1804">
        <v>4044452</v>
      </c>
      <c r="S1804">
        <v>3</v>
      </c>
      <c r="T1804" t="s">
        <v>293</v>
      </c>
      <c r="U1804" t="s">
        <v>313</v>
      </c>
      <c r="V1804" t="s">
        <v>919</v>
      </c>
      <c r="W1804" s="1">
        <v>32008</v>
      </c>
      <c r="X1804"/>
    </row>
    <row r="1805" spans="1:24" x14ac:dyDescent="0.3">
      <c r="A1805" t="s">
        <v>17226</v>
      </c>
      <c r="B1805">
        <v>1</v>
      </c>
      <c r="C1805" s="1" t="s">
        <v>17227</v>
      </c>
      <c r="D1805" t="s">
        <v>320</v>
      </c>
      <c r="F1805" t="s">
        <v>298</v>
      </c>
      <c r="G1805">
        <v>89</v>
      </c>
      <c r="H1805" t="s">
        <v>692</v>
      </c>
      <c r="I1805" t="s">
        <v>17227</v>
      </c>
      <c r="K1805">
        <v>0</v>
      </c>
      <c r="L1805" t="s">
        <v>17228</v>
      </c>
      <c r="M1805" t="s">
        <v>8251</v>
      </c>
      <c r="N1805">
        <v>24</v>
      </c>
      <c r="O1805" t="s">
        <v>17229</v>
      </c>
      <c r="P1805" s="1" t="s">
        <v>320</v>
      </c>
      <c r="T1805" t="s">
        <v>671</v>
      </c>
      <c r="U1805" t="s">
        <v>518</v>
      </c>
      <c r="V1805" t="s">
        <v>17230</v>
      </c>
      <c r="W1805" s="1"/>
      <c r="X1805"/>
    </row>
    <row r="1806" spans="1:24" x14ac:dyDescent="0.3">
      <c r="A1806" t="s">
        <v>6885</v>
      </c>
      <c r="B1806">
        <v>1</v>
      </c>
      <c r="C1806" s="1" t="s">
        <v>6882</v>
      </c>
      <c r="D1806" t="s">
        <v>448</v>
      </c>
      <c r="F1806" t="s">
        <v>294</v>
      </c>
      <c r="G1806">
        <v>39</v>
      </c>
      <c r="H1806" t="s">
        <v>1972</v>
      </c>
      <c r="I1806" t="s">
        <v>6882</v>
      </c>
      <c r="J1806">
        <v>18402</v>
      </c>
      <c r="K1806">
        <v>0</v>
      </c>
      <c r="L1806" t="s">
        <v>6883</v>
      </c>
      <c r="M1806" t="s">
        <v>6884</v>
      </c>
      <c r="N1806">
        <v>24</v>
      </c>
      <c r="O1806" t="s">
        <v>12641</v>
      </c>
      <c r="P1806" s="1" t="s">
        <v>448</v>
      </c>
      <c r="R1806">
        <v>2977614</v>
      </c>
      <c r="T1806" t="s">
        <v>359</v>
      </c>
      <c r="V1806" t="s">
        <v>4208</v>
      </c>
      <c r="W1806" s="1">
        <v>29851</v>
      </c>
      <c r="X1806"/>
    </row>
    <row r="1807" spans="1:24" x14ac:dyDescent="0.3">
      <c r="A1807" t="s">
        <v>6889</v>
      </c>
      <c r="B1807">
        <v>1</v>
      </c>
      <c r="C1807" s="1" t="s">
        <v>6886</v>
      </c>
      <c r="D1807" t="s">
        <v>347</v>
      </c>
      <c r="E1807" t="s">
        <v>6888</v>
      </c>
      <c r="F1807" t="s">
        <v>298</v>
      </c>
      <c r="G1807">
        <v>86</v>
      </c>
      <c r="H1807" t="s">
        <v>825</v>
      </c>
      <c r="I1807" t="s">
        <v>6886</v>
      </c>
      <c r="J1807">
        <v>20052</v>
      </c>
      <c r="K1807">
        <v>3</v>
      </c>
      <c r="L1807" t="s">
        <v>573</v>
      </c>
      <c r="M1807" t="s">
        <v>6887</v>
      </c>
      <c r="N1807">
        <v>25</v>
      </c>
      <c r="O1807" t="s">
        <v>12642</v>
      </c>
      <c r="P1807" s="1" t="s">
        <v>347</v>
      </c>
      <c r="R1807">
        <v>3116680</v>
      </c>
      <c r="T1807" t="s">
        <v>399</v>
      </c>
      <c r="U1807" t="s">
        <v>297</v>
      </c>
      <c r="V1807" t="s">
        <v>17231</v>
      </c>
      <c r="W1807" s="1">
        <v>31225</v>
      </c>
      <c r="X1807"/>
    </row>
    <row r="1808" spans="1:24" x14ac:dyDescent="0.3">
      <c r="A1808" t="s">
        <v>6893</v>
      </c>
      <c r="B1808">
        <v>1</v>
      </c>
      <c r="C1808" s="1" t="s">
        <v>6890</v>
      </c>
      <c r="D1808" t="s">
        <v>320</v>
      </c>
      <c r="F1808" t="s">
        <v>294</v>
      </c>
      <c r="G1808">
        <v>87</v>
      </c>
      <c r="H1808" t="s">
        <v>439</v>
      </c>
      <c r="I1808" t="s">
        <v>6890</v>
      </c>
      <c r="J1808">
        <v>19665</v>
      </c>
      <c r="K1808">
        <v>2</v>
      </c>
      <c r="L1808" t="s">
        <v>6891</v>
      </c>
      <c r="M1808" t="s">
        <v>6892</v>
      </c>
      <c r="N1808">
        <v>25</v>
      </c>
      <c r="O1808" t="s">
        <v>12643</v>
      </c>
      <c r="P1808" s="1" t="s">
        <v>320</v>
      </c>
      <c r="R1808">
        <v>2970133</v>
      </c>
      <c r="T1808" t="s">
        <v>293</v>
      </c>
      <c r="V1808" t="s">
        <v>6894</v>
      </c>
      <c r="W1808" s="1">
        <v>30897</v>
      </c>
      <c r="X1808"/>
    </row>
    <row r="1809" spans="1:24" x14ac:dyDescent="0.3">
      <c r="A1809" t="s">
        <v>6897</v>
      </c>
      <c r="B1809">
        <v>1</v>
      </c>
      <c r="C1809" s="1" t="s">
        <v>6895</v>
      </c>
      <c r="D1809" t="s">
        <v>347</v>
      </c>
      <c r="F1809" t="s">
        <v>294</v>
      </c>
      <c r="G1809">
        <v>11</v>
      </c>
      <c r="H1809" t="s">
        <v>833</v>
      </c>
      <c r="I1809" t="s">
        <v>6895</v>
      </c>
      <c r="J1809">
        <v>18159</v>
      </c>
      <c r="K1809">
        <v>3</v>
      </c>
      <c r="L1809" t="s">
        <v>332</v>
      </c>
      <c r="M1809" t="s">
        <v>6896</v>
      </c>
      <c r="N1809">
        <v>25</v>
      </c>
      <c r="O1809" t="s">
        <v>12644</v>
      </c>
      <c r="P1809" s="1" t="s">
        <v>347</v>
      </c>
      <c r="R1809">
        <v>2978201</v>
      </c>
      <c r="T1809" t="s">
        <v>344</v>
      </c>
      <c r="V1809" t="s">
        <v>734</v>
      </c>
      <c r="W1809" s="1">
        <v>29477</v>
      </c>
      <c r="X1809"/>
    </row>
    <row r="1810" spans="1:24" x14ac:dyDescent="0.3">
      <c r="A1810" t="s">
        <v>6901</v>
      </c>
      <c r="B1810">
        <v>1</v>
      </c>
      <c r="C1810" s="1" t="s">
        <v>6898</v>
      </c>
      <c r="D1810" t="s">
        <v>448</v>
      </c>
      <c r="E1810" t="s">
        <v>6900</v>
      </c>
      <c r="F1810" t="s">
        <v>298</v>
      </c>
      <c r="G1810">
        <v>28</v>
      </c>
      <c r="H1810" t="s">
        <v>564</v>
      </c>
      <c r="I1810" t="s">
        <v>6898</v>
      </c>
      <c r="J1810">
        <v>20600</v>
      </c>
      <c r="K1810">
        <v>2</v>
      </c>
      <c r="L1810" t="s">
        <v>6899</v>
      </c>
      <c r="M1810" t="s">
        <v>3610</v>
      </c>
      <c r="N1810">
        <v>26</v>
      </c>
      <c r="O1810" t="s">
        <v>12645</v>
      </c>
      <c r="P1810" s="1" t="s">
        <v>448</v>
      </c>
      <c r="R1810">
        <v>3052449</v>
      </c>
      <c r="T1810" t="s">
        <v>632</v>
      </c>
      <c r="U1810" t="s">
        <v>717</v>
      </c>
      <c r="V1810" t="s">
        <v>4369</v>
      </c>
      <c r="W1810" s="1">
        <v>31620</v>
      </c>
      <c r="X1810"/>
    </row>
    <row r="1811" spans="1:24" x14ac:dyDescent="0.3">
      <c r="A1811" t="s">
        <v>6904</v>
      </c>
      <c r="B1811">
        <v>1</v>
      </c>
      <c r="C1811" s="1" t="s">
        <v>6902</v>
      </c>
      <c r="D1811" t="s">
        <v>320</v>
      </c>
      <c r="E1811" t="s">
        <v>14050</v>
      </c>
      <c r="F1811" t="s">
        <v>506</v>
      </c>
      <c r="G1811">
        <v>89</v>
      </c>
      <c r="H1811" t="s">
        <v>799</v>
      </c>
      <c r="I1811" t="s">
        <v>6902</v>
      </c>
      <c r="J1811">
        <v>16648</v>
      </c>
      <c r="K1811">
        <v>6</v>
      </c>
      <c r="L1811" t="s">
        <v>1008</v>
      </c>
      <c r="M1811" t="s">
        <v>6903</v>
      </c>
      <c r="N1811">
        <v>27</v>
      </c>
      <c r="O1811" t="s">
        <v>12646</v>
      </c>
      <c r="P1811" s="1" t="s">
        <v>320</v>
      </c>
      <c r="R1811">
        <v>16797</v>
      </c>
      <c r="T1811" t="s">
        <v>303</v>
      </c>
      <c r="V1811" t="s">
        <v>6905</v>
      </c>
      <c r="W1811" s="1">
        <v>27580</v>
      </c>
      <c r="X1811"/>
    </row>
    <row r="1812" spans="1:24" x14ac:dyDescent="0.3">
      <c r="A1812" t="s">
        <v>6908</v>
      </c>
      <c r="B1812">
        <v>1</v>
      </c>
      <c r="C1812" s="1" t="s">
        <v>6906</v>
      </c>
      <c r="D1812" t="s">
        <v>347</v>
      </c>
      <c r="E1812" t="s">
        <v>14051</v>
      </c>
      <c r="F1812" t="s">
        <v>294</v>
      </c>
      <c r="H1812" t="s">
        <v>433</v>
      </c>
      <c r="I1812" t="s">
        <v>6906</v>
      </c>
      <c r="J1812">
        <v>21224</v>
      </c>
      <c r="K1812">
        <v>1</v>
      </c>
      <c r="L1812" t="s">
        <v>647</v>
      </c>
      <c r="M1812" t="s">
        <v>6907</v>
      </c>
      <c r="N1812">
        <v>24</v>
      </c>
      <c r="O1812" t="s">
        <v>12647</v>
      </c>
      <c r="P1812" s="1" t="s">
        <v>347</v>
      </c>
      <c r="R1812">
        <v>3123226</v>
      </c>
      <c r="T1812" t="s">
        <v>317</v>
      </c>
      <c r="V1812" t="s">
        <v>1586</v>
      </c>
      <c r="W1812" s="1">
        <v>32452</v>
      </c>
      <c r="X1812"/>
    </row>
    <row r="1813" spans="1:24" x14ac:dyDescent="0.3">
      <c r="A1813" t="s">
        <v>6912</v>
      </c>
      <c r="B1813">
        <v>1</v>
      </c>
      <c r="C1813" s="1" t="s">
        <v>6909</v>
      </c>
      <c r="D1813" t="s">
        <v>347</v>
      </c>
      <c r="E1813" t="s">
        <v>6911</v>
      </c>
      <c r="F1813" t="s">
        <v>294</v>
      </c>
      <c r="G1813">
        <v>85</v>
      </c>
      <c r="H1813" t="s">
        <v>316</v>
      </c>
      <c r="I1813" t="s">
        <v>6909</v>
      </c>
      <c r="J1813">
        <v>13981</v>
      </c>
      <c r="K1813">
        <v>8</v>
      </c>
      <c r="L1813" t="s">
        <v>6910</v>
      </c>
      <c r="M1813" t="s">
        <v>6657</v>
      </c>
      <c r="N1813">
        <v>30</v>
      </c>
      <c r="O1813" t="s">
        <v>12648</v>
      </c>
      <c r="P1813" s="1" t="s">
        <v>347</v>
      </c>
      <c r="R1813">
        <v>14969</v>
      </c>
      <c r="T1813" t="s">
        <v>344</v>
      </c>
      <c r="V1813" t="s">
        <v>6913</v>
      </c>
      <c r="W1813" s="1">
        <v>25778</v>
      </c>
      <c r="X1813"/>
    </row>
    <row r="1814" spans="1:24" x14ac:dyDescent="0.3">
      <c r="A1814" t="s">
        <v>6916</v>
      </c>
      <c r="B1814">
        <v>1</v>
      </c>
      <c r="C1814" s="1" t="s">
        <v>6914</v>
      </c>
      <c r="F1814" t="s">
        <v>294</v>
      </c>
      <c r="G1814">
        <v>0</v>
      </c>
      <c r="H1814" t="s">
        <v>295</v>
      </c>
      <c r="I1814" t="s">
        <v>6914</v>
      </c>
      <c r="J1814">
        <v>17796</v>
      </c>
      <c r="K1814">
        <v>0</v>
      </c>
      <c r="L1814" t="s">
        <v>1193</v>
      </c>
      <c r="M1814" t="s">
        <v>6915</v>
      </c>
      <c r="O1814" t="s">
        <v>12649</v>
      </c>
      <c r="P1814" s="1" t="s">
        <v>295</v>
      </c>
      <c r="T1814" t="s">
        <v>295</v>
      </c>
      <c r="V1814"/>
      <c r="W1814" s="1"/>
      <c r="X1814"/>
    </row>
    <row r="1815" spans="1:24" x14ac:dyDescent="0.3">
      <c r="A1815" t="s">
        <v>6919</v>
      </c>
      <c r="B1815">
        <v>1</v>
      </c>
      <c r="C1815" s="1" t="s">
        <v>6917</v>
      </c>
      <c r="F1815" t="s">
        <v>294</v>
      </c>
      <c r="G1815">
        <v>0</v>
      </c>
      <c r="H1815" t="s">
        <v>295</v>
      </c>
      <c r="I1815" t="s">
        <v>6917</v>
      </c>
      <c r="J1815">
        <v>17824</v>
      </c>
      <c r="K1815">
        <v>0</v>
      </c>
      <c r="L1815" t="s">
        <v>2754</v>
      </c>
      <c r="M1815" t="s">
        <v>6918</v>
      </c>
      <c r="O1815" t="s">
        <v>12650</v>
      </c>
      <c r="P1815" s="1" t="s">
        <v>295</v>
      </c>
      <c r="T1815" t="s">
        <v>295</v>
      </c>
      <c r="V1815"/>
      <c r="W1815" s="1"/>
      <c r="X1815"/>
    </row>
    <row r="1816" spans="1:24" x14ac:dyDescent="0.3">
      <c r="A1816" t="s">
        <v>6921</v>
      </c>
      <c r="B1816">
        <v>1</v>
      </c>
      <c r="C1816" s="1" t="s">
        <v>15862</v>
      </c>
      <c r="D1816" t="s">
        <v>15649</v>
      </c>
      <c r="E1816" t="s">
        <v>15863</v>
      </c>
      <c r="F1816" t="s">
        <v>294</v>
      </c>
      <c r="G1816">
        <v>1</v>
      </c>
      <c r="H1816" t="s">
        <v>433</v>
      </c>
      <c r="I1816" t="s">
        <v>15862</v>
      </c>
      <c r="J1816">
        <v>17501</v>
      </c>
      <c r="K1816">
        <v>6</v>
      </c>
      <c r="L1816" t="s">
        <v>2489</v>
      </c>
      <c r="M1816" t="s">
        <v>15864</v>
      </c>
      <c r="N1816">
        <v>28</v>
      </c>
      <c r="O1816" t="s">
        <v>15865</v>
      </c>
      <c r="P1816" s="1" t="s">
        <v>15649</v>
      </c>
      <c r="R1816">
        <v>17495</v>
      </c>
      <c r="T1816" t="s">
        <v>344</v>
      </c>
      <c r="V1816" t="s">
        <v>814</v>
      </c>
      <c r="W1816" s="1">
        <v>28307</v>
      </c>
      <c r="X1816"/>
    </row>
    <row r="1817" spans="1:24" x14ac:dyDescent="0.3">
      <c r="A1817" t="s">
        <v>6924</v>
      </c>
      <c r="B1817">
        <v>1</v>
      </c>
      <c r="C1817" s="1" t="s">
        <v>6922</v>
      </c>
      <c r="D1817" t="s">
        <v>347</v>
      </c>
      <c r="F1817" t="s">
        <v>294</v>
      </c>
      <c r="G1817">
        <v>0</v>
      </c>
      <c r="H1817" t="s">
        <v>295</v>
      </c>
      <c r="I1817" t="s">
        <v>6922</v>
      </c>
      <c r="J1817">
        <v>17717</v>
      </c>
      <c r="L1817" t="s">
        <v>4642</v>
      </c>
      <c r="M1817" t="s">
        <v>6923</v>
      </c>
      <c r="O1817" t="s">
        <v>12651</v>
      </c>
      <c r="P1817" s="1" t="s">
        <v>347</v>
      </c>
      <c r="T1817" t="s">
        <v>295</v>
      </c>
      <c r="V1817"/>
      <c r="W1817" s="1"/>
      <c r="X1817"/>
    </row>
    <row r="1818" spans="1:24" x14ac:dyDescent="0.3">
      <c r="A1818" t="s">
        <v>6927</v>
      </c>
      <c r="B1818">
        <v>1</v>
      </c>
      <c r="C1818" s="1" t="s">
        <v>118</v>
      </c>
      <c r="D1818" t="s">
        <v>347</v>
      </c>
      <c r="E1818" t="s">
        <v>6926</v>
      </c>
      <c r="F1818" t="s">
        <v>298</v>
      </c>
      <c r="G1818">
        <v>19</v>
      </c>
      <c r="H1818" t="s">
        <v>355</v>
      </c>
      <c r="I1818" t="s">
        <v>118</v>
      </c>
      <c r="J1818">
        <v>15534</v>
      </c>
      <c r="K1818">
        <v>8</v>
      </c>
      <c r="L1818" t="s">
        <v>735</v>
      </c>
      <c r="M1818" t="s">
        <v>6925</v>
      </c>
      <c r="N1818">
        <v>30</v>
      </c>
      <c r="O1818" t="s">
        <v>12652</v>
      </c>
      <c r="P1818" s="1" t="s">
        <v>347</v>
      </c>
      <c r="R1818">
        <v>16460</v>
      </c>
      <c r="S1818">
        <v>1</v>
      </c>
      <c r="T1818" t="s">
        <v>344</v>
      </c>
      <c r="U1818" t="s">
        <v>640</v>
      </c>
      <c r="V1818" t="s">
        <v>1642</v>
      </c>
      <c r="W1818" s="1">
        <v>27277</v>
      </c>
      <c r="X1818"/>
    </row>
    <row r="1819" spans="1:24" x14ac:dyDescent="0.3">
      <c r="A1819" t="s">
        <v>6929</v>
      </c>
      <c r="B1819">
        <v>1</v>
      </c>
      <c r="C1819" s="1" t="s">
        <v>6928</v>
      </c>
      <c r="D1819" t="s">
        <v>448</v>
      </c>
      <c r="F1819" t="s">
        <v>294</v>
      </c>
      <c r="G1819">
        <v>49</v>
      </c>
      <c r="H1819" t="s">
        <v>374</v>
      </c>
      <c r="I1819" t="s">
        <v>6928</v>
      </c>
      <c r="J1819">
        <v>17253</v>
      </c>
      <c r="K1819">
        <v>1</v>
      </c>
      <c r="L1819" t="s">
        <v>6619</v>
      </c>
      <c r="M1819" t="s">
        <v>1112</v>
      </c>
      <c r="N1819">
        <v>25</v>
      </c>
      <c r="O1819" t="s">
        <v>12653</v>
      </c>
      <c r="P1819" s="1" t="s">
        <v>448</v>
      </c>
      <c r="R1819">
        <v>2568174</v>
      </c>
      <c r="T1819" t="s">
        <v>399</v>
      </c>
      <c r="V1819" t="s">
        <v>6930</v>
      </c>
      <c r="W1819" s="1">
        <v>28965</v>
      </c>
      <c r="X1819"/>
    </row>
    <row r="1820" spans="1:24" x14ac:dyDescent="0.3">
      <c r="A1820" t="s">
        <v>6933</v>
      </c>
      <c r="B1820">
        <v>1</v>
      </c>
      <c r="C1820" s="1" t="s">
        <v>6931</v>
      </c>
      <c r="D1820" t="s">
        <v>558</v>
      </c>
      <c r="F1820" t="s">
        <v>294</v>
      </c>
      <c r="G1820">
        <v>48</v>
      </c>
      <c r="H1820" t="s">
        <v>1992</v>
      </c>
      <c r="I1820" t="s">
        <v>6931</v>
      </c>
      <c r="J1820">
        <v>16360</v>
      </c>
      <c r="K1820">
        <v>1</v>
      </c>
      <c r="L1820" t="s">
        <v>4708</v>
      </c>
      <c r="M1820" t="s">
        <v>6932</v>
      </c>
      <c r="N1820">
        <v>26</v>
      </c>
      <c r="O1820" t="s">
        <v>12654</v>
      </c>
      <c r="P1820" s="1" t="s">
        <v>448</v>
      </c>
      <c r="R1820">
        <v>17326</v>
      </c>
      <c r="T1820" t="s">
        <v>359</v>
      </c>
      <c r="V1820" t="s">
        <v>4436</v>
      </c>
      <c r="W1820" s="1"/>
      <c r="X1820"/>
    </row>
    <row r="1821" spans="1:24" x14ac:dyDescent="0.3">
      <c r="A1821" t="s">
        <v>6936</v>
      </c>
      <c r="B1821">
        <v>1</v>
      </c>
      <c r="C1821" s="1" t="s">
        <v>6934</v>
      </c>
      <c r="D1821" t="s">
        <v>347</v>
      </c>
      <c r="E1821" t="s">
        <v>6935</v>
      </c>
      <c r="F1821" t="s">
        <v>506</v>
      </c>
      <c r="G1821">
        <v>81</v>
      </c>
      <c r="H1821" t="s">
        <v>1222</v>
      </c>
      <c r="I1821" t="s">
        <v>6934</v>
      </c>
      <c r="J1821">
        <v>15479</v>
      </c>
      <c r="K1821">
        <v>7</v>
      </c>
      <c r="L1821" t="s">
        <v>6159</v>
      </c>
      <c r="M1821" t="s">
        <v>777</v>
      </c>
      <c r="N1821">
        <v>29</v>
      </c>
      <c r="O1821" t="s">
        <v>12655</v>
      </c>
      <c r="P1821" s="1" t="s">
        <v>347</v>
      </c>
      <c r="R1821">
        <v>16581</v>
      </c>
      <c r="T1821" t="s">
        <v>293</v>
      </c>
      <c r="V1821" t="s">
        <v>292</v>
      </c>
      <c r="W1821" s="1">
        <v>27422</v>
      </c>
      <c r="X1821"/>
    </row>
    <row r="1822" spans="1:24" x14ac:dyDescent="0.3">
      <c r="A1822" t="s">
        <v>6939</v>
      </c>
      <c r="B1822">
        <v>1</v>
      </c>
      <c r="C1822" s="1" t="s">
        <v>6937</v>
      </c>
      <c r="D1822" t="s">
        <v>347</v>
      </c>
      <c r="F1822" t="s">
        <v>294</v>
      </c>
      <c r="G1822">
        <v>13</v>
      </c>
      <c r="H1822" t="s">
        <v>355</v>
      </c>
      <c r="I1822" t="s">
        <v>6937</v>
      </c>
      <c r="J1822">
        <v>18737</v>
      </c>
      <c r="K1822">
        <v>0</v>
      </c>
      <c r="L1822" t="s">
        <v>4509</v>
      </c>
      <c r="M1822" t="s">
        <v>6938</v>
      </c>
      <c r="N1822">
        <v>23</v>
      </c>
      <c r="O1822" t="s">
        <v>12656</v>
      </c>
      <c r="P1822" s="1" t="s">
        <v>347</v>
      </c>
      <c r="R1822">
        <v>4036547</v>
      </c>
      <c r="S1822">
        <v>4</v>
      </c>
      <c r="T1822" t="s">
        <v>293</v>
      </c>
      <c r="V1822" t="s">
        <v>6940</v>
      </c>
      <c r="W1822" s="1">
        <v>30040</v>
      </c>
      <c r="X1822"/>
    </row>
    <row r="1823" spans="1:24" x14ac:dyDescent="0.3">
      <c r="A1823" t="s">
        <v>6943</v>
      </c>
      <c r="B1823">
        <v>1</v>
      </c>
      <c r="C1823" s="1" t="s">
        <v>6941</v>
      </c>
      <c r="F1823" t="s">
        <v>294</v>
      </c>
      <c r="G1823">
        <v>0</v>
      </c>
      <c r="H1823" t="s">
        <v>295</v>
      </c>
      <c r="I1823" t="s">
        <v>6941</v>
      </c>
      <c r="J1823">
        <v>17841</v>
      </c>
      <c r="K1823">
        <v>0</v>
      </c>
      <c r="L1823" t="s">
        <v>5317</v>
      </c>
      <c r="M1823" t="s">
        <v>6942</v>
      </c>
      <c r="O1823" t="s">
        <v>12657</v>
      </c>
      <c r="P1823" s="1" t="s">
        <v>295</v>
      </c>
      <c r="T1823" t="s">
        <v>295</v>
      </c>
      <c r="V1823"/>
      <c r="W1823" s="1"/>
      <c r="X1823"/>
    </row>
    <row r="1824" spans="1:24" x14ac:dyDescent="0.3">
      <c r="A1824" t="s">
        <v>6946</v>
      </c>
      <c r="B1824">
        <v>1</v>
      </c>
      <c r="C1824" s="1" t="s">
        <v>6944</v>
      </c>
      <c r="D1824" t="s">
        <v>558</v>
      </c>
      <c r="F1824" t="s">
        <v>298</v>
      </c>
      <c r="G1824">
        <v>45</v>
      </c>
      <c r="H1824" t="s">
        <v>544</v>
      </c>
      <c r="I1824" t="s">
        <v>6944</v>
      </c>
      <c r="J1824">
        <v>20210</v>
      </c>
      <c r="K1824">
        <v>1</v>
      </c>
      <c r="L1824" t="s">
        <v>573</v>
      </c>
      <c r="M1824" t="s">
        <v>6945</v>
      </c>
      <c r="O1824" t="s">
        <v>12658</v>
      </c>
      <c r="P1824" s="1" t="s">
        <v>448</v>
      </c>
      <c r="R1824">
        <v>3053124</v>
      </c>
      <c r="T1824" t="s">
        <v>328</v>
      </c>
      <c r="U1824" t="s">
        <v>339</v>
      </c>
      <c r="V1824"/>
      <c r="W1824" s="1">
        <v>31319</v>
      </c>
      <c r="X1824"/>
    </row>
    <row r="1825" spans="1:24" x14ac:dyDescent="0.3">
      <c r="A1825" t="s">
        <v>6949</v>
      </c>
      <c r="B1825">
        <v>1</v>
      </c>
      <c r="C1825" s="1" t="s">
        <v>6947</v>
      </c>
      <c r="D1825" t="s">
        <v>347</v>
      </c>
      <c r="F1825" t="s">
        <v>294</v>
      </c>
      <c r="G1825">
        <v>1</v>
      </c>
      <c r="H1825" t="s">
        <v>316</v>
      </c>
      <c r="I1825" t="s">
        <v>6947</v>
      </c>
      <c r="J1825">
        <v>18517</v>
      </c>
      <c r="K1825">
        <v>0</v>
      </c>
      <c r="L1825" t="s">
        <v>6948</v>
      </c>
      <c r="M1825" t="s">
        <v>490</v>
      </c>
      <c r="N1825">
        <v>24</v>
      </c>
      <c r="O1825" t="s">
        <v>12659</v>
      </c>
      <c r="P1825" s="1" t="s">
        <v>347</v>
      </c>
      <c r="R1825">
        <v>2970000</v>
      </c>
      <c r="T1825" t="s">
        <v>317</v>
      </c>
      <c r="V1825" t="s">
        <v>5010</v>
      </c>
      <c r="W1825" s="1">
        <v>29774</v>
      </c>
      <c r="X1825"/>
    </row>
    <row r="1826" spans="1:24" x14ac:dyDescent="0.3">
      <c r="A1826" t="s">
        <v>10570</v>
      </c>
      <c r="B1826">
        <v>1</v>
      </c>
      <c r="C1826" s="1" t="s">
        <v>6950</v>
      </c>
      <c r="D1826" t="s">
        <v>310</v>
      </c>
      <c r="E1826" t="s">
        <v>6951</v>
      </c>
      <c r="F1826" t="s">
        <v>298</v>
      </c>
      <c r="G1826">
        <v>3</v>
      </c>
      <c r="H1826" t="s">
        <v>775</v>
      </c>
      <c r="I1826" t="s">
        <v>6950</v>
      </c>
      <c r="J1826">
        <v>14257</v>
      </c>
      <c r="K1826">
        <v>8</v>
      </c>
      <c r="L1826" t="s">
        <v>1218</v>
      </c>
      <c r="M1826" t="s">
        <v>1236</v>
      </c>
      <c r="N1826">
        <v>30</v>
      </c>
      <c r="O1826" t="s">
        <v>16442</v>
      </c>
      <c r="P1826" s="1" t="s">
        <v>310</v>
      </c>
      <c r="Q1826" t="s">
        <v>407</v>
      </c>
      <c r="R1826">
        <v>14875</v>
      </c>
      <c r="T1826" t="s">
        <v>344</v>
      </c>
      <c r="U1826" t="s">
        <v>334</v>
      </c>
      <c r="V1826" t="s">
        <v>1003</v>
      </c>
      <c r="W1826" s="1">
        <v>25712</v>
      </c>
      <c r="X1826"/>
    </row>
    <row r="1827" spans="1:24" x14ac:dyDescent="0.3">
      <c r="A1827" t="s">
        <v>6954</v>
      </c>
      <c r="B1827">
        <v>1</v>
      </c>
      <c r="C1827" s="1" t="s">
        <v>6953</v>
      </c>
      <c r="D1827" t="s">
        <v>434</v>
      </c>
      <c r="F1827" t="s">
        <v>294</v>
      </c>
      <c r="G1827">
        <v>7</v>
      </c>
      <c r="H1827" t="s">
        <v>482</v>
      </c>
      <c r="I1827" t="s">
        <v>6953</v>
      </c>
      <c r="J1827">
        <v>18224</v>
      </c>
      <c r="K1827">
        <v>4</v>
      </c>
      <c r="L1827" t="s">
        <v>1174</v>
      </c>
      <c r="M1827" t="s">
        <v>1104</v>
      </c>
      <c r="N1827">
        <v>27</v>
      </c>
      <c r="O1827" t="s">
        <v>12660</v>
      </c>
      <c r="P1827" s="1" t="s">
        <v>434</v>
      </c>
      <c r="R1827">
        <v>2969886</v>
      </c>
      <c r="T1827" t="s">
        <v>489</v>
      </c>
      <c r="V1827" t="s">
        <v>670</v>
      </c>
      <c r="W1827" s="1">
        <v>29793</v>
      </c>
      <c r="X1827"/>
    </row>
    <row r="1828" spans="1:24" x14ac:dyDescent="0.3">
      <c r="A1828" t="s">
        <v>15866</v>
      </c>
      <c r="B1828">
        <v>1</v>
      </c>
      <c r="C1828" s="1" t="s">
        <v>15867</v>
      </c>
      <c r="D1828" t="s">
        <v>15649</v>
      </c>
      <c r="E1828" t="s">
        <v>15868</v>
      </c>
      <c r="F1828" t="s">
        <v>298</v>
      </c>
      <c r="G1828">
        <v>16</v>
      </c>
      <c r="H1828" t="s">
        <v>366</v>
      </c>
      <c r="I1828" t="s">
        <v>15867</v>
      </c>
      <c r="J1828">
        <v>16438</v>
      </c>
      <c r="K1828">
        <v>7</v>
      </c>
      <c r="L1828" t="s">
        <v>1772</v>
      </c>
      <c r="M1828" t="s">
        <v>15869</v>
      </c>
      <c r="N1828">
        <v>30</v>
      </c>
      <c r="O1828" t="s">
        <v>15870</v>
      </c>
      <c r="P1828" s="1" t="s">
        <v>15649</v>
      </c>
      <c r="R1828">
        <v>16863</v>
      </c>
      <c r="T1828" t="s">
        <v>421</v>
      </c>
      <c r="U1828" t="s">
        <v>890</v>
      </c>
      <c r="V1828" t="s">
        <v>5278</v>
      </c>
      <c r="W1828" s="1">
        <v>27719</v>
      </c>
      <c r="X1828"/>
    </row>
    <row r="1829" spans="1:24" x14ac:dyDescent="0.3">
      <c r="A1829" t="s">
        <v>6956</v>
      </c>
      <c r="B1829">
        <v>1</v>
      </c>
      <c r="C1829" s="1" t="s">
        <v>6955</v>
      </c>
      <c r="D1829" t="s">
        <v>448</v>
      </c>
      <c r="E1829" t="s">
        <v>14052</v>
      </c>
      <c r="F1829" t="s">
        <v>298</v>
      </c>
      <c r="G1829">
        <v>48</v>
      </c>
      <c r="H1829" t="s">
        <v>433</v>
      </c>
      <c r="I1829" t="s">
        <v>6955</v>
      </c>
      <c r="J1829">
        <v>21564</v>
      </c>
      <c r="K1829">
        <v>2</v>
      </c>
      <c r="L1829" t="s">
        <v>4214</v>
      </c>
      <c r="M1829" t="s">
        <v>832</v>
      </c>
      <c r="N1829">
        <v>24</v>
      </c>
      <c r="O1829" t="s">
        <v>12661</v>
      </c>
      <c r="P1829" s="1" t="s">
        <v>448</v>
      </c>
      <c r="R1829">
        <v>4421446</v>
      </c>
      <c r="T1829" t="s">
        <v>359</v>
      </c>
      <c r="U1829" t="s">
        <v>904</v>
      </c>
      <c r="V1829" t="s">
        <v>13850</v>
      </c>
      <c r="W1829" s="1">
        <v>32596</v>
      </c>
      <c r="X1829"/>
    </row>
    <row r="1830" spans="1:24" x14ac:dyDescent="0.3">
      <c r="A1830" t="s">
        <v>15871</v>
      </c>
      <c r="B1830">
        <v>1</v>
      </c>
      <c r="C1830" s="1" t="s">
        <v>15872</v>
      </c>
      <c r="D1830" t="s">
        <v>15649</v>
      </c>
      <c r="F1830" t="s">
        <v>298</v>
      </c>
      <c r="G1830">
        <v>4</v>
      </c>
      <c r="H1830" t="s">
        <v>528</v>
      </c>
      <c r="I1830" t="s">
        <v>15872</v>
      </c>
      <c r="J1830">
        <v>22144</v>
      </c>
      <c r="K1830">
        <v>1</v>
      </c>
      <c r="L1830" t="s">
        <v>4184</v>
      </c>
      <c r="M1830" t="s">
        <v>15873</v>
      </c>
      <c r="N1830">
        <v>24</v>
      </c>
      <c r="O1830" t="s">
        <v>15874</v>
      </c>
      <c r="P1830" s="1" t="s">
        <v>15649</v>
      </c>
      <c r="R1830">
        <v>3916449</v>
      </c>
      <c r="T1830" t="s">
        <v>489</v>
      </c>
      <c r="U1830" t="s">
        <v>476</v>
      </c>
      <c r="V1830" t="s">
        <v>16443</v>
      </c>
      <c r="W1830" s="1">
        <v>32898</v>
      </c>
      <c r="X1830"/>
    </row>
    <row r="1831" spans="1:24" x14ac:dyDescent="0.3">
      <c r="A1831" t="s">
        <v>6958</v>
      </c>
      <c r="B1831">
        <v>1</v>
      </c>
      <c r="C1831" s="1" t="s">
        <v>6957</v>
      </c>
      <c r="F1831" t="s">
        <v>294</v>
      </c>
      <c r="G1831">
        <v>0</v>
      </c>
      <c r="H1831" t="s">
        <v>295</v>
      </c>
      <c r="I1831" t="s">
        <v>6957</v>
      </c>
      <c r="J1831">
        <v>18859</v>
      </c>
      <c r="K1831">
        <v>0</v>
      </c>
      <c r="L1831" t="s">
        <v>877</v>
      </c>
      <c r="M1831" t="s">
        <v>968</v>
      </c>
      <c r="O1831" t="s">
        <v>12662</v>
      </c>
      <c r="P1831" s="1" t="s">
        <v>295</v>
      </c>
      <c r="T1831" t="s">
        <v>295</v>
      </c>
      <c r="V1831"/>
      <c r="W1831" s="1"/>
      <c r="X1831"/>
    </row>
    <row r="1832" spans="1:24" x14ac:dyDescent="0.3">
      <c r="A1832" t="s">
        <v>14915</v>
      </c>
      <c r="B1832">
        <v>1</v>
      </c>
      <c r="C1832" s="1" t="s">
        <v>14916</v>
      </c>
      <c r="D1832" t="s">
        <v>347</v>
      </c>
      <c r="F1832" t="s">
        <v>298</v>
      </c>
      <c r="G1832">
        <v>88</v>
      </c>
      <c r="H1832" t="s">
        <v>472</v>
      </c>
      <c r="I1832" t="s">
        <v>14916</v>
      </c>
      <c r="J1832">
        <v>21679</v>
      </c>
      <c r="K1832">
        <v>1</v>
      </c>
      <c r="L1832" t="s">
        <v>14920</v>
      </c>
      <c r="M1832" t="s">
        <v>14918</v>
      </c>
      <c r="N1832">
        <v>22</v>
      </c>
      <c r="O1832" t="s">
        <v>14919</v>
      </c>
      <c r="P1832" s="1" t="s">
        <v>347</v>
      </c>
      <c r="R1832">
        <v>4241389</v>
      </c>
      <c r="S1832">
        <v>1</v>
      </c>
      <c r="T1832" t="s">
        <v>344</v>
      </c>
      <c r="U1832" t="s">
        <v>741</v>
      </c>
      <c r="V1832" t="s">
        <v>14917</v>
      </c>
      <c r="W1832" s="1">
        <v>32687</v>
      </c>
      <c r="X1832"/>
    </row>
    <row r="1833" spans="1:24" x14ac:dyDescent="0.3">
      <c r="A1833" t="s">
        <v>6961</v>
      </c>
      <c r="B1833">
        <v>1</v>
      </c>
      <c r="C1833" s="1" t="s">
        <v>6960</v>
      </c>
      <c r="D1833" t="s">
        <v>347</v>
      </c>
      <c r="F1833" t="s">
        <v>294</v>
      </c>
      <c r="G1833">
        <v>14</v>
      </c>
      <c r="H1833" t="s">
        <v>533</v>
      </c>
      <c r="I1833" t="s">
        <v>6960</v>
      </c>
      <c r="J1833">
        <v>3601</v>
      </c>
      <c r="K1833">
        <v>13</v>
      </c>
      <c r="L1833" t="s">
        <v>1083</v>
      </c>
      <c r="M1833" t="s">
        <v>3204</v>
      </c>
      <c r="N1833">
        <v>35</v>
      </c>
      <c r="O1833" t="s">
        <v>12663</v>
      </c>
      <c r="P1833" s="1" t="s">
        <v>347</v>
      </c>
      <c r="R1833">
        <v>10770</v>
      </c>
      <c r="T1833" t="s">
        <v>489</v>
      </c>
      <c r="V1833" t="s">
        <v>6962</v>
      </c>
      <c r="W1833" s="1">
        <v>8609</v>
      </c>
      <c r="X1833"/>
    </row>
    <row r="1834" spans="1:24" x14ac:dyDescent="0.3">
      <c r="A1834" t="s">
        <v>6967</v>
      </c>
      <c r="B1834">
        <v>1</v>
      </c>
      <c r="C1834" s="1" t="s">
        <v>6963</v>
      </c>
      <c r="D1834" t="s">
        <v>347</v>
      </c>
      <c r="E1834" t="s">
        <v>6966</v>
      </c>
      <c r="F1834" t="s">
        <v>294</v>
      </c>
      <c r="G1834">
        <v>8</v>
      </c>
      <c r="H1834" t="s">
        <v>752</v>
      </c>
      <c r="I1834" t="s">
        <v>6963</v>
      </c>
      <c r="J1834">
        <v>19089</v>
      </c>
      <c r="K1834">
        <v>3</v>
      </c>
      <c r="L1834" t="s">
        <v>6964</v>
      </c>
      <c r="M1834" t="s">
        <v>6965</v>
      </c>
      <c r="N1834">
        <v>24</v>
      </c>
      <c r="O1834" t="s">
        <v>12664</v>
      </c>
      <c r="P1834" s="1" t="s">
        <v>347</v>
      </c>
      <c r="R1834">
        <v>3115366</v>
      </c>
      <c r="S1834">
        <v>3</v>
      </c>
      <c r="T1834" t="s">
        <v>344</v>
      </c>
      <c r="V1834" t="s">
        <v>3816</v>
      </c>
      <c r="W1834" s="1">
        <v>30360</v>
      </c>
      <c r="X1834"/>
    </row>
    <row r="1835" spans="1:24" x14ac:dyDescent="0.3">
      <c r="A1835" t="s">
        <v>17232</v>
      </c>
      <c r="B1835">
        <v>1</v>
      </c>
      <c r="C1835" s="1" t="s">
        <v>17233</v>
      </c>
      <c r="D1835" t="s">
        <v>320</v>
      </c>
      <c r="F1835" t="s">
        <v>298</v>
      </c>
      <c r="G1835">
        <v>49</v>
      </c>
      <c r="H1835" t="s">
        <v>511</v>
      </c>
      <c r="I1835" t="s">
        <v>17233</v>
      </c>
      <c r="K1835">
        <v>0</v>
      </c>
      <c r="L1835" t="s">
        <v>17234</v>
      </c>
      <c r="M1835" t="s">
        <v>17235</v>
      </c>
      <c r="O1835" t="s">
        <v>17236</v>
      </c>
      <c r="P1835" s="1" t="s">
        <v>320</v>
      </c>
      <c r="T1835" t="s">
        <v>293</v>
      </c>
      <c r="U1835" t="s">
        <v>890</v>
      </c>
      <c r="V1835"/>
      <c r="W1835" s="1"/>
      <c r="X1835"/>
    </row>
    <row r="1836" spans="1:24" x14ac:dyDescent="0.3">
      <c r="A1836" t="s">
        <v>6970</v>
      </c>
      <c r="B1836">
        <v>1</v>
      </c>
      <c r="C1836" s="1" t="s">
        <v>6968</v>
      </c>
      <c r="D1836" t="s">
        <v>448</v>
      </c>
      <c r="E1836" t="s">
        <v>6969</v>
      </c>
      <c r="F1836" t="s">
        <v>294</v>
      </c>
      <c r="G1836">
        <v>22</v>
      </c>
      <c r="H1836" t="s">
        <v>682</v>
      </c>
      <c r="I1836" t="s">
        <v>6968</v>
      </c>
      <c r="J1836">
        <v>2262</v>
      </c>
      <c r="K1836">
        <v>12</v>
      </c>
      <c r="L1836" t="s">
        <v>1011</v>
      </c>
      <c r="M1836" t="s">
        <v>342</v>
      </c>
      <c r="N1836">
        <v>34</v>
      </c>
      <c r="O1836" t="s">
        <v>12665</v>
      </c>
      <c r="P1836" s="1" t="s">
        <v>448</v>
      </c>
      <c r="R1836">
        <v>11383</v>
      </c>
      <c r="T1836" t="s">
        <v>307</v>
      </c>
      <c r="V1836" t="s">
        <v>3798</v>
      </c>
      <c r="W1836" s="1">
        <v>8926</v>
      </c>
      <c r="X1836"/>
    </row>
    <row r="1837" spans="1:24" x14ac:dyDescent="0.3">
      <c r="A1837" t="s">
        <v>6974</v>
      </c>
      <c r="B1837">
        <v>1</v>
      </c>
      <c r="C1837" s="1" t="s">
        <v>6971</v>
      </c>
      <c r="D1837" t="s">
        <v>320</v>
      </c>
      <c r="E1837" t="s">
        <v>6973</v>
      </c>
      <c r="F1837" t="s">
        <v>294</v>
      </c>
      <c r="G1837">
        <v>49</v>
      </c>
      <c r="H1837" t="s">
        <v>331</v>
      </c>
      <c r="I1837" t="s">
        <v>6971</v>
      </c>
      <c r="J1837">
        <v>19390</v>
      </c>
      <c r="K1837">
        <v>3</v>
      </c>
      <c r="L1837" t="s">
        <v>6972</v>
      </c>
      <c r="M1837" t="s">
        <v>2418</v>
      </c>
      <c r="N1837">
        <v>25</v>
      </c>
      <c r="O1837" t="s">
        <v>12666</v>
      </c>
      <c r="P1837" s="1" t="s">
        <v>320</v>
      </c>
      <c r="R1837">
        <v>3931761</v>
      </c>
      <c r="T1837" t="s">
        <v>317</v>
      </c>
      <c r="V1837" t="s">
        <v>2458</v>
      </c>
      <c r="W1837" s="1">
        <v>30702</v>
      </c>
      <c r="X1837"/>
    </row>
    <row r="1838" spans="1:24" x14ac:dyDescent="0.3">
      <c r="A1838" t="s">
        <v>6979</v>
      </c>
      <c r="B1838">
        <v>1</v>
      </c>
      <c r="C1838" s="1" t="s">
        <v>6977</v>
      </c>
      <c r="D1838" t="s">
        <v>347</v>
      </c>
      <c r="E1838" t="s">
        <v>6978</v>
      </c>
      <c r="F1838" t="s">
        <v>294</v>
      </c>
      <c r="G1838">
        <v>17</v>
      </c>
      <c r="H1838" t="s">
        <v>775</v>
      </c>
      <c r="I1838" t="s">
        <v>6977</v>
      </c>
      <c r="J1838">
        <v>16080</v>
      </c>
      <c r="K1838">
        <v>6</v>
      </c>
      <c r="L1838" t="s">
        <v>1178</v>
      </c>
      <c r="M1838" t="s">
        <v>1116</v>
      </c>
      <c r="N1838">
        <v>29</v>
      </c>
      <c r="O1838" t="s">
        <v>12667</v>
      </c>
      <c r="P1838" s="1" t="s">
        <v>347</v>
      </c>
      <c r="R1838">
        <v>17122</v>
      </c>
      <c r="T1838" t="s">
        <v>344</v>
      </c>
      <c r="V1838" t="s">
        <v>292</v>
      </c>
      <c r="W1838" s="1">
        <v>27976</v>
      </c>
      <c r="X1838"/>
    </row>
    <row r="1839" spans="1:24" x14ac:dyDescent="0.3">
      <c r="A1839" t="s">
        <v>6983</v>
      </c>
      <c r="B1839">
        <v>1</v>
      </c>
      <c r="C1839" s="1" t="s">
        <v>6980</v>
      </c>
      <c r="D1839" t="s">
        <v>320</v>
      </c>
      <c r="E1839" t="s">
        <v>6982</v>
      </c>
      <c r="F1839" t="s">
        <v>298</v>
      </c>
      <c r="G1839">
        <v>81</v>
      </c>
      <c r="H1839" t="s">
        <v>406</v>
      </c>
      <c r="I1839" t="s">
        <v>6980</v>
      </c>
      <c r="J1839">
        <v>18019</v>
      </c>
      <c r="K1839">
        <v>5</v>
      </c>
      <c r="L1839" t="s">
        <v>710</v>
      </c>
      <c r="M1839" t="s">
        <v>6981</v>
      </c>
      <c r="N1839">
        <v>28</v>
      </c>
      <c r="O1839" t="s">
        <v>12668</v>
      </c>
      <c r="P1839" s="1" t="s">
        <v>320</v>
      </c>
      <c r="R1839">
        <v>2576399</v>
      </c>
      <c r="S1839">
        <v>2</v>
      </c>
      <c r="T1839" t="s">
        <v>303</v>
      </c>
      <c r="U1839" t="s">
        <v>370</v>
      </c>
      <c r="V1839" t="s">
        <v>6984</v>
      </c>
      <c r="W1839" s="1">
        <v>29328</v>
      </c>
      <c r="X1839"/>
    </row>
    <row r="1840" spans="1:24" x14ac:dyDescent="0.3">
      <c r="A1840" t="s">
        <v>14921</v>
      </c>
      <c r="B1840">
        <v>1</v>
      </c>
      <c r="C1840" s="1" t="s">
        <v>14922</v>
      </c>
      <c r="D1840" t="s">
        <v>347</v>
      </c>
      <c r="F1840" t="s">
        <v>298</v>
      </c>
      <c r="G1840">
        <v>87</v>
      </c>
      <c r="H1840" t="s">
        <v>410</v>
      </c>
      <c r="I1840" t="s">
        <v>14922</v>
      </c>
      <c r="J1840">
        <v>21729</v>
      </c>
      <c r="K1840">
        <v>1</v>
      </c>
      <c r="L1840" t="s">
        <v>14926</v>
      </c>
      <c r="M1840" t="s">
        <v>14924</v>
      </c>
      <c r="N1840">
        <v>23</v>
      </c>
      <c r="O1840" t="s">
        <v>14925</v>
      </c>
      <c r="P1840" s="1" t="s">
        <v>347</v>
      </c>
      <c r="R1840">
        <v>4035793</v>
      </c>
      <c r="S1840">
        <v>2</v>
      </c>
      <c r="T1840" t="s">
        <v>328</v>
      </c>
      <c r="U1840" t="s">
        <v>717</v>
      </c>
      <c r="V1840" t="s">
        <v>14923</v>
      </c>
      <c r="W1840" s="1">
        <v>32836</v>
      </c>
      <c r="X1840"/>
    </row>
    <row r="1841" spans="1:24" x14ac:dyDescent="0.3">
      <c r="A1841" t="s">
        <v>6988</v>
      </c>
      <c r="B1841">
        <v>1</v>
      </c>
      <c r="C1841" s="1" t="s">
        <v>6986</v>
      </c>
      <c r="D1841" t="s">
        <v>347</v>
      </c>
      <c r="F1841" t="s">
        <v>294</v>
      </c>
      <c r="G1841">
        <v>89</v>
      </c>
      <c r="H1841" t="s">
        <v>355</v>
      </c>
      <c r="I1841" t="s">
        <v>6986</v>
      </c>
      <c r="J1841">
        <v>1944</v>
      </c>
      <c r="K1841">
        <v>14</v>
      </c>
      <c r="L1841" t="s">
        <v>6987</v>
      </c>
      <c r="M1841" t="s">
        <v>6319</v>
      </c>
      <c r="N1841">
        <v>38</v>
      </c>
      <c r="O1841" t="s">
        <v>12669</v>
      </c>
      <c r="P1841" s="1" t="s">
        <v>347</v>
      </c>
      <c r="R1841">
        <v>2564</v>
      </c>
      <c r="T1841" t="s">
        <v>399</v>
      </c>
      <c r="V1841" t="s">
        <v>6989</v>
      </c>
      <c r="W1841" s="1"/>
      <c r="X1841"/>
    </row>
    <row r="1842" spans="1:24" x14ac:dyDescent="0.3">
      <c r="A1842" t="s">
        <v>14927</v>
      </c>
      <c r="B1842">
        <v>1</v>
      </c>
      <c r="C1842" s="1" t="s">
        <v>14928</v>
      </c>
      <c r="D1842" t="s">
        <v>320</v>
      </c>
      <c r="F1842" t="s">
        <v>298</v>
      </c>
      <c r="G1842">
        <v>85</v>
      </c>
      <c r="H1842" t="s">
        <v>695</v>
      </c>
      <c r="I1842" t="s">
        <v>14928</v>
      </c>
      <c r="J1842">
        <v>21772</v>
      </c>
      <c r="K1842">
        <v>1</v>
      </c>
      <c r="L1842" t="s">
        <v>944</v>
      </c>
      <c r="M1842" t="s">
        <v>14930</v>
      </c>
      <c r="N1842">
        <v>22</v>
      </c>
      <c r="O1842" t="s">
        <v>14931</v>
      </c>
      <c r="P1842" s="1" t="s">
        <v>320</v>
      </c>
      <c r="R1842">
        <v>4258595</v>
      </c>
      <c r="S1842">
        <v>1</v>
      </c>
      <c r="T1842" t="s">
        <v>303</v>
      </c>
      <c r="U1842" t="s">
        <v>890</v>
      </c>
      <c r="V1842" t="s">
        <v>14929</v>
      </c>
      <c r="W1842" s="1">
        <v>32713</v>
      </c>
      <c r="X1842"/>
    </row>
    <row r="1843" spans="1:24" x14ac:dyDescent="0.3">
      <c r="A1843" t="s">
        <v>6991</v>
      </c>
      <c r="B1843">
        <v>1</v>
      </c>
      <c r="C1843" s="1" t="s">
        <v>6990</v>
      </c>
      <c r="D1843" t="s">
        <v>320</v>
      </c>
      <c r="F1843" t="s">
        <v>294</v>
      </c>
      <c r="G1843">
        <v>87</v>
      </c>
      <c r="H1843" t="s">
        <v>521</v>
      </c>
      <c r="I1843" t="s">
        <v>6990</v>
      </c>
      <c r="J1843">
        <v>16460</v>
      </c>
      <c r="K1843">
        <v>1</v>
      </c>
      <c r="L1843" t="s">
        <v>503</v>
      </c>
      <c r="M1843" t="s">
        <v>4561</v>
      </c>
      <c r="N1843">
        <v>26</v>
      </c>
      <c r="O1843" t="s">
        <v>12670</v>
      </c>
      <c r="P1843" s="1" t="s">
        <v>320</v>
      </c>
      <c r="R1843">
        <v>17207</v>
      </c>
      <c r="T1843" t="s">
        <v>421</v>
      </c>
      <c r="V1843" t="s">
        <v>1425</v>
      </c>
      <c r="W1843" s="1">
        <v>28003</v>
      </c>
      <c r="X1843"/>
    </row>
    <row r="1844" spans="1:24" x14ac:dyDescent="0.3">
      <c r="A1844" t="s">
        <v>6994</v>
      </c>
      <c r="B1844">
        <v>1</v>
      </c>
      <c r="C1844" s="1" t="s">
        <v>6992</v>
      </c>
      <c r="D1844" t="s">
        <v>347</v>
      </c>
      <c r="E1844" t="s">
        <v>14053</v>
      </c>
      <c r="F1844" t="s">
        <v>298</v>
      </c>
      <c r="G1844">
        <v>17</v>
      </c>
      <c r="H1844" t="s">
        <v>316</v>
      </c>
      <c r="I1844" t="s">
        <v>6992</v>
      </c>
      <c r="J1844">
        <v>20873</v>
      </c>
      <c r="K1844">
        <v>2</v>
      </c>
      <c r="L1844" t="s">
        <v>464</v>
      </c>
      <c r="M1844" t="s">
        <v>6993</v>
      </c>
      <c r="N1844">
        <v>25</v>
      </c>
      <c r="O1844" t="s">
        <v>12671</v>
      </c>
      <c r="P1844" s="1" t="s">
        <v>347</v>
      </c>
      <c r="R1844">
        <v>3121422</v>
      </c>
      <c r="S1844">
        <v>1</v>
      </c>
      <c r="T1844" t="s">
        <v>307</v>
      </c>
      <c r="U1844" t="s">
        <v>441</v>
      </c>
      <c r="V1844" t="s">
        <v>17237</v>
      </c>
      <c r="W1844" s="1">
        <v>31908</v>
      </c>
      <c r="X1844"/>
    </row>
    <row r="1845" spans="1:24" x14ac:dyDescent="0.3">
      <c r="A1845" t="s">
        <v>6997</v>
      </c>
      <c r="B1845">
        <v>1</v>
      </c>
      <c r="C1845" s="1" t="s">
        <v>221</v>
      </c>
      <c r="D1845" t="s">
        <v>347</v>
      </c>
      <c r="E1845" t="s">
        <v>6996</v>
      </c>
      <c r="F1845" t="s">
        <v>298</v>
      </c>
      <c r="G1845">
        <v>11</v>
      </c>
      <c r="H1845" t="s">
        <v>355</v>
      </c>
      <c r="I1845" t="s">
        <v>221</v>
      </c>
      <c r="J1845">
        <v>8355</v>
      </c>
      <c r="K1845">
        <v>12</v>
      </c>
      <c r="L1845" t="s">
        <v>925</v>
      </c>
      <c r="M1845" t="s">
        <v>6995</v>
      </c>
      <c r="N1845">
        <v>34</v>
      </c>
      <c r="O1845" t="s">
        <v>12672</v>
      </c>
      <c r="P1845" s="1" t="s">
        <v>347</v>
      </c>
      <c r="R1845">
        <v>12649</v>
      </c>
      <c r="S1845">
        <v>1</v>
      </c>
      <c r="T1845" t="s">
        <v>399</v>
      </c>
      <c r="U1845" t="s">
        <v>486</v>
      </c>
      <c r="V1845" t="s">
        <v>3601</v>
      </c>
      <c r="W1845" s="1">
        <v>9496</v>
      </c>
      <c r="X1845"/>
    </row>
    <row r="1846" spans="1:24" x14ac:dyDescent="0.3">
      <c r="A1846" t="s">
        <v>17238</v>
      </c>
      <c r="B1846">
        <v>1</v>
      </c>
      <c r="C1846" s="1" t="s">
        <v>17239</v>
      </c>
      <c r="D1846" t="s">
        <v>448</v>
      </c>
      <c r="F1846" t="s">
        <v>298</v>
      </c>
      <c r="G1846">
        <v>36</v>
      </c>
      <c r="H1846" t="s">
        <v>1222</v>
      </c>
      <c r="I1846" t="s">
        <v>17239</v>
      </c>
      <c r="K1846">
        <v>0</v>
      </c>
      <c r="L1846" t="s">
        <v>17240</v>
      </c>
      <c r="M1846" t="s">
        <v>1283</v>
      </c>
      <c r="O1846" t="s">
        <v>17241</v>
      </c>
      <c r="P1846" s="1" t="s">
        <v>448</v>
      </c>
      <c r="T1846" t="s">
        <v>328</v>
      </c>
      <c r="U1846" t="s">
        <v>640</v>
      </c>
      <c r="V1846"/>
      <c r="W1846" s="1"/>
      <c r="X1846"/>
    </row>
    <row r="1847" spans="1:24" x14ac:dyDescent="0.3">
      <c r="A1847" t="s">
        <v>14932</v>
      </c>
      <c r="B1847">
        <v>1</v>
      </c>
      <c r="C1847" s="1" t="s">
        <v>14933</v>
      </c>
      <c r="D1847" t="s">
        <v>347</v>
      </c>
      <c r="F1847" t="s">
        <v>298</v>
      </c>
      <c r="G1847">
        <v>15</v>
      </c>
      <c r="H1847" t="s">
        <v>433</v>
      </c>
      <c r="I1847" t="s">
        <v>14933</v>
      </c>
      <c r="J1847">
        <v>21734</v>
      </c>
      <c r="K1847">
        <v>1</v>
      </c>
      <c r="L1847" t="s">
        <v>710</v>
      </c>
      <c r="M1847" t="s">
        <v>14934</v>
      </c>
      <c r="N1847">
        <v>24</v>
      </c>
      <c r="O1847" t="s">
        <v>14935</v>
      </c>
      <c r="P1847" s="1" t="s">
        <v>347</v>
      </c>
      <c r="R1847">
        <v>3929785</v>
      </c>
      <c r="S1847">
        <v>3</v>
      </c>
      <c r="T1847" t="s">
        <v>317</v>
      </c>
      <c r="U1847" t="s">
        <v>548</v>
      </c>
      <c r="V1847" t="s">
        <v>8915</v>
      </c>
      <c r="W1847" s="1">
        <v>33348</v>
      </c>
      <c r="X1847"/>
    </row>
    <row r="1848" spans="1:24" x14ac:dyDescent="0.3">
      <c r="A1848" t="s">
        <v>6999</v>
      </c>
      <c r="B1848">
        <v>1</v>
      </c>
      <c r="C1848" s="1" t="s">
        <v>6998</v>
      </c>
      <c r="F1848" t="s">
        <v>294</v>
      </c>
      <c r="G1848">
        <v>0</v>
      </c>
      <c r="H1848" t="s">
        <v>295</v>
      </c>
      <c r="I1848" t="s">
        <v>6998</v>
      </c>
      <c r="J1848">
        <v>17832</v>
      </c>
      <c r="K1848">
        <v>0</v>
      </c>
      <c r="L1848" t="s">
        <v>6619</v>
      </c>
      <c r="M1848" t="s">
        <v>1660</v>
      </c>
      <c r="O1848" t="s">
        <v>12673</v>
      </c>
      <c r="P1848" s="1" t="s">
        <v>295</v>
      </c>
      <c r="T1848" t="s">
        <v>295</v>
      </c>
      <c r="V1848"/>
      <c r="W1848" s="1"/>
      <c r="X1848"/>
    </row>
    <row r="1849" spans="1:24" x14ac:dyDescent="0.3">
      <c r="A1849" t="s">
        <v>7000</v>
      </c>
      <c r="B1849">
        <v>1</v>
      </c>
      <c r="C1849" s="1" t="s">
        <v>2186</v>
      </c>
      <c r="D1849" t="s">
        <v>347</v>
      </c>
      <c r="F1849" t="s">
        <v>294</v>
      </c>
      <c r="G1849">
        <v>16</v>
      </c>
      <c r="H1849" t="s">
        <v>366</v>
      </c>
      <c r="I1849" t="s">
        <v>2186</v>
      </c>
      <c r="J1849">
        <v>7236</v>
      </c>
      <c r="K1849">
        <v>9</v>
      </c>
      <c r="L1849" t="s">
        <v>3450</v>
      </c>
      <c r="M1849" t="s">
        <v>820</v>
      </c>
      <c r="N1849">
        <v>33</v>
      </c>
      <c r="O1849" t="s">
        <v>12674</v>
      </c>
      <c r="P1849" s="1" t="s">
        <v>347</v>
      </c>
      <c r="R1849">
        <v>9689</v>
      </c>
      <c r="T1849" t="s">
        <v>344</v>
      </c>
      <c r="V1849" t="s">
        <v>7001</v>
      </c>
      <c r="W1849" s="1"/>
      <c r="X1849"/>
    </row>
    <row r="1850" spans="1:24" x14ac:dyDescent="0.3">
      <c r="A1850" t="s">
        <v>16444</v>
      </c>
      <c r="B1850">
        <v>1</v>
      </c>
      <c r="C1850" s="1" t="s">
        <v>16445</v>
      </c>
      <c r="D1850" t="s">
        <v>310</v>
      </c>
      <c r="F1850" t="s">
        <v>298</v>
      </c>
      <c r="G1850">
        <v>5</v>
      </c>
      <c r="H1850" t="s">
        <v>607</v>
      </c>
      <c r="I1850" t="s">
        <v>16445</v>
      </c>
      <c r="K1850">
        <v>0</v>
      </c>
      <c r="L1850" t="s">
        <v>1826</v>
      </c>
      <c r="M1850" t="s">
        <v>3110</v>
      </c>
      <c r="N1850">
        <v>21</v>
      </c>
      <c r="O1850" t="s">
        <v>16446</v>
      </c>
      <c r="P1850" s="1" t="s">
        <v>310</v>
      </c>
      <c r="T1850" t="s">
        <v>421</v>
      </c>
      <c r="U1850" t="s">
        <v>532</v>
      </c>
      <c r="V1850" t="s">
        <v>17242</v>
      </c>
      <c r="W1850" s="1"/>
      <c r="X1850"/>
    </row>
    <row r="1851" spans="1:24" x14ac:dyDescent="0.3">
      <c r="A1851" t="s">
        <v>7006</v>
      </c>
      <c r="B1851">
        <v>1</v>
      </c>
      <c r="C1851" s="1" t="s">
        <v>7003</v>
      </c>
      <c r="D1851" t="s">
        <v>320</v>
      </c>
      <c r="E1851" t="s">
        <v>14054</v>
      </c>
      <c r="F1851" t="s">
        <v>298</v>
      </c>
      <c r="G1851">
        <v>87</v>
      </c>
      <c r="H1851" t="s">
        <v>1153</v>
      </c>
      <c r="I1851" t="s">
        <v>7003</v>
      </c>
      <c r="J1851">
        <v>20812</v>
      </c>
      <c r="K1851">
        <v>2</v>
      </c>
      <c r="L1851" t="s">
        <v>7004</v>
      </c>
      <c r="M1851" t="s">
        <v>7005</v>
      </c>
      <c r="N1851">
        <v>24</v>
      </c>
      <c r="O1851" t="s">
        <v>12675</v>
      </c>
      <c r="P1851" s="1" t="s">
        <v>320</v>
      </c>
      <c r="R1851">
        <v>3940587</v>
      </c>
      <c r="S1851">
        <v>4</v>
      </c>
      <c r="T1851" t="s">
        <v>317</v>
      </c>
      <c r="U1851" t="s">
        <v>890</v>
      </c>
      <c r="V1851" t="s">
        <v>7007</v>
      </c>
      <c r="W1851" s="1">
        <v>32576</v>
      </c>
      <c r="X1851"/>
    </row>
    <row r="1852" spans="1:24" x14ac:dyDescent="0.3">
      <c r="A1852" t="s">
        <v>7010</v>
      </c>
      <c r="B1852">
        <v>1</v>
      </c>
      <c r="C1852" s="1" t="s">
        <v>7008</v>
      </c>
      <c r="D1852" t="s">
        <v>347</v>
      </c>
      <c r="E1852" t="s">
        <v>7009</v>
      </c>
      <c r="F1852" t="s">
        <v>294</v>
      </c>
      <c r="G1852">
        <v>13</v>
      </c>
      <c r="H1852" t="s">
        <v>575</v>
      </c>
      <c r="I1852" t="s">
        <v>7008</v>
      </c>
      <c r="J1852">
        <v>16922</v>
      </c>
      <c r="K1852">
        <v>4</v>
      </c>
      <c r="L1852" t="s">
        <v>332</v>
      </c>
      <c r="M1852" t="s">
        <v>1938</v>
      </c>
      <c r="N1852">
        <v>27</v>
      </c>
      <c r="O1852" t="s">
        <v>12676</v>
      </c>
      <c r="P1852" s="1" t="s">
        <v>347</v>
      </c>
      <c r="R1852">
        <v>2514150</v>
      </c>
      <c r="T1852" t="s">
        <v>328</v>
      </c>
      <c r="V1852" t="s">
        <v>7011</v>
      </c>
      <c r="W1852" s="1">
        <v>28550</v>
      </c>
      <c r="X1852"/>
    </row>
    <row r="1853" spans="1:24" x14ac:dyDescent="0.3">
      <c r="A1853" t="s">
        <v>7016</v>
      </c>
      <c r="B1853">
        <v>1</v>
      </c>
      <c r="C1853" s="1" t="s">
        <v>7013</v>
      </c>
      <c r="D1853" t="s">
        <v>320</v>
      </c>
      <c r="F1853" t="s">
        <v>294</v>
      </c>
      <c r="G1853">
        <v>40</v>
      </c>
      <c r="H1853" t="s">
        <v>544</v>
      </c>
      <c r="I1853" t="s">
        <v>7013</v>
      </c>
      <c r="J1853">
        <v>17436</v>
      </c>
      <c r="K1853">
        <v>0</v>
      </c>
      <c r="L1853" t="s">
        <v>7014</v>
      </c>
      <c r="M1853" t="s">
        <v>7015</v>
      </c>
      <c r="N1853">
        <v>26</v>
      </c>
      <c r="O1853" t="s">
        <v>12677</v>
      </c>
      <c r="P1853" s="1" t="s">
        <v>320</v>
      </c>
      <c r="T1853" t="s">
        <v>317</v>
      </c>
      <c r="V1853" t="s">
        <v>7017</v>
      </c>
      <c r="W1853" s="1">
        <v>29196</v>
      </c>
      <c r="X1853"/>
    </row>
    <row r="1854" spans="1:24" x14ac:dyDescent="0.3">
      <c r="A1854" t="s">
        <v>7022</v>
      </c>
      <c r="B1854">
        <v>1</v>
      </c>
      <c r="C1854" s="1" t="s">
        <v>7019</v>
      </c>
      <c r="D1854" t="s">
        <v>448</v>
      </c>
      <c r="F1854" t="s">
        <v>294</v>
      </c>
      <c r="G1854">
        <v>44</v>
      </c>
      <c r="H1854" t="s">
        <v>528</v>
      </c>
      <c r="I1854" t="s">
        <v>7019</v>
      </c>
      <c r="J1854">
        <v>11373</v>
      </c>
      <c r="K1854">
        <v>3</v>
      </c>
      <c r="L1854" t="s">
        <v>7020</v>
      </c>
      <c r="M1854" t="s">
        <v>7021</v>
      </c>
      <c r="N1854">
        <v>29</v>
      </c>
      <c r="O1854" t="s">
        <v>12678</v>
      </c>
      <c r="P1854" s="1" t="s">
        <v>448</v>
      </c>
      <c r="T1854" t="s">
        <v>399</v>
      </c>
      <c r="V1854" t="s">
        <v>7023</v>
      </c>
      <c r="W1854" s="1"/>
      <c r="X1854"/>
    </row>
    <row r="1855" spans="1:24" x14ac:dyDescent="0.3">
      <c r="A1855" t="s">
        <v>7025</v>
      </c>
      <c r="B1855">
        <v>1</v>
      </c>
      <c r="C1855" s="1" t="s">
        <v>7024</v>
      </c>
      <c r="D1855" t="s">
        <v>448</v>
      </c>
      <c r="E1855" t="s">
        <v>14056</v>
      </c>
      <c r="F1855" t="s">
        <v>298</v>
      </c>
      <c r="G1855">
        <v>27</v>
      </c>
      <c r="H1855" t="s">
        <v>355</v>
      </c>
      <c r="I1855" t="s">
        <v>7024</v>
      </c>
      <c r="J1855">
        <v>20798</v>
      </c>
      <c r="K1855">
        <v>2</v>
      </c>
      <c r="L1855" t="s">
        <v>1539</v>
      </c>
      <c r="M1855" t="s">
        <v>1594</v>
      </c>
      <c r="N1855">
        <v>23</v>
      </c>
      <c r="O1855" t="s">
        <v>16447</v>
      </c>
      <c r="P1855" s="1" t="s">
        <v>448</v>
      </c>
      <c r="Q1855" t="s">
        <v>407</v>
      </c>
      <c r="R1855">
        <v>4039359</v>
      </c>
      <c r="S1855">
        <v>1</v>
      </c>
      <c r="T1855" t="s">
        <v>395</v>
      </c>
      <c r="U1855" t="s">
        <v>566</v>
      </c>
      <c r="V1855" t="s">
        <v>7026</v>
      </c>
      <c r="W1855" s="1">
        <v>31902</v>
      </c>
      <c r="X1855"/>
    </row>
    <row r="1856" spans="1:24" x14ac:dyDescent="0.3">
      <c r="A1856" t="s">
        <v>7030</v>
      </c>
      <c r="B1856">
        <v>1</v>
      </c>
      <c r="C1856" s="1" t="s">
        <v>90</v>
      </c>
      <c r="D1856" t="s">
        <v>320</v>
      </c>
      <c r="E1856" t="s">
        <v>7029</v>
      </c>
      <c r="F1856" t="s">
        <v>298</v>
      </c>
      <c r="G1856">
        <v>84</v>
      </c>
      <c r="H1856" t="s">
        <v>655</v>
      </c>
      <c r="I1856" t="s">
        <v>90</v>
      </c>
      <c r="J1856">
        <v>16593</v>
      </c>
      <c r="K1856">
        <v>7</v>
      </c>
      <c r="L1856" t="s">
        <v>1021</v>
      </c>
      <c r="M1856" t="s">
        <v>7028</v>
      </c>
      <c r="N1856">
        <v>30</v>
      </c>
      <c r="O1856" t="s">
        <v>12679</v>
      </c>
      <c r="P1856" s="1" t="s">
        <v>320</v>
      </c>
      <c r="R1856">
        <v>17453</v>
      </c>
      <c r="S1856">
        <v>3</v>
      </c>
      <c r="T1856" t="s">
        <v>293</v>
      </c>
      <c r="U1856" t="s">
        <v>1190</v>
      </c>
      <c r="V1856" t="s">
        <v>6631</v>
      </c>
      <c r="W1856" s="1">
        <v>28267</v>
      </c>
      <c r="X1856"/>
    </row>
    <row r="1857" spans="1:24" x14ac:dyDescent="0.3">
      <c r="A1857" t="s">
        <v>7034</v>
      </c>
      <c r="B1857">
        <v>1</v>
      </c>
      <c r="C1857" s="1" t="s">
        <v>7031</v>
      </c>
      <c r="D1857" t="s">
        <v>558</v>
      </c>
      <c r="F1857" t="s">
        <v>294</v>
      </c>
      <c r="G1857">
        <v>45</v>
      </c>
      <c r="H1857" t="s">
        <v>511</v>
      </c>
      <c r="I1857" t="s">
        <v>7031</v>
      </c>
      <c r="J1857">
        <v>15765</v>
      </c>
      <c r="K1857">
        <v>7</v>
      </c>
      <c r="L1857" t="s">
        <v>7032</v>
      </c>
      <c r="M1857" t="s">
        <v>7033</v>
      </c>
      <c r="N1857">
        <v>29</v>
      </c>
      <c r="O1857" t="s">
        <v>12680</v>
      </c>
      <c r="P1857" s="1" t="s">
        <v>448</v>
      </c>
      <c r="R1857">
        <v>16598</v>
      </c>
      <c r="T1857" t="s">
        <v>328</v>
      </c>
      <c r="V1857" t="s">
        <v>7035</v>
      </c>
      <c r="W1857" s="1">
        <v>27431</v>
      </c>
      <c r="X1857"/>
    </row>
    <row r="1858" spans="1:24" x14ac:dyDescent="0.3">
      <c r="A1858" t="s">
        <v>7039</v>
      </c>
      <c r="B1858">
        <v>1</v>
      </c>
      <c r="C1858" s="1" t="s">
        <v>7037</v>
      </c>
      <c r="D1858" t="s">
        <v>310</v>
      </c>
      <c r="E1858" t="s">
        <v>7038</v>
      </c>
      <c r="F1858" t="s">
        <v>298</v>
      </c>
      <c r="G1858">
        <v>5</v>
      </c>
      <c r="H1858" t="s">
        <v>682</v>
      </c>
      <c r="I1858" t="s">
        <v>7037</v>
      </c>
      <c r="J1858">
        <v>16116</v>
      </c>
      <c r="K1858">
        <v>7</v>
      </c>
      <c r="L1858" t="s">
        <v>977</v>
      </c>
      <c r="M1858" t="s">
        <v>484</v>
      </c>
      <c r="N1858">
        <v>30</v>
      </c>
      <c r="O1858" t="s">
        <v>12681</v>
      </c>
      <c r="P1858" s="1" t="s">
        <v>310</v>
      </c>
      <c r="R1858">
        <v>16810</v>
      </c>
      <c r="S1858">
        <v>3</v>
      </c>
      <c r="T1858" t="s">
        <v>317</v>
      </c>
      <c r="U1858" t="s">
        <v>476</v>
      </c>
      <c r="V1858" t="s">
        <v>1341</v>
      </c>
      <c r="W1858" s="1">
        <v>27692</v>
      </c>
      <c r="X1858"/>
    </row>
    <row r="1859" spans="1:24" x14ac:dyDescent="0.3">
      <c r="A1859" t="s">
        <v>7042</v>
      </c>
      <c r="B1859">
        <v>1</v>
      </c>
      <c r="C1859" s="1" t="s">
        <v>7040</v>
      </c>
      <c r="D1859" t="s">
        <v>347</v>
      </c>
      <c r="F1859" t="s">
        <v>294</v>
      </c>
      <c r="G1859">
        <v>80</v>
      </c>
      <c r="H1859" t="s">
        <v>340</v>
      </c>
      <c r="I1859" t="s">
        <v>7040</v>
      </c>
      <c r="J1859">
        <v>12343</v>
      </c>
      <c r="K1859">
        <v>15</v>
      </c>
      <c r="L1859" t="s">
        <v>497</v>
      </c>
      <c r="M1859" t="s">
        <v>7041</v>
      </c>
      <c r="N1859">
        <v>41</v>
      </c>
      <c r="O1859" t="s">
        <v>12682</v>
      </c>
      <c r="P1859" s="1" t="s">
        <v>347</v>
      </c>
      <c r="T1859" t="s">
        <v>359</v>
      </c>
      <c r="V1859" t="s">
        <v>7043</v>
      </c>
      <c r="W1859" s="1"/>
      <c r="X1859"/>
    </row>
    <row r="1860" spans="1:24" x14ac:dyDescent="0.3">
      <c r="A1860" t="s">
        <v>7047</v>
      </c>
      <c r="B1860">
        <v>1</v>
      </c>
      <c r="C1860" s="1" t="s">
        <v>169</v>
      </c>
      <c r="D1860" t="s">
        <v>434</v>
      </c>
      <c r="E1860" t="s">
        <v>7046</v>
      </c>
      <c r="F1860" t="s">
        <v>298</v>
      </c>
      <c r="G1860">
        <v>3</v>
      </c>
      <c r="H1860" t="s">
        <v>65</v>
      </c>
      <c r="I1860" t="s">
        <v>169</v>
      </c>
      <c r="J1860">
        <v>18478</v>
      </c>
      <c r="K1860">
        <v>5</v>
      </c>
      <c r="L1860" t="s">
        <v>7044</v>
      </c>
      <c r="M1860" t="s">
        <v>7045</v>
      </c>
      <c r="N1860">
        <v>27</v>
      </c>
      <c r="O1860" t="s">
        <v>12683</v>
      </c>
      <c r="P1860" s="1" t="s">
        <v>434</v>
      </c>
      <c r="R1860">
        <v>2985659</v>
      </c>
      <c r="S1860">
        <v>1</v>
      </c>
      <c r="T1860" t="s">
        <v>359</v>
      </c>
      <c r="U1860" t="s">
        <v>370</v>
      </c>
      <c r="V1860" t="s">
        <v>3745</v>
      </c>
      <c r="W1860" s="1">
        <v>29754</v>
      </c>
      <c r="X1860"/>
    </row>
    <row r="1861" spans="1:24" x14ac:dyDescent="0.3">
      <c r="A1861" t="s">
        <v>7050</v>
      </c>
      <c r="B1861">
        <v>1</v>
      </c>
      <c r="C1861" s="1" t="s">
        <v>724</v>
      </c>
      <c r="D1861" t="s">
        <v>347</v>
      </c>
      <c r="F1861" t="s">
        <v>294</v>
      </c>
      <c r="G1861">
        <v>17</v>
      </c>
      <c r="H1861" t="s">
        <v>564</v>
      </c>
      <c r="I1861" t="s">
        <v>724</v>
      </c>
      <c r="J1861">
        <v>7613</v>
      </c>
      <c r="K1861">
        <v>5</v>
      </c>
      <c r="L1861" t="s">
        <v>7048</v>
      </c>
      <c r="M1861" t="s">
        <v>7049</v>
      </c>
      <c r="N1861">
        <v>34</v>
      </c>
      <c r="O1861" t="s">
        <v>12684</v>
      </c>
      <c r="P1861" s="1" t="s">
        <v>347</v>
      </c>
      <c r="T1861" t="s">
        <v>359</v>
      </c>
      <c r="V1861" t="s">
        <v>7051</v>
      </c>
      <c r="W1861" s="1"/>
      <c r="X1861"/>
    </row>
    <row r="1862" spans="1:24" x14ac:dyDescent="0.3">
      <c r="A1862" t="s">
        <v>7054</v>
      </c>
      <c r="B1862">
        <v>1</v>
      </c>
      <c r="C1862" s="1" t="s">
        <v>7052</v>
      </c>
      <c r="D1862" t="s">
        <v>347</v>
      </c>
      <c r="E1862" t="s">
        <v>7053</v>
      </c>
      <c r="F1862" t="s">
        <v>298</v>
      </c>
      <c r="G1862">
        <v>89</v>
      </c>
      <c r="H1862" t="s">
        <v>1222</v>
      </c>
      <c r="I1862" t="s">
        <v>7052</v>
      </c>
      <c r="J1862">
        <v>20529</v>
      </c>
      <c r="K1862">
        <v>3</v>
      </c>
      <c r="L1862" t="s">
        <v>1072</v>
      </c>
      <c r="M1862" t="s">
        <v>1960</v>
      </c>
      <c r="N1862">
        <v>25</v>
      </c>
      <c r="O1862" t="s">
        <v>12685</v>
      </c>
      <c r="P1862" s="1" t="s">
        <v>347</v>
      </c>
      <c r="R1862">
        <v>3115314</v>
      </c>
      <c r="S1862">
        <v>1</v>
      </c>
      <c r="T1862" t="s">
        <v>293</v>
      </c>
      <c r="U1862" t="s">
        <v>441</v>
      </c>
      <c r="V1862" t="s">
        <v>2552</v>
      </c>
      <c r="W1862" s="1">
        <v>31405</v>
      </c>
      <c r="X1862"/>
    </row>
    <row r="1863" spans="1:24" x14ac:dyDescent="0.3">
      <c r="A1863" t="s">
        <v>17243</v>
      </c>
      <c r="B1863">
        <v>1</v>
      </c>
      <c r="C1863" s="1" t="s">
        <v>17244</v>
      </c>
      <c r="D1863" t="s">
        <v>448</v>
      </c>
      <c r="F1863" t="s">
        <v>298</v>
      </c>
      <c r="G1863">
        <v>42</v>
      </c>
      <c r="H1863" t="s">
        <v>738</v>
      </c>
      <c r="I1863" t="s">
        <v>17244</v>
      </c>
      <c r="K1863">
        <v>0</v>
      </c>
      <c r="L1863" t="s">
        <v>1809</v>
      </c>
      <c r="M1863" t="s">
        <v>14605</v>
      </c>
      <c r="O1863" t="s">
        <v>17245</v>
      </c>
      <c r="P1863" s="1" t="s">
        <v>448</v>
      </c>
      <c r="T1863" t="s">
        <v>399</v>
      </c>
      <c r="U1863" t="s">
        <v>476</v>
      </c>
      <c r="V1863"/>
      <c r="W1863" s="1"/>
      <c r="X1863"/>
    </row>
    <row r="1864" spans="1:24" x14ac:dyDescent="0.3">
      <c r="A1864" t="s">
        <v>7057</v>
      </c>
      <c r="B1864">
        <v>1</v>
      </c>
      <c r="C1864" s="1" t="s">
        <v>7055</v>
      </c>
      <c r="D1864" t="s">
        <v>434</v>
      </c>
      <c r="E1864" t="s">
        <v>7056</v>
      </c>
      <c r="F1864" t="s">
        <v>298</v>
      </c>
      <c r="G1864">
        <v>7</v>
      </c>
      <c r="H1864" t="s">
        <v>639</v>
      </c>
      <c r="I1864" t="s">
        <v>7055</v>
      </c>
      <c r="J1864">
        <v>20033</v>
      </c>
      <c r="K1864">
        <v>3</v>
      </c>
      <c r="L1864" t="s">
        <v>877</v>
      </c>
      <c r="M1864" t="s">
        <v>629</v>
      </c>
      <c r="N1864">
        <v>25</v>
      </c>
      <c r="O1864" t="s">
        <v>12686</v>
      </c>
      <c r="P1864" s="1" t="s">
        <v>434</v>
      </c>
      <c r="R1864">
        <v>3124679</v>
      </c>
      <c r="S1864">
        <v>1</v>
      </c>
      <c r="T1864" t="s">
        <v>359</v>
      </c>
      <c r="U1864" t="s">
        <v>518</v>
      </c>
      <c r="V1864" t="s">
        <v>6310</v>
      </c>
      <c r="W1864" s="1">
        <v>31199</v>
      </c>
      <c r="X1864"/>
    </row>
    <row r="1865" spans="1:24" x14ac:dyDescent="0.3">
      <c r="A1865" t="s">
        <v>6323</v>
      </c>
      <c r="B1865">
        <v>1</v>
      </c>
      <c r="C1865" s="1" t="s">
        <v>7058</v>
      </c>
      <c r="F1865" t="s">
        <v>298</v>
      </c>
      <c r="G1865">
        <v>0</v>
      </c>
      <c r="H1865" t="s">
        <v>295</v>
      </c>
      <c r="I1865" t="s">
        <v>7058</v>
      </c>
      <c r="J1865">
        <v>19739</v>
      </c>
      <c r="L1865" t="s">
        <v>468</v>
      </c>
      <c r="M1865" t="s">
        <v>2106</v>
      </c>
      <c r="N1865">
        <v>24</v>
      </c>
      <c r="O1865" t="s">
        <v>12687</v>
      </c>
      <c r="P1865" s="1" t="s">
        <v>295</v>
      </c>
      <c r="T1865" t="s">
        <v>295</v>
      </c>
      <c r="U1865" t="s">
        <v>339</v>
      </c>
      <c r="V1865" t="s">
        <v>6324</v>
      </c>
      <c r="W1865" s="1"/>
      <c r="X1865"/>
    </row>
    <row r="1866" spans="1:24" x14ac:dyDescent="0.3">
      <c r="A1866" t="s">
        <v>14936</v>
      </c>
      <c r="B1866">
        <v>1</v>
      </c>
      <c r="C1866" s="1" t="s">
        <v>14937</v>
      </c>
      <c r="D1866" t="s">
        <v>347</v>
      </c>
      <c r="F1866" t="s">
        <v>298</v>
      </c>
      <c r="G1866">
        <v>12</v>
      </c>
      <c r="H1866" t="s">
        <v>575</v>
      </c>
      <c r="I1866" t="s">
        <v>14937</v>
      </c>
      <c r="J1866">
        <v>21739</v>
      </c>
      <c r="K1866">
        <v>1</v>
      </c>
      <c r="L1866" t="s">
        <v>14941</v>
      </c>
      <c r="M1866" t="s">
        <v>14939</v>
      </c>
      <c r="N1866">
        <v>24</v>
      </c>
      <c r="O1866" t="s">
        <v>14940</v>
      </c>
      <c r="P1866" s="1" t="s">
        <v>347</v>
      </c>
      <c r="R1866">
        <v>3930066</v>
      </c>
      <c r="S1866">
        <v>1</v>
      </c>
      <c r="T1866" t="s">
        <v>344</v>
      </c>
      <c r="U1866" t="s">
        <v>566</v>
      </c>
      <c r="V1866" t="s">
        <v>14938</v>
      </c>
      <c r="W1866" s="1">
        <v>32727</v>
      </c>
      <c r="X1866"/>
    </row>
    <row r="1867" spans="1:24" x14ac:dyDescent="0.3">
      <c r="A1867" t="s">
        <v>14942</v>
      </c>
      <c r="B1867">
        <v>1</v>
      </c>
      <c r="C1867" s="1" t="s">
        <v>14943</v>
      </c>
      <c r="D1867" t="s">
        <v>434</v>
      </c>
      <c r="F1867" t="s">
        <v>298</v>
      </c>
      <c r="G1867">
        <v>35</v>
      </c>
      <c r="H1867" t="s">
        <v>575</v>
      </c>
      <c r="I1867" t="s">
        <v>14943</v>
      </c>
      <c r="J1867">
        <v>22115</v>
      </c>
      <c r="K1867">
        <v>1</v>
      </c>
      <c r="L1867" t="s">
        <v>14946</v>
      </c>
      <c r="M1867" t="s">
        <v>14944</v>
      </c>
      <c r="O1867" t="s">
        <v>14945</v>
      </c>
      <c r="P1867" s="1" t="s">
        <v>434</v>
      </c>
      <c r="T1867" t="s">
        <v>328</v>
      </c>
      <c r="U1867" t="s">
        <v>364</v>
      </c>
      <c r="V1867"/>
      <c r="W1867" s="1"/>
      <c r="X1867"/>
    </row>
    <row r="1868" spans="1:24" x14ac:dyDescent="0.3">
      <c r="A1868" t="s">
        <v>7062</v>
      </c>
      <c r="B1868">
        <v>1</v>
      </c>
      <c r="C1868" s="1" t="s">
        <v>7060</v>
      </c>
      <c r="D1868" t="s">
        <v>320</v>
      </c>
      <c r="F1868" t="s">
        <v>294</v>
      </c>
      <c r="G1868">
        <v>0</v>
      </c>
      <c r="H1868" t="s">
        <v>295</v>
      </c>
      <c r="I1868" t="s">
        <v>7060</v>
      </c>
      <c r="J1868">
        <v>17395</v>
      </c>
      <c r="L1868" t="s">
        <v>7061</v>
      </c>
      <c r="M1868" t="s">
        <v>2422</v>
      </c>
      <c r="O1868" t="s">
        <v>12688</v>
      </c>
      <c r="P1868" s="1" t="s">
        <v>320</v>
      </c>
      <c r="T1868" t="s">
        <v>295</v>
      </c>
      <c r="V1868"/>
      <c r="W1868" s="1"/>
      <c r="X1868"/>
    </row>
    <row r="1869" spans="1:24" x14ac:dyDescent="0.3">
      <c r="A1869" t="s">
        <v>7066</v>
      </c>
      <c r="B1869">
        <v>1</v>
      </c>
      <c r="C1869" s="1" t="s">
        <v>7063</v>
      </c>
      <c r="D1869" t="s">
        <v>448</v>
      </c>
      <c r="F1869" t="s">
        <v>294</v>
      </c>
      <c r="G1869">
        <v>37</v>
      </c>
      <c r="H1869" t="s">
        <v>366</v>
      </c>
      <c r="I1869" t="s">
        <v>7063</v>
      </c>
      <c r="J1869">
        <v>19629</v>
      </c>
      <c r="K1869">
        <v>2</v>
      </c>
      <c r="L1869" t="s">
        <v>7064</v>
      </c>
      <c r="M1869" t="s">
        <v>7065</v>
      </c>
      <c r="N1869">
        <v>25</v>
      </c>
      <c r="O1869" t="s">
        <v>12689</v>
      </c>
      <c r="P1869" s="1" t="s">
        <v>448</v>
      </c>
      <c r="R1869">
        <v>3050667</v>
      </c>
      <c r="T1869" t="s">
        <v>399</v>
      </c>
      <c r="V1869" t="s">
        <v>604</v>
      </c>
      <c r="W1869" s="1">
        <v>30866</v>
      </c>
      <c r="X1869"/>
    </row>
    <row r="1870" spans="1:24" x14ac:dyDescent="0.3">
      <c r="A1870" t="s">
        <v>7071</v>
      </c>
      <c r="B1870">
        <v>1</v>
      </c>
      <c r="C1870" s="1" t="s">
        <v>7069</v>
      </c>
      <c r="D1870" t="s">
        <v>310</v>
      </c>
      <c r="E1870" t="s">
        <v>7070</v>
      </c>
      <c r="F1870" t="s">
        <v>294</v>
      </c>
      <c r="G1870">
        <v>8</v>
      </c>
      <c r="H1870" t="s">
        <v>316</v>
      </c>
      <c r="I1870" t="s">
        <v>7069</v>
      </c>
      <c r="J1870">
        <v>20368</v>
      </c>
      <c r="K1870">
        <v>2</v>
      </c>
      <c r="L1870" t="s">
        <v>573</v>
      </c>
      <c r="M1870" t="s">
        <v>429</v>
      </c>
      <c r="N1870">
        <v>26</v>
      </c>
      <c r="O1870" t="s">
        <v>12690</v>
      </c>
      <c r="P1870" s="1" t="s">
        <v>310</v>
      </c>
      <c r="R1870">
        <v>3046412</v>
      </c>
      <c r="T1870" t="s">
        <v>307</v>
      </c>
      <c r="V1870" t="s">
        <v>6808</v>
      </c>
      <c r="W1870" s="1">
        <v>31252</v>
      </c>
      <c r="X1870"/>
    </row>
    <row r="1871" spans="1:24" x14ac:dyDescent="0.3">
      <c r="A1871" t="s">
        <v>7075</v>
      </c>
      <c r="B1871">
        <v>1</v>
      </c>
      <c r="C1871" s="1" t="s">
        <v>7072</v>
      </c>
      <c r="D1871" t="s">
        <v>310</v>
      </c>
      <c r="E1871" t="s">
        <v>7074</v>
      </c>
      <c r="F1871" t="s">
        <v>294</v>
      </c>
      <c r="G1871">
        <v>5</v>
      </c>
      <c r="H1871" t="s">
        <v>214</v>
      </c>
      <c r="I1871" t="s">
        <v>7072</v>
      </c>
      <c r="J1871">
        <v>17927</v>
      </c>
      <c r="K1871">
        <v>4</v>
      </c>
      <c r="L1871" t="s">
        <v>2028</v>
      </c>
      <c r="M1871" t="s">
        <v>7073</v>
      </c>
      <c r="N1871">
        <v>25</v>
      </c>
      <c r="O1871" t="s">
        <v>12691</v>
      </c>
      <c r="P1871" s="1" t="s">
        <v>310</v>
      </c>
      <c r="R1871">
        <v>3057986</v>
      </c>
      <c r="T1871" t="s">
        <v>421</v>
      </c>
      <c r="V1871" t="s">
        <v>327</v>
      </c>
      <c r="W1871" s="1">
        <v>29284</v>
      </c>
      <c r="X1871"/>
    </row>
    <row r="1872" spans="1:24" x14ac:dyDescent="0.3">
      <c r="A1872" t="s">
        <v>7077</v>
      </c>
      <c r="B1872">
        <v>1</v>
      </c>
      <c r="C1872" s="1" t="s">
        <v>7076</v>
      </c>
      <c r="D1872" t="s">
        <v>448</v>
      </c>
      <c r="F1872" t="s">
        <v>294</v>
      </c>
      <c r="G1872">
        <v>7</v>
      </c>
      <c r="H1872" t="s">
        <v>388</v>
      </c>
      <c r="I1872" t="s">
        <v>7076</v>
      </c>
      <c r="J1872">
        <v>20404</v>
      </c>
      <c r="K1872">
        <v>0</v>
      </c>
      <c r="L1872" t="s">
        <v>468</v>
      </c>
      <c r="M1872" t="s">
        <v>978</v>
      </c>
      <c r="N1872">
        <v>24</v>
      </c>
      <c r="O1872" t="s">
        <v>12692</v>
      </c>
      <c r="P1872" s="1" t="s">
        <v>448</v>
      </c>
      <c r="R1872">
        <v>3045357</v>
      </c>
      <c r="T1872" t="s">
        <v>399</v>
      </c>
      <c r="V1872" t="s">
        <v>5125</v>
      </c>
      <c r="W1872" s="1"/>
      <c r="X1872"/>
    </row>
    <row r="1873" spans="1:24" x14ac:dyDescent="0.3">
      <c r="A1873" t="s">
        <v>14947</v>
      </c>
      <c r="B1873">
        <v>1</v>
      </c>
      <c r="C1873" s="1" t="s">
        <v>14948</v>
      </c>
      <c r="D1873" t="s">
        <v>320</v>
      </c>
      <c r="F1873" t="s">
        <v>298</v>
      </c>
      <c r="G1873">
        <v>85</v>
      </c>
      <c r="H1873" t="s">
        <v>1042</v>
      </c>
      <c r="I1873" t="s">
        <v>14948</v>
      </c>
      <c r="J1873">
        <v>22407</v>
      </c>
      <c r="K1873">
        <v>1</v>
      </c>
      <c r="L1873" t="s">
        <v>1071</v>
      </c>
      <c r="M1873" t="s">
        <v>14949</v>
      </c>
      <c r="N1873">
        <v>24</v>
      </c>
      <c r="O1873" t="s">
        <v>14950</v>
      </c>
      <c r="P1873" s="1" t="s">
        <v>320</v>
      </c>
      <c r="R1873">
        <v>3916587</v>
      </c>
      <c r="T1873" t="s">
        <v>421</v>
      </c>
      <c r="U1873" t="s">
        <v>414</v>
      </c>
      <c r="V1873" t="s">
        <v>16448</v>
      </c>
      <c r="W1873" s="1">
        <v>33286</v>
      </c>
      <c r="X1873"/>
    </row>
    <row r="1874" spans="1:24" x14ac:dyDescent="0.3">
      <c r="A1874" t="s">
        <v>15875</v>
      </c>
      <c r="B1874">
        <v>1</v>
      </c>
      <c r="C1874" s="1" t="s">
        <v>15876</v>
      </c>
      <c r="D1874" t="s">
        <v>15649</v>
      </c>
      <c r="F1874" t="s">
        <v>298</v>
      </c>
      <c r="G1874">
        <v>3</v>
      </c>
      <c r="H1874" t="s">
        <v>427</v>
      </c>
      <c r="I1874" t="s">
        <v>15876</v>
      </c>
      <c r="J1874">
        <v>22093</v>
      </c>
      <c r="K1874">
        <v>1</v>
      </c>
      <c r="L1874" t="s">
        <v>1050</v>
      </c>
      <c r="M1874" t="s">
        <v>15878</v>
      </c>
      <c r="N1874">
        <v>24</v>
      </c>
      <c r="O1874" t="s">
        <v>15879</v>
      </c>
      <c r="P1874" s="1" t="s">
        <v>15649</v>
      </c>
      <c r="R1874">
        <v>3924357</v>
      </c>
      <c r="T1874" t="s">
        <v>293</v>
      </c>
      <c r="U1874" t="s">
        <v>870</v>
      </c>
      <c r="V1874" t="s">
        <v>15877</v>
      </c>
      <c r="W1874" s="1">
        <v>33360</v>
      </c>
      <c r="X1874"/>
    </row>
    <row r="1875" spans="1:24" x14ac:dyDescent="0.3">
      <c r="A1875" t="s">
        <v>7082</v>
      </c>
      <c r="B1875">
        <v>1</v>
      </c>
      <c r="C1875" s="1" t="s">
        <v>7080</v>
      </c>
      <c r="D1875" t="s">
        <v>347</v>
      </c>
      <c r="E1875" t="s">
        <v>7081</v>
      </c>
      <c r="F1875" t="s">
        <v>298</v>
      </c>
      <c r="G1875">
        <v>13</v>
      </c>
      <c r="H1875" t="s">
        <v>564</v>
      </c>
      <c r="I1875" t="s">
        <v>7080</v>
      </c>
      <c r="J1875">
        <v>20077</v>
      </c>
      <c r="K1875">
        <v>3</v>
      </c>
      <c r="L1875" t="s">
        <v>4763</v>
      </c>
      <c r="M1875" t="s">
        <v>932</v>
      </c>
      <c r="N1875">
        <v>25</v>
      </c>
      <c r="O1875" t="s">
        <v>16449</v>
      </c>
      <c r="P1875" s="1" t="s">
        <v>347</v>
      </c>
      <c r="R1875">
        <v>3122899</v>
      </c>
      <c r="S1875">
        <v>2</v>
      </c>
      <c r="T1875" t="s">
        <v>489</v>
      </c>
      <c r="U1875" t="s">
        <v>532</v>
      </c>
      <c r="V1875" t="s">
        <v>7083</v>
      </c>
      <c r="W1875" s="1">
        <v>31210</v>
      </c>
      <c r="X1875"/>
    </row>
    <row r="1876" spans="1:24" x14ac:dyDescent="0.3">
      <c r="A1876" t="s">
        <v>7085</v>
      </c>
      <c r="B1876">
        <v>1</v>
      </c>
      <c r="C1876" s="1" t="s">
        <v>141</v>
      </c>
      <c r="D1876" t="s">
        <v>347</v>
      </c>
      <c r="E1876" t="s">
        <v>7084</v>
      </c>
      <c r="F1876" t="s">
        <v>298</v>
      </c>
      <c r="G1876">
        <v>80</v>
      </c>
      <c r="H1876" t="s">
        <v>752</v>
      </c>
      <c r="I1876" t="s">
        <v>141</v>
      </c>
      <c r="J1876">
        <v>16020</v>
      </c>
      <c r="K1876">
        <v>7</v>
      </c>
      <c r="L1876" t="s">
        <v>698</v>
      </c>
      <c r="M1876" t="s">
        <v>1802</v>
      </c>
      <c r="N1876">
        <v>28</v>
      </c>
      <c r="O1876" t="s">
        <v>12693</v>
      </c>
      <c r="P1876" s="1" t="s">
        <v>347</v>
      </c>
      <c r="R1876">
        <v>16790</v>
      </c>
      <c r="S1876">
        <v>1</v>
      </c>
      <c r="T1876" t="s">
        <v>359</v>
      </c>
      <c r="U1876" t="s">
        <v>665</v>
      </c>
      <c r="V1876" t="s">
        <v>4174</v>
      </c>
      <c r="W1876" s="1">
        <v>27591</v>
      </c>
      <c r="X1876"/>
    </row>
    <row r="1877" spans="1:24" x14ac:dyDescent="0.3">
      <c r="A1877" t="s">
        <v>7087</v>
      </c>
      <c r="B1877">
        <v>1</v>
      </c>
      <c r="C1877" s="1" t="s">
        <v>137</v>
      </c>
      <c r="D1877" t="s">
        <v>347</v>
      </c>
      <c r="E1877" t="s">
        <v>7086</v>
      </c>
      <c r="F1877" t="s">
        <v>298</v>
      </c>
      <c r="G1877">
        <v>89</v>
      </c>
      <c r="H1877" t="s">
        <v>340</v>
      </c>
      <c r="I1877" t="s">
        <v>137</v>
      </c>
      <c r="J1877">
        <v>13460</v>
      </c>
      <c r="K1877">
        <v>9</v>
      </c>
      <c r="L1877" t="s">
        <v>5317</v>
      </c>
      <c r="M1877" t="s">
        <v>2825</v>
      </c>
      <c r="N1877">
        <v>31</v>
      </c>
      <c r="O1877" t="s">
        <v>12694</v>
      </c>
      <c r="P1877" s="1" t="s">
        <v>347</v>
      </c>
      <c r="R1877">
        <v>14221</v>
      </c>
      <c r="T1877" t="s">
        <v>399</v>
      </c>
      <c r="V1877" t="s">
        <v>3397</v>
      </c>
      <c r="W1877" s="1">
        <v>25105</v>
      </c>
      <c r="X1877"/>
    </row>
    <row r="1878" spans="1:24" x14ac:dyDescent="0.3">
      <c r="A1878" t="s">
        <v>7090</v>
      </c>
      <c r="B1878">
        <v>1</v>
      </c>
      <c r="C1878" s="1" t="s">
        <v>7088</v>
      </c>
      <c r="F1878" t="s">
        <v>294</v>
      </c>
      <c r="G1878">
        <v>0</v>
      </c>
      <c r="H1878" t="s">
        <v>295</v>
      </c>
      <c r="I1878" t="s">
        <v>7088</v>
      </c>
      <c r="J1878">
        <v>18818</v>
      </c>
      <c r="K1878">
        <v>0</v>
      </c>
      <c r="L1878" t="s">
        <v>4371</v>
      </c>
      <c r="M1878" t="s">
        <v>7089</v>
      </c>
      <c r="O1878" t="s">
        <v>12695</v>
      </c>
      <c r="P1878" s="1" t="s">
        <v>295</v>
      </c>
      <c r="T1878" t="s">
        <v>295</v>
      </c>
      <c r="V1878"/>
      <c r="W1878" s="1"/>
      <c r="X1878"/>
    </row>
    <row r="1879" spans="1:24" x14ac:dyDescent="0.3">
      <c r="A1879" t="s">
        <v>14951</v>
      </c>
      <c r="B1879">
        <v>1</v>
      </c>
      <c r="C1879" s="1" t="s">
        <v>14952</v>
      </c>
      <c r="D1879" t="s">
        <v>320</v>
      </c>
      <c r="F1879" t="s">
        <v>298</v>
      </c>
      <c r="G1879">
        <v>87</v>
      </c>
      <c r="H1879" t="s">
        <v>511</v>
      </c>
      <c r="I1879" t="s">
        <v>14952</v>
      </c>
      <c r="J1879">
        <v>22245</v>
      </c>
      <c r="K1879">
        <v>1</v>
      </c>
      <c r="L1879" t="s">
        <v>1719</v>
      </c>
      <c r="M1879" t="s">
        <v>14954</v>
      </c>
      <c r="N1879">
        <v>24</v>
      </c>
      <c r="O1879" t="s">
        <v>14955</v>
      </c>
      <c r="P1879" s="1" t="s">
        <v>320</v>
      </c>
      <c r="R1879">
        <v>3894852</v>
      </c>
      <c r="T1879" t="s">
        <v>421</v>
      </c>
      <c r="U1879" t="s">
        <v>313</v>
      </c>
      <c r="V1879" t="s">
        <v>14953</v>
      </c>
      <c r="W1879" s="1">
        <v>33314</v>
      </c>
      <c r="X1879"/>
    </row>
    <row r="1880" spans="1:24" x14ac:dyDescent="0.3">
      <c r="A1880" t="s">
        <v>7095</v>
      </c>
      <c r="B1880">
        <v>1</v>
      </c>
      <c r="C1880" s="1" t="s">
        <v>7092</v>
      </c>
      <c r="D1880" t="s">
        <v>310</v>
      </c>
      <c r="E1880" t="s">
        <v>7094</v>
      </c>
      <c r="F1880" t="s">
        <v>298</v>
      </c>
      <c r="G1880">
        <v>6</v>
      </c>
      <c r="H1880" t="s">
        <v>943</v>
      </c>
      <c r="I1880" t="s">
        <v>7092</v>
      </c>
      <c r="J1880">
        <v>18123</v>
      </c>
      <c r="K1880">
        <v>5</v>
      </c>
      <c r="L1880" t="s">
        <v>772</v>
      </c>
      <c r="M1880" t="s">
        <v>7093</v>
      </c>
      <c r="N1880">
        <v>28</v>
      </c>
      <c r="O1880" t="s">
        <v>12696</v>
      </c>
      <c r="P1880" s="1" t="s">
        <v>310</v>
      </c>
      <c r="R1880">
        <v>2574630</v>
      </c>
      <c r="S1880">
        <v>4</v>
      </c>
      <c r="T1880" t="s">
        <v>421</v>
      </c>
      <c r="U1880" t="s">
        <v>690</v>
      </c>
      <c r="V1880" t="s">
        <v>2581</v>
      </c>
      <c r="W1880" s="1">
        <v>29441</v>
      </c>
      <c r="X1880"/>
    </row>
    <row r="1881" spans="1:24" x14ac:dyDescent="0.3">
      <c r="A1881" t="s">
        <v>14956</v>
      </c>
      <c r="B1881">
        <v>1</v>
      </c>
      <c r="C1881" s="1" t="s">
        <v>7096</v>
      </c>
      <c r="D1881" t="s">
        <v>347</v>
      </c>
      <c r="E1881" t="s">
        <v>14057</v>
      </c>
      <c r="F1881" t="s">
        <v>298</v>
      </c>
      <c r="G1881">
        <v>19</v>
      </c>
      <c r="H1881" t="s">
        <v>571</v>
      </c>
      <c r="I1881" t="s">
        <v>7096</v>
      </c>
      <c r="J1881">
        <v>20742</v>
      </c>
      <c r="K1881">
        <v>2</v>
      </c>
      <c r="L1881" t="s">
        <v>14946</v>
      </c>
      <c r="M1881" t="s">
        <v>7097</v>
      </c>
      <c r="N1881">
        <v>24</v>
      </c>
      <c r="O1881" t="s">
        <v>12697</v>
      </c>
      <c r="P1881" s="1" t="s">
        <v>347</v>
      </c>
      <c r="R1881">
        <v>3931397</v>
      </c>
      <c r="S1881">
        <v>3</v>
      </c>
      <c r="T1881" t="s">
        <v>344</v>
      </c>
      <c r="U1881" t="s">
        <v>386</v>
      </c>
      <c r="V1881" t="s">
        <v>6357</v>
      </c>
      <c r="W1881" s="1">
        <v>31889</v>
      </c>
      <c r="X1881"/>
    </row>
    <row r="1882" spans="1:24" x14ac:dyDescent="0.3">
      <c r="A1882" t="s">
        <v>7101</v>
      </c>
      <c r="B1882">
        <v>1</v>
      </c>
      <c r="C1882" s="1" t="s">
        <v>7099</v>
      </c>
      <c r="F1882" t="s">
        <v>294</v>
      </c>
      <c r="G1882">
        <v>0</v>
      </c>
      <c r="H1882" t="s">
        <v>295</v>
      </c>
      <c r="I1882" t="s">
        <v>7099</v>
      </c>
      <c r="J1882">
        <v>19776</v>
      </c>
      <c r="K1882">
        <v>0</v>
      </c>
      <c r="L1882" t="s">
        <v>932</v>
      </c>
      <c r="M1882" t="s">
        <v>7100</v>
      </c>
      <c r="O1882" t="s">
        <v>12698</v>
      </c>
      <c r="P1882" s="1" t="s">
        <v>295</v>
      </c>
      <c r="T1882" t="s">
        <v>295</v>
      </c>
      <c r="V1882"/>
      <c r="W1882" s="1"/>
      <c r="X1882"/>
    </row>
    <row r="1883" spans="1:24" x14ac:dyDescent="0.3">
      <c r="A1883" t="s">
        <v>7104</v>
      </c>
      <c r="B1883">
        <v>1</v>
      </c>
      <c r="C1883" s="1" t="s">
        <v>7102</v>
      </c>
      <c r="D1883" t="s">
        <v>320</v>
      </c>
      <c r="F1883" t="s">
        <v>294</v>
      </c>
      <c r="G1883">
        <v>88</v>
      </c>
      <c r="H1883" t="s">
        <v>655</v>
      </c>
      <c r="I1883" t="s">
        <v>7102</v>
      </c>
      <c r="J1883">
        <v>11017</v>
      </c>
      <c r="K1883">
        <v>9</v>
      </c>
      <c r="L1883" t="s">
        <v>1347</v>
      </c>
      <c r="M1883" t="s">
        <v>7103</v>
      </c>
      <c r="N1883">
        <v>33</v>
      </c>
      <c r="O1883" t="s">
        <v>12699</v>
      </c>
      <c r="P1883" s="1" t="s">
        <v>320</v>
      </c>
      <c r="R1883">
        <v>13231</v>
      </c>
      <c r="T1883" t="s">
        <v>421</v>
      </c>
      <c r="V1883" t="s">
        <v>2651</v>
      </c>
      <c r="W1883" s="1">
        <v>24089</v>
      </c>
      <c r="X1883"/>
    </row>
    <row r="1884" spans="1:24" x14ac:dyDescent="0.3">
      <c r="A1884" t="s">
        <v>7106</v>
      </c>
      <c r="B1884">
        <v>1</v>
      </c>
      <c r="C1884" s="1" t="s">
        <v>7105</v>
      </c>
      <c r="D1884" t="s">
        <v>320</v>
      </c>
      <c r="F1884" t="s">
        <v>294</v>
      </c>
      <c r="G1884">
        <v>85</v>
      </c>
      <c r="H1884" t="s">
        <v>999</v>
      </c>
      <c r="I1884" t="s">
        <v>7105</v>
      </c>
      <c r="J1884">
        <v>11603</v>
      </c>
      <c r="K1884">
        <v>10</v>
      </c>
      <c r="L1884" t="s">
        <v>1113</v>
      </c>
      <c r="M1884" t="s">
        <v>617</v>
      </c>
      <c r="N1884">
        <v>32</v>
      </c>
      <c r="O1884" t="s">
        <v>12700</v>
      </c>
      <c r="P1884" s="1" t="s">
        <v>320</v>
      </c>
      <c r="R1884">
        <v>13414</v>
      </c>
      <c r="T1884" t="s">
        <v>293</v>
      </c>
      <c r="V1884" t="s">
        <v>7107</v>
      </c>
      <c r="W1884" s="1">
        <v>24161</v>
      </c>
      <c r="X1884"/>
    </row>
    <row r="1885" spans="1:24" x14ac:dyDescent="0.3">
      <c r="A1885" t="s">
        <v>14957</v>
      </c>
      <c r="B1885">
        <v>1</v>
      </c>
      <c r="C1885" s="1" t="s">
        <v>14958</v>
      </c>
      <c r="D1885" t="s">
        <v>448</v>
      </c>
      <c r="F1885" t="s">
        <v>298</v>
      </c>
      <c r="G1885">
        <v>0</v>
      </c>
      <c r="H1885" t="s">
        <v>410</v>
      </c>
      <c r="I1885" t="s">
        <v>14958</v>
      </c>
      <c r="J1885">
        <v>22405</v>
      </c>
      <c r="K1885">
        <v>1</v>
      </c>
      <c r="L1885" t="s">
        <v>879</v>
      </c>
      <c r="M1885" t="s">
        <v>3279</v>
      </c>
      <c r="N1885">
        <v>25</v>
      </c>
      <c r="O1885" t="s">
        <v>14960</v>
      </c>
      <c r="P1885" s="1" t="s">
        <v>448</v>
      </c>
      <c r="Q1885" t="s">
        <v>407</v>
      </c>
      <c r="R1885">
        <v>3915427</v>
      </c>
      <c r="T1885" t="s">
        <v>399</v>
      </c>
      <c r="U1885" t="s">
        <v>414</v>
      </c>
      <c r="V1885" t="s">
        <v>14959</v>
      </c>
      <c r="W1885" s="1">
        <v>33281</v>
      </c>
      <c r="X1885"/>
    </row>
    <row r="1886" spans="1:24" x14ac:dyDescent="0.3">
      <c r="A1886" t="s">
        <v>7110</v>
      </c>
      <c r="B1886">
        <v>1</v>
      </c>
      <c r="C1886" s="1" t="s">
        <v>7108</v>
      </c>
      <c r="F1886" t="s">
        <v>294</v>
      </c>
      <c r="G1886">
        <v>0</v>
      </c>
      <c r="H1886" t="s">
        <v>295</v>
      </c>
      <c r="I1886" t="s">
        <v>7108</v>
      </c>
      <c r="J1886">
        <v>17806</v>
      </c>
      <c r="L1886" t="s">
        <v>2754</v>
      </c>
      <c r="M1886" t="s">
        <v>7109</v>
      </c>
      <c r="O1886" t="s">
        <v>12701</v>
      </c>
      <c r="P1886" s="1" t="s">
        <v>295</v>
      </c>
      <c r="T1886" t="s">
        <v>295</v>
      </c>
      <c r="V1886"/>
      <c r="W1886" s="1"/>
      <c r="X1886"/>
    </row>
    <row r="1887" spans="1:24" x14ac:dyDescent="0.3">
      <c r="A1887" t="s">
        <v>17246</v>
      </c>
      <c r="B1887">
        <v>1</v>
      </c>
      <c r="C1887" s="1" t="s">
        <v>17247</v>
      </c>
      <c r="D1887" t="s">
        <v>347</v>
      </c>
      <c r="F1887" t="s">
        <v>298</v>
      </c>
      <c r="G1887">
        <v>14</v>
      </c>
      <c r="H1887" t="s">
        <v>316</v>
      </c>
      <c r="I1887" t="s">
        <v>17247</v>
      </c>
      <c r="K1887">
        <v>0</v>
      </c>
      <c r="L1887" t="s">
        <v>17248</v>
      </c>
      <c r="M1887" t="s">
        <v>3012</v>
      </c>
      <c r="O1887" t="s">
        <v>17249</v>
      </c>
      <c r="P1887" s="1" t="s">
        <v>347</v>
      </c>
      <c r="T1887" t="s">
        <v>293</v>
      </c>
      <c r="U1887" t="s">
        <v>741</v>
      </c>
      <c r="V1887"/>
      <c r="W1887" s="1"/>
      <c r="X1887"/>
    </row>
    <row r="1888" spans="1:24" x14ac:dyDescent="0.3">
      <c r="A1888" t="s">
        <v>7113</v>
      </c>
      <c r="B1888">
        <v>1</v>
      </c>
      <c r="C1888" s="1" t="s">
        <v>447</v>
      </c>
      <c r="D1888" t="s">
        <v>310</v>
      </c>
      <c r="E1888" t="s">
        <v>7112</v>
      </c>
      <c r="F1888" t="s">
        <v>298</v>
      </c>
      <c r="G1888">
        <v>3</v>
      </c>
      <c r="H1888" t="s">
        <v>964</v>
      </c>
      <c r="I1888" t="s">
        <v>447</v>
      </c>
      <c r="J1888">
        <v>5282</v>
      </c>
      <c r="K1888">
        <v>19</v>
      </c>
      <c r="L1888" t="s">
        <v>444</v>
      </c>
      <c r="M1888" t="s">
        <v>7111</v>
      </c>
      <c r="N1888">
        <v>41</v>
      </c>
      <c r="O1888" t="s">
        <v>12702</v>
      </c>
      <c r="P1888" s="1" t="s">
        <v>310</v>
      </c>
      <c r="R1888">
        <v>3609</v>
      </c>
      <c r="T1888" t="s">
        <v>421</v>
      </c>
      <c r="U1888" t="s">
        <v>690</v>
      </c>
      <c r="V1888" t="s">
        <v>7114</v>
      </c>
      <c r="W1888" s="1">
        <v>5967</v>
      </c>
      <c r="X1888"/>
    </row>
    <row r="1889" spans="1:24" x14ac:dyDescent="0.3">
      <c r="A1889" t="s">
        <v>14058</v>
      </c>
      <c r="B1889">
        <v>1</v>
      </c>
      <c r="C1889" s="1" t="s">
        <v>14059</v>
      </c>
      <c r="D1889" t="s">
        <v>434</v>
      </c>
      <c r="F1889" t="s">
        <v>294</v>
      </c>
      <c r="G1889">
        <v>0</v>
      </c>
      <c r="H1889" t="s">
        <v>295</v>
      </c>
      <c r="I1889" t="s">
        <v>14059</v>
      </c>
      <c r="J1889">
        <v>21673</v>
      </c>
      <c r="K1889">
        <v>0</v>
      </c>
      <c r="L1889" t="s">
        <v>444</v>
      </c>
      <c r="M1889" t="s">
        <v>14060</v>
      </c>
      <c r="O1889" t="s">
        <v>14061</v>
      </c>
      <c r="P1889" s="1" t="s">
        <v>434</v>
      </c>
      <c r="T1889" t="s">
        <v>295</v>
      </c>
      <c r="V1889"/>
      <c r="W1889" s="1"/>
      <c r="X1889"/>
    </row>
    <row r="1890" spans="1:24" x14ac:dyDescent="0.3">
      <c r="A1890" t="s">
        <v>7117</v>
      </c>
      <c r="B1890">
        <v>1</v>
      </c>
      <c r="C1890" s="1" t="s">
        <v>7115</v>
      </c>
      <c r="D1890" t="s">
        <v>448</v>
      </c>
      <c r="F1890" t="s">
        <v>294</v>
      </c>
      <c r="G1890">
        <v>30</v>
      </c>
      <c r="H1890" t="s">
        <v>410</v>
      </c>
      <c r="I1890" t="s">
        <v>7115</v>
      </c>
      <c r="J1890">
        <v>10999</v>
      </c>
      <c r="K1890">
        <v>4</v>
      </c>
      <c r="L1890" t="s">
        <v>1531</v>
      </c>
      <c r="M1890" t="s">
        <v>7116</v>
      </c>
      <c r="N1890">
        <v>30</v>
      </c>
      <c r="O1890" t="s">
        <v>12703</v>
      </c>
      <c r="P1890" s="1" t="s">
        <v>448</v>
      </c>
      <c r="R1890">
        <v>13209</v>
      </c>
      <c r="T1890" t="s">
        <v>359</v>
      </c>
      <c r="V1890" t="s">
        <v>5753</v>
      </c>
      <c r="W1890" s="1"/>
      <c r="X1890"/>
    </row>
    <row r="1891" spans="1:24" x14ac:dyDescent="0.3">
      <c r="A1891" t="s">
        <v>7120</v>
      </c>
      <c r="B1891">
        <v>1</v>
      </c>
      <c r="C1891" s="1" t="s">
        <v>7118</v>
      </c>
      <c r="D1891" t="s">
        <v>448</v>
      </c>
      <c r="E1891" t="s">
        <v>7119</v>
      </c>
      <c r="F1891" t="s">
        <v>298</v>
      </c>
      <c r="G1891">
        <v>33</v>
      </c>
      <c r="H1891" t="s">
        <v>214</v>
      </c>
      <c r="I1891" t="s">
        <v>7118</v>
      </c>
      <c r="J1891">
        <v>19599</v>
      </c>
      <c r="K1891">
        <v>4</v>
      </c>
      <c r="L1891" t="s">
        <v>1826</v>
      </c>
      <c r="M1891" t="s">
        <v>2808</v>
      </c>
      <c r="N1891">
        <v>26</v>
      </c>
      <c r="O1891" t="s">
        <v>12704</v>
      </c>
      <c r="P1891" s="1" t="s">
        <v>448</v>
      </c>
      <c r="R1891">
        <v>2970090</v>
      </c>
      <c r="S1891">
        <v>6</v>
      </c>
      <c r="T1891" t="s">
        <v>344</v>
      </c>
      <c r="U1891" t="s">
        <v>909</v>
      </c>
      <c r="V1891" t="s">
        <v>1659</v>
      </c>
      <c r="W1891" s="1">
        <v>30850</v>
      </c>
      <c r="X1891"/>
    </row>
    <row r="1892" spans="1:24" x14ac:dyDescent="0.3">
      <c r="A1892" t="s">
        <v>7123</v>
      </c>
      <c r="B1892">
        <v>1</v>
      </c>
      <c r="C1892" s="1" t="s">
        <v>211</v>
      </c>
      <c r="D1892" t="s">
        <v>434</v>
      </c>
      <c r="E1892" t="s">
        <v>7122</v>
      </c>
      <c r="F1892" t="s">
        <v>298</v>
      </c>
      <c r="G1892">
        <v>3</v>
      </c>
      <c r="H1892" t="s">
        <v>433</v>
      </c>
      <c r="I1892" t="s">
        <v>211</v>
      </c>
      <c r="J1892">
        <v>2982</v>
      </c>
      <c r="K1892">
        <v>15</v>
      </c>
      <c r="L1892" t="s">
        <v>899</v>
      </c>
      <c r="M1892" t="s">
        <v>7121</v>
      </c>
      <c r="N1892">
        <v>37</v>
      </c>
      <c r="O1892" t="s">
        <v>12705</v>
      </c>
      <c r="P1892" s="1" t="s">
        <v>434</v>
      </c>
      <c r="R1892">
        <v>9704</v>
      </c>
      <c r="T1892" t="s">
        <v>328</v>
      </c>
      <c r="U1892" t="s">
        <v>548</v>
      </c>
      <c r="V1892" t="s">
        <v>7124</v>
      </c>
      <c r="W1892" s="1">
        <v>7867</v>
      </c>
      <c r="X1892"/>
    </row>
    <row r="1893" spans="1:24" x14ac:dyDescent="0.3">
      <c r="A1893" t="s">
        <v>7129</v>
      </c>
      <c r="B1893">
        <v>1</v>
      </c>
      <c r="C1893" s="1" t="s">
        <v>7127</v>
      </c>
      <c r="D1893" t="s">
        <v>347</v>
      </c>
      <c r="E1893" t="s">
        <v>14961</v>
      </c>
      <c r="F1893" t="s">
        <v>294</v>
      </c>
      <c r="G1893">
        <v>89</v>
      </c>
      <c r="H1893" t="s">
        <v>346</v>
      </c>
      <c r="I1893" t="s">
        <v>7127</v>
      </c>
      <c r="J1893">
        <v>21226</v>
      </c>
      <c r="K1893">
        <v>1</v>
      </c>
      <c r="L1893" t="s">
        <v>2500</v>
      </c>
      <c r="M1893" t="s">
        <v>7128</v>
      </c>
      <c r="N1893">
        <v>26</v>
      </c>
      <c r="O1893" t="s">
        <v>12706</v>
      </c>
      <c r="P1893" s="1" t="s">
        <v>347</v>
      </c>
      <c r="R1893">
        <v>4239830</v>
      </c>
      <c r="T1893" t="s">
        <v>317</v>
      </c>
      <c r="V1893" t="s">
        <v>3522</v>
      </c>
      <c r="W1893" s="1">
        <v>32388</v>
      </c>
      <c r="X1893"/>
    </row>
    <row r="1894" spans="1:24" x14ac:dyDescent="0.3">
      <c r="A1894" t="s">
        <v>14962</v>
      </c>
      <c r="B1894">
        <v>1</v>
      </c>
      <c r="C1894" s="1" t="s">
        <v>14963</v>
      </c>
      <c r="D1894" t="s">
        <v>347</v>
      </c>
      <c r="F1894" t="s">
        <v>298</v>
      </c>
      <c r="G1894">
        <v>12</v>
      </c>
      <c r="H1894" t="s">
        <v>533</v>
      </c>
      <c r="I1894" t="s">
        <v>14963</v>
      </c>
      <c r="J1894">
        <v>22090</v>
      </c>
      <c r="K1894">
        <v>1</v>
      </c>
      <c r="L1894" t="s">
        <v>1241</v>
      </c>
      <c r="M1894" t="s">
        <v>777</v>
      </c>
      <c r="N1894">
        <v>23</v>
      </c>
      <c r="O1894" t="s">
        <v>14965</v>
      </c>
      <c r="P1894" s="1" t="s">
        <v>347</v>
      </c>
      <c r="R1894">
        <v>3915821</v>
      </c>
      <c r="T1894" t="s">
        <v>328</v>
      </c>
      <c r="U1894" t="s">
        <v>441</v>
      </c>
      <c r="V1894" t="s">
        <v>14964</v>
      </c>
      <c r="W1894" s="1">
        <v>33303</v>
      </c>
      <c r="X1894"/>
    </row>
    <row r="1895" spans="1:24" x14ac:dyDescent="0.3">
      <c r="A1895" t="s">
        <v>7131</v>
      </c>
      <c r="B1895">
        <v>1</v>
      </c>
      <c r="C1895" s="1" t="s">
        <v>84</v>
      </c>
      <c r="D1895" t="s">
        <v>448</v>
      </c>
      <c r="E1895" t="s">
        <v>7130</v>
      </c>
      <c r="F1895" t="s">
        <v>298</v>
      </c>
      <c r="G1895">
        <v>29</v>
      </c>
      <c r="H1895" t="s">
        <v>388</v>
      </c>
      <c r="I1895" t="s">
        <v>84</v>
      </c>
      <c r="J1895">
        <v>12800</v>
      </c>
      <c r="K1895">
        <v>9</v>
      </c>
      <c r="L1895" t="s">
        <v>5095</v>
      </c>
      <c r="M1895" t="s">
        <v>1331</v>
      </c>
      <c r="N1895">
        <v>31</v>
      </c>
      <c r="O1895" t="s">
        <v>12707</v>
      </c>
      <c r="P1895" s="1" t="s">
        <v>448</v>
      </c>
      <c r="R1895">
        <v>14129</v>
      </c>
      <c r="T1895" t="s">
        <v>399</v>
      </c>
      <c r="V1895" t="s">
        <v>14966</v>
      </c>
      <c r="W1895" s="1">
        <v>24913</v>
      </c>
      <c r="X1895"/>
    </row>
    <row r="1896" spans="1:24" x14ac:dyDescent="0.3">
      <c r="A1896" t="s">
        <v>17250</v>
      </c>
      <c r="B1896">
        <v>1</v>
      </c>
      <c r="C1896" s="1" t="s">
        <v>17251</v>
      </c>
      <c r="D1896" t="s">
        <v>347</v>
      </c>
      <c r="F1896" t="s">
        <v>298</v>
      </c>
      <c r="G1896">
        <v>84</v>
      </c>
      <c r="H1896" t="s">
        <v>427</v>
      </c>
      <c r="I1896" t="s">
        <v>17251</v>
      </c>
      <c r="K1896">
        <v>0</v>
      </c>
      <c r="L1896" t="s">
        <v>3906</v>
      </c>
      <c r="M1896" t="s">
        <v>17252</v>
      </c>
      <c r="O1896" t="s">
        <v>17253</v>
      </c>
      <c r="P1896" s="1" t="s">
        <v>347</v>
      </c>
      <c r="T1896" t="s">
        <v>344</v>
      </c>
      <c r="U1896" t="s">
        <v>909</v>
      </c>
      <c r="V1896"/>
      <c r="W1896" s="1"/>
      <c r="X1896"/>
    </row>
    <row r="1897" spans="1:24" x14ac:dyDescent="0.3">
      <c r="A1897" t="s">
        <v>7135</v>
      </c>
      <c r="B1897">
        <v>1</v>
      </c>
      <c r="C1897" s="1" t="s">
        <v>7132</v>
      </c>
      <c r="D1897" t="s">
        <v>310</v>
      </c>
      <c r="F1897" t="s">
        <v>294</v>
      </c>
      <c r="G1897">
        <v>2</v>
      </c>
      <c r="H1897" t="s">
        <v>433</v>
      </c>
      <c r="I1897" t="s">
        <v>7132</v>
      </c>
      <c r="J1897">
        <v>21563</v>
      </c>
      <c r="K1897">
        <v>1</v>
      </c>
      <c r="L1897" t="s">
        <v>7133</v>
      </c>
      <c r="M1897" t="s">
        <v>7134</v>
      </c>
      <c r="O1897" t="s">
        <v>12708</v>
      </c>
      <c r="P1897" s="1" t="s">
        <v>310</v>
      </c>
      <c r="R1897">
        <v>3116715</v>
      </c>
      <c r="S1897">
        <v>6</v>
      </c>
      <c r="T1897" t="s">
        <v>421</v>
      </c>
      <c r="V1897"/>
      <c r="W1897" s="1">
        <v>32584</v>
      </c>
      <c r="X1897"/>
    </row>
    <row r="1898" spans="1:24" x14ac:dyDescent="0.3">
      <c r="A1898" t="s">
        <v>7138</v>
      </c>
      <c r="B1898">
        <v>1</v>
      </c>
      <c r="C1898" s="1" t="s">
        <v>7136</v>
      </c>
      <c r="D1898" t="s">
        <v>320</v>
      </c>
      <c r="F1898" t="s">
        <v>294</v>
      </c>
      <c r="G1898">
        <v>48</v>
      </c>
      <c r="H1898" t="s">
        <v>1153</v>
      </c>
      <c r="I1898" t="s">
        <v>7136</v>
      </c>
      <c r="J1898">
        <v>20229</v>
      </c>
      <c r="K1898">
        <v>1</v>
      </c>
      <c r="L1898" t="s">
        <v>623</v>
      </c>
      <c r="M1898" t="s">
        <v>7137</v>
      </c>
      <c r="O1898" t="s">
        <v>12709</v>
      </c>
      <c r="P1898" s="1" t="s">
        <v>320</v>
      </c>
      <c r="R1898">
        <v>3042888</v>
      </c>
      <c r="T1898" t="s">
        <v>317</v>
      </c>
      <c r="V1898"/>
      <c r="W1898" s="1">
        <v>31345</v>
      </c>
      <c r="X1898"/>
    </row>
    <row r="1899" spans="1:24" x14ac:dyDescent="0.3">
      <c r="A1899" t="s">
        <v>7140</v>
      </c>
      <c r="B1899">
        <v>1</v>
      </c>
      <c r="C1899" s="1" t="s">
        <v>7139</v>
      </c>
      <c r="D1899" t="s">
        <v>347</v>
      </c>
      <c r="E1899" t="s">
        <v>14062</v>
      </c>
      <c r="F1899" t="s">
        <v>298</v>
      </c>
      <c r="G1899">
        <v>13</v>
      </c>
      <c r="H1899" t="s">
        <v>775</v>
      </c>
      <c r="I1899" t="s">
        <v>7139</v>
      </c>
      <c r="J1899">
        <v>20789</v>
      </c>
      <c r="K1899">
        <v>2</v>
      </c>
      <c r="L1899" t="s">
        <v>356</v>
      </c>
      <c r="M1899" t="s">
        <v>4667</v>
      </c>
      <c r="N1899">
        <v>24</v>
      </c>
      <c r="O1899" t="s">
        <v>12710</v>
      </c>
      <c r="P1899" s="1" t="s">
        <v>347</v>
      </c>
      <c r="R1899">
        <v>4036163</v>
      </c>
      <c r="S1899">
        <v>3</v>
      </c>
      <c r="T1899" t="s">
        <v>344</v>
      </c>
      <c r="U1899" t="s">
        <v>441</v>
      </c>
      <c r="V1899" t="s">
        <v>7141</v>
      </c>
      <c r="W1899" s="1">
        <v>32038</v>
      </c>
      <c r="X1899"/>
    </row>
    <row r="1900" spans="1:24" x14ac:dyDescent="0.3">
      <c r="A1900" t="s">
        <v>7145</v>
      </c>
      <c r="B1900">
        <v>1</v>
      </c>
      <c r="C1900" s="1" t="s">
        <v>7143</v>
      </c>
      <c r="D1900" t="s">
        <v>320</v>
      </c>
      <c r="F1900" t="s">
        <v>294</v>
      </c>
      <c r="G1900">
        <v>84</v>
      </c>
      <c r="H1900" t="s">
        <v>952</v>
      </c>
      <c r="I1900" t="s">
        <v>7143</v>
      </c>
      <c r="J1900">
        <v>14641</v>
      </c>
      <c r="K1900">
        <v>3</v>
      </c>
      <c r="L1900" t="s">
        <v>367</v>
      </c>
      <c r="M1900" t="s">
        <v>7144</v>
      </c>
      <c r="N1900">
        <v>27</v>
      </c>
      <c r="O1900" t="s">
        <v>12711</v>
      </c>
      <c r="P1900" s="1" t="s">
        <v>320</v>
      </c>
      <c r="R1900">
        <v>14903</v>
      </c>
      <c r="T1900" t="s">
        <v>293</v>
      </c>
      <c r="V1900" t="s">
        <v>7146</v>
      </c>
      <c r="W1900" s="1"/>
      <c r="X1900"/>
    </row>
    <row r="1901" spans="1:24" x14ac:dyDescent="0.3">
      <c r="A1901" t="s">
        <v>7149</v>
      </c>
      <c r="B1901">
        <v>1</v>
      </c>
      <c r="C1901" s="1" t="s">
        <v>7147</v>
      </c>
      <c r="F1901" t="s">
        <v>294</v>
      </c>
      <c r="G1901">
        <v>0</v>
      </c>
      <c r="H1901" t="s">
        <v>295</v>
      </c>
      <c r="I1901" t="s">
        <v>7147</v>
      </c>
      <c r="J1901">
        <v>17369</v>
      </c>
      <c r="L1901" t="s">
        <v>7148</v>
      </c>
      <c r="M1901" t="s">
        <v>2517</v>
      </c>
      <c r="O1901" t="s">
        <v>12712</v>
      </c>
      <c r="P1901" s="1" t="s">
        <v>295</v>
      </c>
      <c r="T1901" t="s">
        <v>295</v>
      </c>
      <c r="V1901"/>
      <c r="W1901" s="1"/>
      <c r="X1901"/>
    </row>
    <row r="1902" spans="1:24" x14ac:dyDescent="0.3">
      <c r="A1902" t="s">
        <v>16450</v>
      </c>
      <c r="B1902">
        <v>1</v>
      </c>
      <c r="C1902" s="1" t="s">
        <v>16451</v>
      </c>
      <c r="D1902" t="s">
        <v>347</v>
      </c>
      <c r="F1902" t="s">
        <v>298</v>
      </c>
      <c r="G1902">
        <v>84</v>
      </c>
      <c r="H1902" t="s">
        <v>374</v>
      </c>
      <c r="I1902" t="s">
        <v>16451</v>
      </c>
      <c r="K1902">
        <v>0</v>
      </c>
      <c r="L1902" t="s">
        <v>1279</v>
      </c>
      <c r="M1902" t="s">
        <v>667</v>
      </c>
      <c r="N1902">
        <v>22</v>
      </c>
      <c r="O1902" t="s">
        <v>16452</v>
      </c>
      <c r="P1902" s="1" t="s">
        <v>347</v>
      </c>
      <c r="T1902" t="s">
        <v>421</v>
      </c>
      <c r="U1902" t="s">
        <v>690</v>
      </c>
      <c r="V1902" t="s">
        <v>17091</v>
      </c>
      <c r="W1902" s="1"/>
      <c r="X1902"/>
    </row>
    <row r="1903" spans="1:24" x14ac:dyDescent="0.3">
      <c r="A1903" t="s">
        <v>7152</v>
      </c>
      <c r="B1903">
        <v>1</v>
      </c>
      <c r="C1903" s="1" t="s">
        <v>7150</v>
      </c>
      <c r="D1903" t="s">
        <v>558</v>
      </c>
      <c r="E1903" t="s">
        <v>7151</v>
      </c>
      <c r="F1903" t="s">
        <v>298</v>
      </c>
      <c r="G1903">
        <v>32</v>
      </c>
      <c r="H1903" t="s">
        <v>456</v>
      </c>
      <c r="I1903" t="s">
        <v>7150</v>
      </c>
      <c r="J1903">
        <v>15631</v>
      </c>
      <c r="K1903">
        <v>8</v>
      </c>
      <c r="L1903" t="s">
        <v>1350</v>
      </c>
      <c r="M1903" t="s">
        <v>684</v>
      </c>
      <c r="N1903">
        <v>29</v>
      </c>
      <c r="O1903" t="s">
        <v>12713</v>
      </c>
      <c r="P1903" s="1" t="s">
        <v>448</v>
      </c>
      <c r="R1903">
        <v>15351</v>
      </c>
      <c r="T1903" t="s">
        <v>307</v>
      </c>
      <c r="V1903" t="s">
        <v>3175</v>
      </c>
      <c r="W1903" s="1">
        <v>26299</v>
      </c>
      <c r="X1903"/>
    </row>
    <row r="1904" spans="1:24" x14ac:dyDescent="0.3">
      <c r="A1904" t="s">
        <v>7156</v>
      </c>
      <c r="B1904">
        <v>1</v>
      </c>
      <c r="C1904" s="1" t="s">
        <v>7153</v>
      </c>
      <c r="D1904" t="s">
        <v>310</v>
      </c>
      <c r="E1904" t="s">
        <v>7155</v>
      </c>
      <c r="F1904" t="s">
        <v>294</v>
      </c>
      <c r="G1904">
        <v>8</v>
      </c>
      <c r="H1904" t="s">
        <v>433</v>
      </c>
      <c r="I1904" t="s">
        <v>7153</v>
      </c>
      <c r="J1904">
        <v>20004</v>
      </c>
      <c r="K1904">
        <v>2</v>
      </c>
      <c r="L1904" t="s">
        <v>1464</v>
      </c>
      <c r="M1904" t="s">
        <v>7154</v>
      </c>
      <c r="N1904">
        <v>25</v>
      </c>
      <c r="O1904" t="s">
        <v>12714</v>
      </c>
      <c r="P1904" s="1" t="s">
        <v>310</v>
      </c>
      <c r="R1904">
        <v>3052061</v>
      </c>
      <c r="T1904" t="s">
        <v>421</v>
      </c>
      <c r="V1904" t="s">
        <v>7157</v>
      </c>
      <c r="W1904" s="1">
        <v>31169</v>
      </c>
      <c r="X1904"/>
    </row>
    <row r="1905" spans="1:24" x14ac:dyDescent="0.3">
      <c r="A1905" t="s">
        <v>7161</v>
      </c>
      <c r="B1905">
        <v>1</v>
      </c>
      <c r="C1905" s="1" t="s">
        <v>7159</v>
      </c>
      <c r="D1905" t="s">
        <v>347</v>
      </c>
      <c r="F1905" t="s">
        <v>294</v>
      </c>
      <c r="G1905">
        <v>16</v>
      </c>
      <c r="H1905" t="s">
        <v>582</v>
      </c>
      <c r="I1905" t="s">
        <v>7159</v>
      </c>
      <c r="J1905">
        <v>14984</v>
      </c>
      <c r="K1905">
        <v>3</v>
      </c>
      <c r="L1905" t="s">
        <v>1790</v>
      </c>
      <c r="M1905" t="s">
        <v>7160</v>
      </c>
      <c r="N1905">
        <v>26</v>
      </c>
      <c r="O1905" t="s">
        <v>12715</v>
      </c>
      <c r="P1905" s="1" t="s">
        <v>347</v>
      </c>
      <c r="R1905">
        <v>16003</v>
      </c>
      <c r="T1905" t="s">
        <v>399</v>
      </c>
      <c r="V1905" t="s">
        <v>7162</v>
      </c>
      <c r="W1905" s="1">
        <v>26818</v>
      </c>
      <c r="X1905"/>
    </row>
    <row r="1906" spans="1:24" x14ac:dyDescent="0.3">
      <c r="A1906" t="s">
        <v>7165</v>
      </c>
      <c r="B1906">
        <v>1</v>
      </c>
      <c r="C1906" s="1" t="s">
        <v>7163</v>
      </c>
      <c r="D1906" t="s">
        <v>448</v>
      </c>
      <c r="E1906" t="s">
        <v>7164</v>
      </c>
      <c r="F1906" t="s">
        <v>506</v>
      </c>
      <c r="G1906">
        <v>43</v>
      </c>
      <c r="H1906" t="s">
        <v>720</v>
      </c>
      <c r="I1906" t="s">
        <v>7163</v>
      </c>
      <c r="J1906">
        <v>16867</v>
      </c>
      <c r="K1906">
        <v>5</v>
      </c>
      <c r="L1906" t="s">
        <v>1178</v>
      </c>
      <c r="M1906" t="s">
        <v>2106</v>
      </c>
      <c r="N1906">
        <v>28</v>
      </c>
      <c r="O1906" t="s">
        <v>12716</v>
      </c>
      <c r="P1906" s="1" t="s">
        <v>448</v>
      </c>
      <c r="R1906">
        <v>2515416</v>
      </c>
      <c r="T1906" t="s">
        <v>307</v>
      </c>
      <c r="V1906" t="s">
        <v>7166</v>
      </c>
      <c r="W1906" s="1">
        <v>28494</v>
      </c>
      <c r="X1906"/>
    </row>
    <row r="1907" spans="1:24" x14ac:dyDescent="0.3">
      <c r="A1907" t="s">
        <v>7170</v>
      </c>
      <c r="B1907">
        <v>1</v>
      </c>
      <c r="C1907" s="1" t="s">
        <v>7167</v>
      </c>
      <c r="D1907" t="s">
        <v>320</v>
      </c>
      <c r="E1907" t="s">
        <v>7169</v>
      </c>
      <c r="F1907" t="s">
        <v>298</v>
      </c>
      <c r="G1907">
        <v>82</v>
      </c>
      <c r="H1907" t="s">
        <v>2131</v>
      </c>
      <c r="I1907" t="s">
        <v>7167</v>
      </c>
      <c r="J1907">
        <v>722</v>
      </c>
      <c r="K1907">
        <v>18</v>
      </c>
      <c r="L1907" t="s">
        <v>877</v>
      </c>
      <c r="M1907" t="s">
        <v>7168</v>
      </c>
      <c r="N1907">
        <v>38</v>
      </c>
      <c r="O1907" t="s">
        <v>12717</v>
      </c>
      <c r="P1907" s="1" t="s">
        <v>320</v>
      </c>
      <c r="R1907">
        <v>4527</v>
      </c>
      <c r="T1907" t="s">
        <v>303</v>
      </c>
      <c r="U1907" t="s">
        <v>14224</v>
      </c>
      <c r="V1907" t="s">
        <v>7171</v>
      </c>
      <c r="W1907" s="1">
        <v>6405</v>
      </c>
      <c r="X1907"/>
    </row>
    <row r="1908" spans="1:24" x14ac:dyDescent="0.3">
      <c r="A1908" t="s">
        <v>17254</v>
      </c>
      <c r="B1908">
        <v>1</v>
      </c>
      <c r="C1908" s="1" t="s">
        <v>17255</v>
      </c>
      <c r="D1908" t="s">
        <v>448</v>
      </c>
      <c r="F1908" t="s">
        <v>298</v>
      </c>
      <c r="G1908">
        <v>34</v>
      </c>
      <c r="H1908" t="s">
        <v>1180</v>
      </c>
      <c r="I1908" t="s">
        <v>17255</v>
      </c>
      <c r="K1908">
        <v>0</v>
      </c>
      <c r="L1908" t="s">
        <v>6891</v>
      </c>
      <c r="M1908" t="s">
        <v>1369</v>
      </c>
      <c r="O1908" t="s">
        <v>17256</v>
      </c>
      <c r="P1908" s="1" t="s">
        <v>448</v>
      </c>
      <c r="T1908" t="s">
        <v>344</v>
      </c>
      <c r="U1908" t="s">
        <v>370</v>
      </c>
      <c r="V1908"/>
      <c r="W1908" s="1"/>
      <c r="X1908"/>
    </row>
    <row r="1909" spans="1:24" x14ac:dyDescent="0.3">
      <c r="A1909" t="s">
        <v>7174</v>
      </c>
      <c r="B1909">
        <v>1</v>
      </c>
      <c r="C1909" s="1" t="s">
        <v>7172</v>
      </c>
      <c r="D1909" t="s">
        <v>347</v>
      </c>
      <c r="F1909" t="s">
        <v>298</v>
      </c>
      <c r="G1909">
        <v>83</v>
      </c>
      <c r="H1909" t="s">
        <v>745</v>
      </c>
      <c r="I1909" t="s">
        <v>7172</v>
      </c>
      <c r="J1909">
        <v>19347</v>
      </c>
      <c r="K1909">
        <v>1</v>
      </c>
      <c r="L1909" t="s">
        <v>368</v>
      </c>
      <c r="M1909" t="s">
        <v>7173</v>
      </c>
      <c r="N1909">
        <v>24</v>
      </c>
      <c r="O1909" t="s">
        <v>12718</v>
      </c>
      <c r="P1909" s="1" t="s">
        <v>347</v>
      </c>
      <c r="R1909">
        <v>3042890</v>
      </c>
      <c r="T1909" t="s">
        <v>307</v>
      </c>
      <c r="U1909" t="s">
        <v>1190</v>
      </c>
      <c r="V1909" t="s">
        <v>7175</v>
      </c>
      <c r="W1909" s="1">
        <v>30480</v>
      </c>
      <c r="X1909"/>
    </row>
    <row r="1910" spans="1:24" x14ac:dyDescent="0.3">
      <c r="A1910" t="s">
        <v>7179</v>
      </c>
      <c r="B1910">
        <v>1</v>
      </c>
      <c r="C1910" s="1" t="s">
        <v>7176</v>
      </c>
      <c r="D1910" t="s">
        <v>320</v>
      </c>
      <c r="E1910" t="s">
        <v>7178</v>
      </c>
      <c r="F1910" t="s">
        <v>294</v>
      </c>
      <c r="G1910">
        <v>48</v>
      </c>
      <c r="H1910" t="s">
        <v>2131</v>
      </c>
      <c r="I1910" t="s">
        <v>7176</v>
      </c>
      <c r="J1910">
        <v>15371</v>
      </c>
      <c r="K1910">
        <v>7</v>
      </c>
      <c r="L1910" t="s">
        <v>7177</v>
      </c>
      <c r="M1910" t="s">
        <v>1535</v>
      </c>
      <c r="N1910">
        <v>30</v>
      </c>
      <c r="O1910" t="s">
        <v>12719</v>
      </c>
      <c r="P1910" s="1" t="s">
        <v>320</v>
      </c>
      <c r="R1910">
        <v>16323</v>
      </c>
      <c r="T1910" t="s">
        <v>421</v>
      </c>
      <c r="V1910" t="s">
        <v>7180</v>
      </c>
      <c r="W1910" s="1">
        <v>27213</v>
      </c>
      <c r="X1910"/>
    </row>
    <row r="1911" spans="1:24" x14ac:dyDescent="0.3">
      <c r="A1911" t="s">
        <v>7183</v>
      </c>
      <c r="B1911">
        <v>1</v>
      </c>
      <c r="C1911" s="1" t="s">
        <v>7181</v>
      </c>
      <c r="D1911" t="s">
        <v>347</v>
      </c>
      <c r="E1911" t="s">
        <v>7182</v>
      </c>
      <c r="F1911" t="s">
        <v>294</v>
      </c>
      <c r="G1911">
        <v>14</v>
      </c>
      <c r="H1911" t="s">
        <v>918</v>
      </c>
      <c r="I1911" t="s">
        <v>7181</v>
      </c>
      <c r="J1911">
        <v>14019</v>
      </c>
      <c r="K1911">
        <v>7</v>
      </c>
      <c r="L1911" t="s">
        <v>461</v>
      </c>
      <c r="M1911" t="s">
        <v>4825</v>
      </c>
      <c r="N1911">
        <v>29</v>
      </c>
      <c r="O1911" t="s">
        <v>12720</v>
      </c>
      <c r="P1911" s="1" t="s">
        <v>347</v>
      </c>
      <c r="R1911">
        <v>14907</v>
      </c>
      <c r="T1911" t="s">
        <v>328</v>
      </c>
      <c r="V1911" t="s">
        <v>7184</v>
      </c>
      <c r="W1911" s="1"/>
      <c r="X1911"/>
    </row>
    <row r="1912" spans="1:24" x14ac:dyDescent="0.3">
      <c r="A1912" t="s">
        <v>7188</v>
      </c>
      <c r="B1912">
        <v>1</v>
      </c>
      <c r="C1912" s="1" t="s">
        <v>7186</v>
      </c>
      <c r="D1912" t="s">
        <v>448</v>
      </c>
      <c r="E1912" t="s">
        <v>7187</v>
      </c>
      <c r="F1912" t="s">
        <v>294</v>
      </c>
      <c r="G1912">
        <v>38</v>
      </c>
      <c r="H1912" t="s">
        <v>571</v>
      </c>
      <c r="I1912" t="s">
        <v>7186</v>
      </c>
      <c r="J1912">
        <v>16142</v>
      </c>
      <c r="K1912">
        <v>6</v>
      </c>
      <c r="L1912" t="s">
        <v>1843</v>
      </c>
      <c r="M1912" t="s">
        <v>3282</v>
      </c>
      <c r="N1912">
        <v>29</v>
      </c>
      <c r="O1912" t="s">
        <v>12721</v>
      </c>
      <c r="P1912" s="1" t="s">
        <v>448</v>
      </c>
      <c r="R1912">
        <v>16783</v>
      </c>
      <c r="T1912" t="s">
        <v>399</v>
      </c>
      <c r="V1912" t="s">
        <v>7189</v>
      </c>
      <c r="W1912" s="1">
        <v>27622</v>
      </c>
      <c r="X1912"/>
    </row>
    <row r="1913" spans="1:24" x14ac:dyDescent="0.3">
      <c r="A1913" t="s">
        <v>7191</v>
      </c>
      <c r="B1913">
        <v>1</v>
      </c>
      <c r="C1913" s="1" t="s">
        <v>7190</v>
      </c>
      <c r="D1913" t="s">
        <v>347</v>
      </c>
      <c r="F1913" t="s">
        <v>294</v>
      </c>
      <c r="G1913">
        <v>9</v>
      </c>
      <c r="H1913" t="s">
        <v>331</v>
      </c>
      <c r="I1913" t="s">
        <v>7190</v>
      </c>
      <c r="J1913">
        <v>20284</v>
      </c>
      <c r="K1913">
        <v>0</v>
      </c>
      <c r="L1913" t="s">
        <v>2311</v>
      </c>
      <c r="M1913" t="s">
        <v>2280</v>
      </c>
      <c r="O1913" t="s">
        <v>12722</v>
      </c>
      <c r="P1913" s="1" t="s">
        <v>347</v>
      </c>
      <c r="R1913">
        <v>4294228</v>
      </c>
      <c r="T1913" t="s">
        <v>421</v>
      </c>
      <c r="V1913"/>
      <c r="W1913" s="1"/>
      <c r="X1913"/>
    </row>
    <row r="1914" spans="1:24" x14ac:dyDescent="0.3">
      <c r="A1914" t="s">
        <v>7193</v>
      </c>
      <c r="B1914">
        <v>1</v>
      </c>
      <c r="C1914" s="1" t="s">
        <v>7192</v>
      </c>
      <c r="D1914" t="s">
        <v>347</v>
      </c>
      <c r="F1914" t="s">
        <v>294</v>
      </c>
      <c r="G1914">
        <v>15</v>
      </c>
      <c r="H1914" t="s">
        <v>427</v>
      </c>
      <c r="I1914" t="s">
        <v>7192</v>
      </c>
      <c r="J1914">
        <v>17387</v>
      </c>
      <c r="K1914">
        <v>1</v>
      </c>
      <c r="L1914" t="s">
        <v>1071</v>
      </c>
      <c r="M1914" t="s">
        <v>1945</v>
      </c>
      <c r="N1914">
        <v>26</v>
      </c>
      <c r="O1914" t="s">
        <v>12723</v>
      </c>
      <c r="P1914" s="1" t="s">
        <v>347</v>
      </c>
      <c r="T1914" t="s">
        <v>317</v>
      </c>
      <c r="V1914" t="s">
        <v>5818</v>
      </c>
      <c r="W1914" s="1">
        <v>28318</v>
      </c>
      <c r="X1914"/>
    </row>
    <row r="1915" spans="1:24" x14ac:dyDescent="0.3">
      <c r="A1915" t="s">
        <v>14967</v>
      </c>
      <c r="B1915">
        <v>1</v>
      </c>
      <c r="C1915" s="1" t="s">
        <v>14968</v>
      </c>
      <c r="D1915" t="s">
        <v>320</v>
      </c>
      <c r="F1915" t="s">
        <v>298</v>
      </c>
      <c r="G1915">
        <v>81</v>
      </c>
      <c r="H1915" t="s">
        <v>952</v>
      </c>
      <c r="I1915" t="s">
        <v>14968</v>
      </c>
      <c r="J1915">
        <v>22206</v>
      </c>
      <c r="K1915">
        <v>1</v>
      </c>
      <c r="L1915" t="s">
        <v>1038</v>
      </c>
      <c r="M1915" t="s">
        <v>14969</v>
      </c>
      <c r="N1915">
        <v>23</v>
      </c>
      <c r="O1915" t="s">
        <v>14970</v>
      </c>
      <c r="P1915" s="1" t="s">
        <v>320</v>
      </c>
      <c r="R1915">
        <v>4039505</v>
      </c>
      <c r="S1915">
        <v>3</v>
      </c>
      <c r="T1915" t="s">
        <v>328</v>
      </c>
      <c r="U1915" t="s">
        <v>703</v>
      </c>
      <c r="V1915" t="s">
        <v>14837</v>
      </c>
      <c r="W1915" s="1">
        <v>33357</v>
      </c>
      <c r="X1915"/>
    </row>
    <row r="1916" spans="1:24" x14ac:dyDescent="0.3">
      <c r="A1916" t="s">
        <v>7195</v>
      </c>
      <c r="B1916">
        <v>1</v>
      </c>
      <c r="C1916" s="1" t="s">
        <v>2180</v>
      </c>
      <c r="D1916" t="s">
        <v>347</v>
      </c>
      <c r="F1916" t="s">
        <v>294</v>
      </c>
      <c r="G1916">
        <v>80</v>
      </c>
      <c r="H1916" t="s">
        <v>374</v>
      </c>
      <c r="I1916" t="s">
        <v>2180</v>
      </c>
      <c r="J1916">
        <v>7203</v>
      </c>
      <c r="K1916">
        <v>13</v>
      </c>
      <c r="L1916" t="s">
        <v>2146</v>
      </c>
      <c r="M1916" t="s">
        <v>7194</v>
      </c>
      <c r="N1916">
        <v>35</v>
      </c>
      <c r="O1916" t="s">
        <v>12724</v>
      </c>
      <c r="P1916" s="1" t="s">
        <v>347</v>
      </c>
      <c r="R1916">
        <v>10467</v>
      </c>
      <c r="T1916" t="s">
        <v>344</v>
      </c>
      <c r="V1916" t="s">
        <v>7196</v>
      </c>
      <c r="W1916" s="1">
        <v>8277</v>
      </c>
      <c r="X1916"/>
    </row>
    <row r="1917" spans="1:24" x14ac:dyDescent="0.3">
      <c r="A1917" t="s">
        <v>7199</v>
      </c>
      <c r="B1917">
        <v>1</v>
      </c>
      <c r="C1917" s="1" t="s">
        <v>7197</v>
      </c>
      <c r="D1917" t="s">
        <v>448</v>
      </c>
      <c r="F1917" t="s">
        <v>294</v>
      </c>
      <c r="G1917">
        <v>26</v>
      </c>
      <c r="H1917" t="s">
        <v>571</v>
      </c>
      <c r="I1917" t="s">
        <v>7197</v>
      </c>
      <c r="J1917">
        <v>9277</v>
      </c>
      <c r="K1917">
        <v>5</v>
      </c>
      <c r="L1917" t="s">
        <v>321</v>
      </c>
      <c r="M1917" t="s">
        <v>7198</v>
      </c>
      <c r="N1917">
        <v>31</v>
      </c>
      <c r="O1917" t="s">
        <v>12725</v>
      </c>
      <c r="P1917" s="1" t="s">
        <v>448</v>
      </c>
      <c r="R1917">
        <v>12517</v>
      </c>
      <c r="T1917" t="s">
        <v>307</v>
      </c>
      <c r="V1917" t="s">
        <v>7200</v>
      </c>
      <c r="W1917" s="1"/>
      <c r="X1917"/>
    </row>
    <row r="1918" spans="1:24" x14ac:dyDescent="0.3">
      <c r="A1918" t="s">
        <v>7203</v>
      </c>
      <c r="B1918">
        <v>1</v>
      </c>
      <c r="C1918" s="1" t="s">
        <v>7201</v>
      </c>
      <c r="D1918" t="s">
        <v>320</v>
      </c>
      <c r="E1918" t="s">
        <v>14971</v>
      </c>
      <c r="F1918" t="s">
        <v>294</v>
      </c>
      <c r="G1918">
        <v>86</v>
      </c>
      <c r="H1918" t="s">
        <v>588</v>
      </c>
      <c r="I1918" t="s">
        <v>7201</v>
      </c>
      <c r="J1918">
        <v>21352</v>
      </c>
      <c r="K1918">
        <v>1</v>
      </c>
      <c r="L1918" t="s">
        <v>367</v>
      </c>
      <c r="M1918" t="s">
        <v>7202</v>
      </c>
      <c r="N1918">
        <v>25</v>
      </c>
      <c r="O1918" t="s">
        <v>12726</v>
      </c>
      <c r="P1918" s="1" t="s">
        <v>320</v>
      </c>
      <c r="R1918">
        <v>3065510</v>
      </c>
      <c r="T1918" t="s">
        <v>328</v>
      </c>
      <c r="V1918" t="s">
        <v>6781</v>
      </c>
      <c r="W1918" s="1">
        <v>32564</v>
      </c>
      <c r="X1918"/>
    </row>
    <row r="1919" spans="1:24" x14ac:dyDescent="0.3">
      <c r="A1919" t="s">
        <v>16453</v>
      </c>
      <c r="B1919">
        <v>1</v>
      </c>
      <c r="C1919" s="1" t="s">
        <v>16454</v>
      </c>
      <c r="D1919" t="s">
        <v>347</v>
      </c>
      <c r="F1919" t="s">
        <v>298</v>
      </c>
      <c r="G1919">
        <v>87</v>
      </c>
      <c r="H1919" t="s">
        <v>391</v>
      </c>
      <c r="I1919" t="s">
        <v>16454</v>
      </c>
      <c r="K1919">
        <v>0</v>
      </c>
      <c r="L1919" t="s">
        <v>16455</v>
      </c>
      <c r="M1919" t="s">
        <v>3012</v>
      </c>
      <c r="O1919" t="s">
        <v>16456</v>
      </c>
      <c r="P1919" s="1" t="s">
        <v>347</v>
      </c>
      <c r="T1919" t="s">
        <v>328</v>
      </c>
      <c r="U1919" t="s">
        <v>640</v>
      </c>
      <c r="V1919"/>
      <c r="W1919" s="1"/>
      <c r="X1919"/>
    </row>
    <row r="1920" spans="1:24" x14ac:dyDescent="0.3">
      <c r="A1920" t="s">
        <v>7207</v>
      </c>
      <c r="B1920">
        <v>1</v>
      </c>
      <c r="C1920" s="1" t="s">
        <v>7205</v>
      </c>
      <c r="D1920" t="s">
        <v>448</v>
      </c>
      <c r="F1920" t="s">
        <v>294</v>
      </c>
      <c r="G1920">
        <v>39</v>
      </c>
      <c r="H1920" t="s">
        <v>346</v>
      </c>
      <c r="I1920" t="s">
        <v>7205</v>
      </c>
      <c r="J1920">
        <v>17216</v>
      </c>
      <c r="K1920">
        <v>1</v>
      </c>
      <c r="L1920" t="s">
        <v>669</v>
      </c>
      <c r="M1920" t="s">
        <v>7206</v>
      </c>
      <c r="N1920">
        <v>25</v>
      </c>
      <c r="O1920" t="s">
        <v>12727</v>
      </c>
      <c r="P1920" s="1" t="s">
        <v>448</v>
      </c>
      <c r="R1920">
        <v>2565602</v>
      </c>
      <c r="T1920" t="s">
        <v>395</v>
      </c>
      <c r="V1920" t="s">
        <v>5949</v>
      </c>
      <c r="W1920" s="1">
        <v>29171</v>
      </c>
      <c r="X1920"/>
    </row>
    <row r="1921" spans="1:24" x14ac:dyDescent="0.3">
      <c r="A1921" t="s">
        <v>16457</v>
      </c>
      <c r="B1921">
        <v>1</v>
      </c>
      <c r="C1921" s="1" t="s">
        <v>15880</v>
      </c>
      <c r="D1921" t="s">
        <v>15649</v>
      </c>
      <c r="E1921" t="s">
        <v>15881</v>
      </c>
      <c r="F1921" t="s">
        <v>298</v>
      </c>
      <c r="G1921">
        <v>6</v>
      </c>
      <c r="H1921" t="s">
        <v>447</v>
      </c>
      <c r="I1921" t="s">
        <v>15880</v>
      </c>
      <c r="J1921">
        <v>19977</v>
      </c>
      <c r="K1921">
        <v>3</v>
      </c>
      <c r="L1921" t="s">
        <v>14978</v>
      </c>
      <c r="M1921" t="s">
        <v>1369</v>
      </c>
      <c r="N1921">
        <v>24</v>
      </c>
      <c r="O1921" t="s">
        <v>15882</v>
      </c>
      <c r="P1921" s="1" t="s">
        <v>15649</v>
      </c>
      <c r="R1921">
        <v>3126368</v>
      </c>
      <c r="T1921" t="s">
        <v>303</v>
      </c>
      <c r="U1921" t="s">
        <v>364</v>
      </c>
      <c r="V1921" t="s">
        <v>2125</v>
      </c>
      <c r="W1921" s="1">
        <v>31142</v>
      </c>
      <c r="X1921"/>
    </row>
    <row r="1922" spans="1:24" x14ac:dyDescent="0.3">
      <c r="A1922" t="s">
        <v>7209</v>
      </c>
      <c r="B1922">
        <v>1</v>
      </c>
      <c r="C1922" s="1" t="s">
        <v>7208</v>
      </c>
      <c r="D1922" t="s">
        <v>320</v>
      </c>
      <c r="F1922" t="s">
        <v>294</v>
      </c>
      <c r="G1922">
        <v>86</v>
      </c>
      <c r="H1922" t="s">
        <v>521</v>
      </c>
      <c r="I1922" t="s">
        <v>7208</v>
      </c>
      <c r="J1922">
        <v>17377</v>
      </c>
      <c r="K1922">
        <v>0</v>
      </c>
      <c r="L1922" t="s">
        <v>3586</v>
      </c>
      <c r="M1922" t="s">
        <v>4211</v>
      </c>
      <c r="N1922">
        <v>28</v>
      </c>
      <c r="O1922" t="s">
        <v>12728</v>
      </c>
      <c r="P1922" s="1" t="s">
        <v>320</v>
      </c>
      <c r="T1922" t="s">
        <v>421</v>
      </c>
      <c r="V1922" t="s">
        <v>6020</v>
      </c>
      <c r="W1922" s="1">
        <v>28821</v>
      </c>
      <c r="X1922"/>
    </row>
    <row r="1923" spans="1:24" x14ac:dyDescent="0.3">
      <c r="A1923" t="s">
        <v>7213</v>
      </c>
      <c r="B1923">
        <v>1</v>
      </c>
      <c r="C1923" s="1" t="s">
        <v>7210</v>
      </c>
      <c r="D1923" t="s">
        <v>434</v>
      </c>
      <c r="E1923" t="s">
        <v>7212</v>
      </c>
      <c r="F1923" t="s">
        <v>298</v>
      </c>
      <c r="G1923">
        <v>1</v>
      </c>
      <c r="H1923" t="s">
        <v>396</v>
      </c>
      <c r="I1923" t="s">
        <v>7210</v>
      </c>
      <c r="J1923">
        <v>18231</v>
      </c>
      <c r="K1923">
        <v>5</v>
      </c>
      <c r="L1923" t="s">
        <v>539</v>
      </c>
      <c r="M1923" t="s">
        <v>7211</v>
      </c>
      <c r="N1923">
        <v>28</v>
      </c>
      <c r="O1923" t="s">
        <v>12729</v>
      </c>
      <c r="P1923" s="1" t="s">
        <v>434</v>
      </c>
      <c r="R1923">
        <v>2578718</v>
      </c>
      <c r="T1923" t="s">
        <v>489</v>
      </c>
      <c r="U1923" t="s">
        <v>640</v>
      </c>
      <c r="V1923" t="s">
        <v>3654</v>
      </c>
      <c r="W1923" s="1">
        <v>29712</v>
      </c>
      <c r="X1923"/>
    </row>
    <row r="1924" spans="1:24" x14ac:dyDescent="0.3">
      <c r="A1924" t="s">
        <v>15883</v>
      </c>
      <c r="B1924">
        <v>1</v>
      </c>
      <c r="C1924" s="1" t="s">
        <v>15884</v>
      </c>
      <c r="D1924" t="s">
        <v>15649</v>
      </c>
      <c r="E1924" t="s">
        <v>15885</v>
      </c>
      <c r="F1924" t="s">
        <v>294</v>
      </c>
      <c r="G1924">
        <v>7</v>
      </c>
      <c r="H1924" t="s">
        <v>564</v>
      </c>
      <c r="I1924" t="s">
        <v>15884</v>
      </c>
      <c r="J1924">
        <v>18815</v>
      </c>
      <c r="K1924">
        <v>3</v>
      </c>
      <c r="L1924" t="s">
        <v>1349</v>
      </c>
      <c r="M1924" t="s">
        <v>884</v>
      </c>
      <c r="N1924">
        <v>26</v>
      </c>
      <c r="O1924" t="s">
        <v>15886</v>
      </c>
      <c r="P1924" s="1" t="s">
        <v>15649</v>
      </c>
      <c r="R1924">
        <v>2996095</v>
      </c>
      <c r="T1924" t="s">
        <v>399</v>
      </c>
      <c r="V1924" t="s">
        <v>6894</v>
      </c>
      <c r="W1924" s="1">
        <v>30086</v>
      </c>
      <c r="X1924"/>
    </row>
    <row r="1925" spans="1:24" x14ac:dyDescent="0.3">
      <c r="A1925" t="s">
        <v>7216</v>
      </c>
      <c r="B1925">
        <v>1</v>
      </c>
      <c r="C1925" s="1" t="s">
        <v>7214</v>
      </c>
      <c r="D1925" t="s">
        <v>310</v>
      </c>
      <c r="F1925" t="s">
        <v>294</v>
      </c>
      <c r="G1925">
        <v>7</v>
      </c>
      <c r="H1925" t="s">
        <v>758</v>
      </c>
      <c r="I1925" t="s">
        <v>7214</v>
      </c>
      <c r="J1925">
        <v>13697</v>
      </c>
      <c r="K1925">
        <v>10</v>
      </c>
      <c r="L1925" t="s">
        <v>7215</v>
      </c>
      <c r="M1925" t="s">
        <v>795</v>
      </c>
      <c r="N1925">
        <v>32</v>
      </c>
      <c r="O1925" t="s">
        <v>12730</v>
      </c>
      <c r="P1925" s="1" t="s">
        <v>310</v>
      </c>
      <c r="R1925">
        <v>13606</v>
      </c>
      <c r="T1925" t="s">
        <v>344</v>
      </c>
      <c r="V1925" t="s">
        <v>7217</v>
      </c>
      <c r="W1925" s="1">
        <v>24311</v>
      </c>
      <c r="X1925"/>
    </row>
    <row r="1926" spans="1:24" x14ac:dyDescent="0.3">
      <c r="A1926" t="s">
        <v>7221</v>
      </c>
      <c r="B1926">
        <v>1</v>
      </c>
      <c r="C1926" s="1" t="s">
        <v>7218</v>
      </c>
      <c r="D1926" t="s">
        <v>448</v>
      </c>
      <c r="E1926" t="s">
        <v>7220</v>
      </c>
      <c r="F1926" t="s">
        <v>298</v>
      </c>
      <c r="G1926">
        <v>29</v>
      </c>
      <c r="H1926" t="s">
        <v>447</v>
      </c>
      <c r="I1926" t="s">
        <v>7218</v>
      </c>
      <c r="J1926">
        <v>18070</v>
      </c>
      <c r="K1926">
        <v>5</v>
      </c>
      <c r="L1926" t="s">
        <v>6709</v>
      </c>
      <c r="M1926" t="s">
        <v>7219</v>
      </c>
      <c r="N1926">
        <v>27</v>
      </c>
      <c r="O1926" t="s">
        <v>12731</v>
      </c>
      <c r="P1926" s="1" t="s">
        <v>448</v>
      </c>
      <c r="R1926">
        <v>3042429</v>
      </c>
      <c r="T1926" t="s">
        <v>399</v>
      </c>
      <c r="U1926" t="s">
        <v>909</v>
      </c>
      <c r="V1926" t="s">
        <v>14972</v>
      </c>
      <c r="W1926" s="1">
        <v>29387</v>
      </c>
      <c r="X1926"/>
    </row>
    <row r="1927" spans="1:24" x14ac:dyDescent="0.3">
      <c r="A1927" t="s">
        <v>7224</v>
      </c>
      <c r="B1927">
        <v>1</v>
      </c>
      <c r="C1927" s="1" t="s">
        <v>7222</v>
      </c>
      <c r="D1927" t="s">
        <v>347</v>
      </c>
      <c r="E1927" t="s">
        <v>7223</v>
      </c>
      <c r="F1927" t="s">
        <v>294</v>
      </c>
      <c r="G1927">
        <v>84</v>
      </c>
      <c r="H1927" t="s">
        <v>627</v>
      </c>
      <c r="I1927" t="s">
        <v>7222</v>
      </c>
      <c r="J1927">
        <v>20310</v>
      </c>
      <c r="K1927">
        <v>2</v>
      </c>
      <c r="L1927" t="s">
        <v>3771</v>
      </c>
      <c r="M1927" t="s">
        <v>312</v>
      </c>
      <c r="N1927">
        <v>27</v>
      </c>
      <c r="O1927" t="s">
        <v>12732</v>
      </c>
      <c r="P1927" s="1" t="s">
        <v>347</v>
      </c>
      <c r="R1927">
        <v>4329471</v>
      </c>
      <c r="T1927" t="s">
        <v>399</v>
      </c>
      <c r="V1927" t="s">
        <v>7225</v>
      </c>
      <c r="W1927" s="1">
        <v>31683</v>
      </c>
      <c r="X1927"/>
    </row>
    <row r="1928" spans="1:24" x14ac:dyDescent="0.3">
      <c r="A1928" t="s">
        <v>7228</v>
      </c>
      <c r="B1928">
        <v>1</v>
      </c>
      <c r="C1928" s="1" t="s">
        <v>7226</v>
      </c>
      <c r="D1928" t="s">
        <v>347</v>
      </c>
      <c r="F1928" t="s">
        <v>294</v>
      </c>
      <c r="G1928">
        <v>13</v>
      </c>
      <c r="H1928" t="s">
        <v>1222</v>
      </c>
      <c r="I1928" t="s">
        <v>7226</v>
      </c>
      <c r="J1928">
        <v>16993</v>
      </c>
      <c r="K1928">
        <v>5</v>
      </c>
      <c r="L1928" t="s">
        <v>7227</v>
      </c>
      <c r="M1928" t="s">
        <v>795</v>
      </c>
      <c r="N1928">
        <v>27</v>
      </c>
      <c r="O1928" t="s">
        <v>12733</v>
      </c>
      <c r="P1928" s="1" t="s">
        <v>347</v>
      </c>
      <c r="R1928">
        <v>2567965</v>
      </c>
      <c r="T1928" t="s">
        <v>421</v>
      </c>
      <c r="V1928" t="s">
        <v>4849</v>
      </c>
      <c r="W1928" s="1">
        <v>28622</v>
      </c>
      <c r="X1928"/>
    </row>
    <row r="1929" spans="1:24" x14ac:dyDescent="0.3">
      <c r="A1929" t="s">
        <v>7230</v>
      </c>
      <c r="B1929">
        <v>1</v>
      </c>
      <c r="C1929" s="1" t="s">
        <v>7229</v>
      </c>
      <c r="D1929" t="s">
        <v>448</v>
      </c>
      <c r="E1929" t="s">
        <v>14063</v>
      </c>
      <c r="F1929" t="s">
        <v>298</v>
      </c>
      <c r="G1929">
        <v>45</v>
      </c>
      <c r="H1929" t="s">
        <v>752</v>
      </c>
      <c r="I1929" t="s">
        <v>7229</v>
      </c>
      <c r="J1929">
        <v>21097</v>
      </c>
      <c r="K1929">
        <v>2</v>
      </c>
      <c r="L1929" t="s">
        <v>2028</v>
      </c>
      <c r="M1929" t="s">
        <v>4556</v>
      </c>
      <c r="N1929">
        <v>30</v>
      </c>
      <c r="O1929" t="s">
        <v>12734</v>
      </c>
      <c r="P1929" s="1" t="s">
        <v>448</v>
      </c>
      <c r="R1929">
        <v>4420894</v>
      </c>
      <c r="S1929">
        <v>6</v>
      </c>
      <c r="T1929" t="s">
        <v>489</v>
      </c>
      <c r="U1929" t="s">
        <v>703</v>
      </c>
      <c r="V1929" t="s">
        <v>2372</v>
      </c>
      <c r="W1929" s="1">
        <v>31822</v>
      </c>
      <c r="X1929"/>
    </row>
    <row r="1930" spans="1:24" x14ac:dyDescent="0.3">
      <c r="A1930" t="s">
        <v>7234</v>
      </c>
      <c r="B1930">
        <v>1</v>
      </c>
      <c r="C1930" s="1" t="s">
        <v>7231</v>
      </c>
      <c r="D1930" t="s">
        <v>448</v>
      </c>
      <c r="F1930" t="s">
        <v>294</v>
      </c>
      <c r="G1930">
        <v>36</v>
      </c>
      <c r="H1930" t="s">
        <v>646</v>
      </c>
      <c r="I1930" t="s">
        <v>7231</v>
      </c>
      <c r="J1930">
        <v>16423</v>
      </c>
      <c r="K1930">
        <v>1</v>
      </c>
      <c r="L1930" t="s">
        <v>7232</v>
      </c>
      <c r="M1930" t="s">
        <v>7233</v>
      </c>
      <c r="N1930">
        <v>27</v>
      </c>
      <c r="O1930" t="s">
        <v>12735</v>
      </c>
      <c r="P1930" s="1" t="s">
        <v>448</v>
      </c>
      <c r="R1930">
        <v>16885</v>
      </c>
      <c r="T1930" t="s">
        <v>489</v>
      </c>
      <c r="V1930" t="s">
        <v>7235</v>
      </c>
      <c r="W1930" s="1">
        <v>27714</v>
      </c>
      <c r="X1930"/>
    </row>
    <row r="1931" spans="1:24" x14ac:dyDescent="0.3">
      <c r="A1931" t="s">
        <v>10737</v>
      </c>
      <c r="B1931">
        <v>1</v>
      </c>
      <c r="C1931" s="1" t="s">
        <v>7236</v>
      </c>
      <c r="D1931" t="s">
        <v>320</v>
      </c>
      <c r="F1931" t="s">
        <v>294</v>
      </c>
      <c r="G1931">
        <v>87</v>
      </c>
      <c r="H1931" t="s">
        <v>1592</v>
      </c>
      <c r="I1931" t="s">
        <v>7236</v>
      </c>
      <c r="J1931">
        <v>16200</v>
      </c>
      <c r="K1931">
        <v>6</v>
      </c>
      <c r="L1931" t="s">
        <v>4818</v>
      </c>
      <c r="M1931" t="s">
        <v>7237</v>
      </c>
      <c r="N1931">
        <v>28</v>
      </c>
      <c r="O1931" t="s">
        <v>12736</v>
      </c>
      <c r="P1931" s="1" t="s">
        <v>320</v>
      </c>
      <c r="R1931">
        <v>16766</v>
      </c>
      <c r="T1931" t="s">
        <v>293</v>
      </c>
      <c r="V1931" t="s">
        <v>6666</v>
      </c>
      <c r="W1931" s="1">
        <v>27593</v>
      </c>
      <c r="X1931"/>
    </row>
    <row r="1932" spans="1:24" x14ac:dyDescent="0.3">
      <c r="A1932" t="s">
        <v>7240</v>
      </c>
      <c r="B1932">
        <v>1</v>
      </c>
      <c r="C1932" s="1" t="s">
        <v>191</v>
      </c>
      <c r="D1932" t="s">
        <v>448</v>
      </c>
      <c r="E1932" t="s">
        <v>7239</v>
      </c>
      <c r="F1932" t="s">
        <v>298</v>
      </c>
      <c r="G1932">
        <v>25</v>
      </c>
      <c r="H1932" t="s">
        <v>410</v>
      </c>
      <c r="I1932" t="s">
        <v>191</v>
      </c>
      <c r="J1932">
        <v>14916</v>
      </c>
      <c r="K1932">
        <v>8</v>
      </c>
      <c r="L1932" t="s">
        <v>7238</v>
      </c>
      <c r="M1932" t="s">
        <v>4240</v>
      </c>
      <c r="N1932">
        <v>29</v>
      </c>
      <c r="O1932" t="s">
        <v>12737</v>
      </c>
      <c r="P1932" s="1" t="s">
        <v>448</v>
      </c>
      <c r="R1932">
        <v>15826</v>
      </c>
      <c r="S1932">
        <v>3</v>
      </c>
      <c r="T1932" t="s">
        <v>489</v>
      </c>
      <c r="U1932" t="s">
        <v>1190</v>
      </c>
      <c r="V1932" t="s">
        <v>1632</v>
      </c>
      <c r="W1932" s="1">
        <v>26660</v>
      </c>
      <c r="X1932"/>
    </row>
    <row r="1933" spans="1:24" x14ac:dyDescent="0.3">
      <c r="A1933" t="s">
        <v>7244</v>
      </c>
      <c r="B1933">
        <v>1</v>
      </c>
      <c r="C1933" s="1" t="s">
        <v>7241</v>
      </c>
      <c r="D1933" t="s">
        <v>448</v>
      </c>
      <c r="E1933" t="s">
        <v>7243</v>
      </c>
      <c r="F1933" t="s">
        <v>298</v>
      </c>
      <c r="G1933">
        <v>35</v>
      </c>
      <c r="H1933" t="s">
        <v>646</v>
      </c>
      <c r="I1933" t="s">
        <v>7241</v>
      </c>
      <c r="J1933">
        <v>15126</v>
      </c>
      <c r="K1933">
        <v>8</v>
      </c>
      <c r="L1933" t="s">
        <v>7242</v>
      </c>
      <c r="M1933" t="s">
        <v>5043</v>
      </c>
      <c r="N1933">
        <v>30</v>
      </c>
      <c r="O1933" t="s">
        <v>12738</v>
      </c>
      <c r="P1933" s="1" t="s">
        <v>448</v>
      </c>
      <c r="R1933">
        <v>15994</v>
      </c>
      <c r="S1933">
        <v>5</v>
      </c>
      <c r="T1933" t="s">
        <v>489</v>
      </c>
      <c r="U1933" t="s">
        <v>14224</v>
      </c>
      <c r="V1933" t="s">
        <v>1994</v>
      </c>
      <c r="W1933" s="1">
        <v>26822</v>
      </c>
      <c r="X1933"/>
    </row>
    <row r="1934" spans="1:24" x14ac:dyDescent="0.3">
      <c r="A1934" t="s">
        <v>7247</v>
      </c>
      <c r="B1934">
        <v>1</v>
      </c>
      <c r="C1934" s="1" t="s">
        <v>7245</v>
      </c>
      <c r="D1934" t="s">
        <v>347</v>
      </c>
      <c r="E1934" t="s">
        <v>7246</v>
      </c>
      <c r="F1934" t="s">
        <v>298</v>
      </c>
      <c r="G1934">
        <v>83</v>
      </c>
      <c r="H1934" t="s">
        <v>316</v>
      </c>
      <c r="I1934" t="s">
        <v>7245</v>
      </c>
      <c r="J1934">
        <v>15088</v>
      </c>
      <c r="K1934">
        <v>7</v>
      </c>
      <c r="L1934" t="s">
        <v>1843</v>
      </c>
      <c r="M1934" t="s">
        <v>509</v>
      </c>
      <c r="N1934">
        <v>30</v>
      </c>
      <c r="O1934" t="s">
        <v>12739</v>
      </c>
      <c r="P1934" s="1" t="s">
        <v>347</v>
      </c>
      <c r="R1934">
        <v>15878</v>
      </c>
      <c r="T1934" t="s">
        <v>344</v>
      </c>
      <c r="V1934" t="s">
        <v>7067</v>
      </c>
      <c r="W1934" s="1">
        <v>26697</v>
      </c>
      <c r="X1934"/>
    </row>
    <row r="1935" spans="1:24" x14ac:dyDescent="0.3">
      <c r="A1935" t="s">
        <v>7251</v>
      </c>
      <c r="B1935">
        <v>1</v>
      </c>
      <c r="C1935" s="1" t="s">
        <v>7248</v>
      </c>
      <c r="D1935" t="s">
        <v>347</v>
      </c>
      <c r="F1935" t="s">
        <v>294</v>
      </c>
      <c r="G1935">
        <v>83</v>
      </c>
      <c r="H1935" t="s">
        <v>65</v>
      </c>
      <c r="I1935" t="s">
        <v>7248</v>
      </c>
      <c r="J1935">
        <v>21404</v>
      </c>
      <c r="K1935">
        <v>1</v>
      </c>
      <c r="L1935" t="s">
        <v>7249</v>
      </c>
      <c r="M1935" t="s">
        <v>7250</v>
      </c>
      <c r="O1935" t="s">
        <v>12740</v>
      </c>
      <c r="P1935" s="1" t="s">
        <v>347</v>
      </c>
      <c r="R1935">
        <v>4264340</v>
      </c>
      <c r="T1935" t="s">
        <v>399</v>
      </c>
      <c r="V1935"/>
      <c r="W1935" s="1">
        <v>32193</v>
      </c>
      <c r="X1935"/>
    </row>
    <row r="1936" spans="1:24" x14ac:dyDescent="0.3">
      <c r="A1936" t="s">
        <v>1468</v>
      </c>
      <c r="B1936">
        <v>1</v>
      </c>
      <c r="C1936" s="1" t="s">
        <v>7252</v>
      </c>
      <c r="D1936" t="s">
        <v>347</v>
      </c>
      <c r="E1936" t="s">
        <v>7253</v>
      </c>
      <c r="F1936" t="s">
        <v>506</v>
      </c>
      <c r="G1936">
        <v>84</v>
      </c>
      <c r="H1936" t="s">
        <v>433</v>
      </c>
      <c r="I1936" t="s">
        <v>7252</v>
      </c>
      <c r="J1936">
        <v>15141</v>
      </c>
      <c r="K1936">
        <v>7</v>
      </c>
      <c r="L1936" t="s">
        <v>380</v>
      </c>
      <c r="M1936" t="s">
        <v>1112</v>
      </c>
      <c r="N1936">
        <v>31</v>
      </c>
      <c r="O1936" t="s">
        <v>12741</v>
      </c>
      <c r="P1936" s="1" t="s">
        <v>347</v>
      </c>
      <c r="R1936">
        <v>15885</v>
      </c>
      <c r="T1936" t="s">
        <v>344</v>
      </c>
      <c r="V1936" t="s">
        <v>7254</v>
      </c>
      <c r="W1936" s="1">
        <v>26839</v>
      </c>
      <c r="X1936"/>
    </row>
    <row r="1937" spans="1:24" x14ac:dyDescent="0.3">
      <c r="A1937" t="s">
        <v>7257</v>
      </c>
      <c r="B1937">
        <v>1</v>
      </c>
      <c r="C1937" s="1" t="s">
        <v>7255</v>
      </c>
      <c r="D1937" t="s">
        <v>347</v>
      </c>
      <c r="E1937" t="s">
        <v>7256</v>
      </c>
      <c r="F1937" t="s">
        <v>298</v>
      </c>
      <c r="G1937">
        <v>14</v>
      </c>
      <c r="H1937" t="s">
        <v>427</v>
      </c>
      <c r="I1937" t="s">
        <v>7255</v>
      </c>
      <c r="J1937">
        <v>18717</v>
      </c>
      <c r="K1937">
        <v>5</v>
      </c>
      <c r="L1937" t="s">
        <v>2967</v>
      </c>
      <c r="M1937" t="s">
        <v>693</v>
      </c>
      <c r="N1937">
        <v>28</v>
      </c>
      <c r="O1937" t="s">
        <v>12742</v>
      </c>
      <c r="P1937" s="1" t="s">
        <v>347</v>
      </c>
      <c r="R1937">
        <v>2578369</v>
      </c>
      <c r="S1937">
        <v>2</v>
      </c>
      <c r="T1937" t="s">
        <v>399</v>
      </c>
      <c r="U1937" t="s">
        <v>486</v>
      </c>
      <c r="V1937" t="s">
        <v>1859</v>
      </c>
      <c r="W1937" s="1">
        <v>30023</v>
      </c>
      <c r="X1937"/>
    </row>
    <row r="1938" spans="1:24" x14ac:dyDescent="0.3">
      <c r="A1938" t="s">
        <v>17257</v>
      </c>
      <c r="B1938">
        <v>1</v>
      </c>
      <c r="C1938" s="1" t="s">
        <v>17258</v>
      </c>
      <c r="D1938" t="s">
        <v>320</v>
      </c>
      <c r="F1938" t="s">
        <v>298</v>
      </c>
      <c r="G1938">
        <v>89</v>
      </c>
      <c r="H1938" t="s">
        <v>2397</v>
      </c>
      <c r="I1938" t="s">
        <v>17258</v>
      </c>
      <c r="K1938">
        <v>0</v>
      </c>
      <c r="L1938" t="s">
        <v>440</v>
      </c>
      <c r="M1938" t="s">
        <v>17259</v>
      </c>
      <c r="N1938">
        <v>23</v>
      </c>
      <c r="O1938" t="s">
        <v>17260</v>
      </c>
      <c r="P1938" s="1" t="s">
        <v>320</v>
      </c>
      <c r="T1938" t="s">
        <v>671</v>
      </c>
      <c r="U1938" t="s">
        <v>370</v>
      </c>
      <c r="V1938" t="s">
        <v>17261</v>
      </c>
      <c r="W1938" s="1"/>
      <c r="X1938"/>
    </row>
    <row r="1939" spans="1:24" x14ac:dyDescent="0.3">
      <c r="A1939" t="s">
        <v>7260</v>
      </c>
      <c r="B1939">
        <v>1</v>
      </c>
      <c r="C1939" s="1" t="s">
        <v>7258</v>
      </c>
      <c r="D1939" t="s">
        <v>448</v>
      </c>
      <c r="E1939" t="s">
        <v>7259</v>
      </c>
      <c r="F1939" t="s">
        <v>298</v>
      </c>
      <c r="G1939">
        <v>35</v>
      </c>
      <c r="H1939" t="s">
        <v>833</v>
      </c>
      <c r="I1939" t="s">
        <v>7258</v>
      </c>
      <c r="J1939">
        <v>17197</v>
      </c>
      <c r="K1939">
        <v>5</v>
      </c>
      <c r="L1939" t="s">
        <v>337</v>
      </c>
      <c r="M1939" t="s">
        <v>5233</v>
      </c>
      <c r="N1939">
        <v>28</v>
      </c>
      <c r="O1939" t="s">
        <v>12743</v>
      </c>
      <c r="P1939" s="1" t="s">
        <v>448</v>
      </c>
      <c r="R1939">
        <v>2515934</v>
      </c>
      <c r="T1939" t="s">
        <v>359</v>
      </c>
      <c r="V1939" t="s">
        <v>4148</v>
      </c>
      <c r="W1939" s="1">
        <v>28847</v>
      </c>
      <c r="X1939"/>
    </row>
    <row r="1940" spans="1:24" x14ac:dyDescent="0.3">
      <c r="A1940" t="s">
        <v>7263</v>
      </c>
      <c r="B1940">
        <v>1</v>
      </c>
      <c r="C1940" s="1" t="s">
        <v>7261</v>
      </c>
      <c r="D1940" t="s">
        <v>347</v>
      </c>
      <c r="F1940" t="s">
        <v>294</v>
      </c>
      <c r="G1940">
        <v>82</v>
      </c>
      <c r="H1940" t="s">
        <v>918</v>
      </c>
      <c r="I1940" t="s">
        <v>7261</v>
      </c>
      <c r="J1940">
        <v>19545</v>
      </c>
      <c r="K1940">
        <v>2</v>
      </c>
      <c r="L1940" t="s">
        <v>1218</v>
      </c>
      <c r="M1940" t="s">
        <v>7262</v>
      </c>
      <c r="N1940">
        <v>24</v>
      </c>
      <c r="O1940" t="s">
        <v>12744</v>
      </c>
      <c r="P1940" s="1" t="s">
        <v>347</v>
      </c>
      <c r="R1940">
        <v>3045283</v>
      </c>
      <c r="T1940" t="s">
        <v>344</v>
      </c>
      <c r="V1940" t="s">
        <v>704</v>
      </c>
      <c r="W1940" s="1">
        <v>30742</v>
      </c>
      <c r="X1940"/>
    </row>
    <row r="1941" spans="1:24" x14ac:dyDescent="0.3">
      <c r="A1941" t="s">
        <v>14973</v>
      </c>
      <c r="B1941">
        <v>1</v>
      </c>
      <c r="C1941" s="1" t="s">
        <v>14974</v>
      </c>
      <c r="D1941" t="s">
        <v>448</v>
      </c>
      <c r="F1941" t="s">
        <v>298</v>
      </c>
      <c r="G1941">
        <v>27</v>
      </c>
      <c r="H1941" t="s">
        <v>1222</v>
      </c>
      <c r="I1941" t="s">
        <v>14974</v>
      </c>
      <c r="J1941">
        <v>21674</v>
      </c>
      <c r="K1941">
        <v>1</v>
      </c>
      <c r="L1941" t="s">
        <v>14978</v>
      </c>
      <c r="M1941" t="s">
        <v>14976</v>
      </c>
      <c r="N1941">
        <v>22</v>
      </c>
      <c r="O1941" t="s">
        <v>14977</v>
      </c>
      <c r="P1941" s="1" t="s">
        <v>448</v>
      </c>
      <c r="R1941">
        <v>4241985</v>
      </c>
      <c r="S1941">
        <v>1</v>
      </c>
      <c r="T1941" t="s">
        <v>399</v>
      </c>
      <c r="U1941" t="s">
        <v>334</v>
      </c>
      <c r="V1941" t="s">
        <v>14975</v>
      </c>
      <c r="W1941" s="1">
        <v>32725</v>
      </c>
      <c r="X1941"/>
    </row>
    <row r="1942" spans="1:24" x14ac:dyDescent="0.3">
      <c r="A1942" t="s">
        <v>7266</v>
      </c>
      <c r="B1942">
        <v>1</v>
      </c>
      <c r="C1942" s="1" t="s">
        <v>7265</v>
      </c>
      <c r="F1942" t="s">
        <v>294</v>
      </c>
      <c r="G1942">
        <v>0</v>
      </c>
      <c r="H1942" t="s">
        <v>295</v>
      </c>
      <c r="I1942" t="s">
        <v>7265</v>
      </c>
      <c r="J1942">
        <v>18823</v>
      </c>
      <c r="K1942">
        <v>0</v>
      </c>
      <c r="L1942" t="s">
        <v>1531</v>
      </c>
      <c r="M1942" t="s">
        <v>4555</v>
      </c>
      <c r="O1942" t="s">
        <v>12745</v>
      </c>
      <c r="P1942" s="1" t="s">
        <v>295</v>
      </c>
      <c r="T1942" t="s">
        <v>295</v>
      </c>
      <c r="V1942"/>
      <c r="W1942" s="1"/>
      <c r="X1942"/>
    </row>
    <row r="1943" spans="1:24" x14ac:dyDescent="0.3">
      <c r="A1943" t="s">
        <v>7270</v>
      </c>
      <c r="B1943">
        <v>1</v>
      </c>
      <c r="C1943" s="1" t="s">
        <v>7267</v>
      </c>
      <c r="D1943" t="s">
        <v>448</v>
      </c>
      <c r="E1943" t="s">
        <v>7269</v>
      </c>
      <c r="F1943" t="s">
        <v>294</v>
      </c>
      <c r="H1943" t="s">
        <v>1222</v>
      </c>
      <c r="I1943" t="s">
        <v>7267</v>
      </c>
      <c r="J1943">
        <v>20562</v>
      </c>
      <c r="K1943">
        <v>2</v>
      </c>
      <c r="L1943" t="s">
        <v>7268</v>
      </c>
      <c r="M1943" t="s">
        <v>412</v>
      </c>
      <c r="N1943">
        <v>25</v>
      </c>
      <c r="O1943" t="s">
        <v>12746</v>
      </c>
      <c r="P1943" s="1" t="s">
        <v>448</v>
      </c>
      <c r="R1943">
        <v>3928461</v>
      </c>
      <c r="T1943" t="s">
        <v>359</v>
      </c>
      <c r="V1943" t="s">
        <v>2304</v>
      </c>
      <c r="W1943" s="1">
        <v>31425</v>
      </c>
      <c r="X1943"/>
    </row>
    <row r="1944" spans="1:24" x14ac:dyDescent="0.3">
      <c r="A1944" t="s">
        <v>7272</v>
      </c>
      <c r="B1944">
        <v>1</v>
      </c>
      <c r="C1944" s="1" t="s">
        <v>7271</v>
      </c>
      <c r="D1944" t="s">
        <v>448</v>
      </c>
      <c r="E1944" t="s">
        <v>14064</v>
      </c>
      <c r="F1944" t="s">
        <v>298</v>
      </c>
      <c r="G1944">
        <v>43</v>
      </c>
      <c r="H1944" t="s">
        <v>355</v>
      </c>
      <c r="I1944" t="s">
        <v>7271</v>
      </c>
      <c r="J1944">
        <v>20802</v>
      </c>
      <c r="K1944">
        <v>2</v>
      </c>
      <c r="L1944" t="s">
        <v>6627</v>
      </c>
      <c r="M1944" t="s">
        <v>2027</v>
      </c>
      <c r="N1944">
        <v>23</v>
      </c>
      <c r="O1944" t="s">
        <v>12747</v>
      </c>
      <c r="P1944" s="1" t="s">
        <v>448</v>
      </c>
      <c r="R1944">
        <v>4038441</v>
      </c>
      <c r="S1944">
        <v>3</v>
      </c>
      <c r="T1944" t="s">
        <v>399</v>
      </c>
      <c r="U1944" t="s">
        <v>334</v>
      </c>
      <c r="V1944" t="s">
        <v>7273</v>
      </c>
      <c r="W1944" s="1">
        <v>31945</v>
      </c>
      <c r="X1944"/>
    </row>
    <row r="1945" spans="1:24" x14ac:dyDescent="0.3">
      <c r="A1945" t="s">
        <v>7276</v>
      </c>
      <c r="B1945">
        <v>1</v>
      </c>
      <c r="C1945" s="1" t="s">
        <v>7274</v>
      </c>
      <c r="D1945" t="s">
        <v>448</v>
      </c>
      <c r="E1945" t="s">
        <v>14979</v>
      </c>
      <c r="F1945" t="s">
        <v>294</v>
      </c>
      <c r="G1945">
        <v>43</v>
      </c>
      <c r="H1945" t="s">
        <v>521</v>
      </c>
      <c r="I1945" t="s">
        <v>7274</v>
      </c>
      <c r="J1945">
        <v>21283</v>
      </c>
      <c r="K1945">
        <v>1</v>
      </c>
      <c r="L1945" t="s">
        <v>7275</v>
      </c>
      <c r="M1945" t="s">
        <v>1535</v>
      </c>
      <c r="N1945">
        <v>24</v>
      </c>
      <c r="O1945" t="s">
        <v>12748</v>
      </c>
      <c r="P1945" s="1" t="s">
        <v>448</v>
      </c>
      <c r="R1945">
        <v>3135736</v>
      </c>
      <c r="S1945">
        <v>7</v>
      </c>
      <c r="T1945" t="s">
        <v>344</v>
      </c>
      <c r="V1945" t="s">
        <v>13851</v>
      </c>
      <c r="W1945" s="1">
        <v>32376</v>
      </c>
      <c r="X1945"/>
    </row>
    <row r="1946" spans="1:24" x14ac:dyDescent="0.3">
      <c r="A1946" t="s">
        <v>16837</v>
      </c>
      <c r="B1946">
        <v>1</v>
      </c>
      <c r="C1946" s="1" t="s">
        <v>16838</v>
      </c>
      <c r="D1946" t="s">
        <v>320</v>
      </c>
      <c r="F1946" t="s">
        <v>298</v>
      </c>
      <c r="G1946">
        <v>87</v>
      </c>
      <c r="H1946" t="s">
        <v>720</v>
      </c>
      <c r="I1946" t="s">
        <v>16838</v>
      </c>
      <c r="K1946">
        <v>0</v>
      </c>
      <c r="L1946" t="s">
        <v>503</v>
      </c>
      <c r="M1946" t="s">
        <v>1275</v>
      </c>
      <c r="O1946" t="s">
        <v>17262</v>
      </c>
      <c r="P1946" s="1" t="s">
        <v>320</v>
      </c>
      <c r="T1946" t="s">
        <v>293</v>
      </c>
      <c r="U1946" t="s">
        <v>566</v>
      </c>
      <c r="V1946"/>
      <c r="W1946" s="1"/>
      <c r="X1946"/>
    </row>
    <row r="1947" spans="1:24" x14ac:dyDescent="0.3">
      <c r="A1947" t="s">
        <v>7279</v>
      </c>
      <c r="B1947">
        <v>1</v>
      </c>
      <c r="C1947" s="1" t="s">
        <v>7277</v>
      </c>
      <c r="D1947" t="s">
        <v>310</v>
      </c>
      <c r="F1947" t="s">
        <v>294</v>
      </c>
      <c r="G1947">
        <v>2</v>
      </c>
      <c r="H1947" t="s">
        <v>316</v>
      </c>
      <c r="I1947" t="s">
        <v>7277</v>
      </c>
      <c r="J1947">
        <v>16135</v>
      </c>
      <c r="K1947">
        <v>6</v>
      </c>
      <c r="L1947" t="s">
        <v>325</v>
      </c>
      <c r="M1947" t="s">
        <v>7278</v>
      </c>
      <c r="N1947">
        <v>27</v>
      </c>
      <c r="O1947" t="s">
        <v>12749</v>
      </c>
      <c r="P1947" s="1" t="s">
        <v>310</v>
      </c>
      <c r="R1947">
        <v>16736</v>
      </c>
      <c r="T1947" t="s">
        <v>307</v>
      </c>
      <c r="V1947" t="s">
        <v>7225</v>
      </c>
      <c r="W1947" s="1">
        <v>27550</v>
      </c>
      <c r="X1947"/>
    </row>
    <row r="1948" spans="1:24" x14ac:dyDescent="0.3">
      <c r="A1948" t="s">
        <v>16458</v>
      </c>
      <c r="B1948">
        <v>1</v>
      </c>
      <c r="C1948" s="1" t="s">
        <v>16459</v>
      </c>
      <c r="D1948" t="s">
        <v>320</v>
      </c>
      <c r="F1948" t="s">
        <v>298</v>
      </c>
      <c r="G1948">
        <v>86</v>
      </c>
      <c r="H1948" t="s">
        <v>507</v>
      </c>
      <c r="I1948" t="s">
        <v>16459</v>
      </c>
      <c r="J1948">
        <v>22473</v>
      </c>
      <c r="K1948">
        <v>1</v>
      </c>
      <c r="L1948" t="s">
        <v>808</v>
      </c>
      <c r="M1948" t="s">
        <v>490</v>
      </c>
      <c r="N1948">
        <v>26</v>
      </c>
      <c r="O1948" t="s">
        <v>16460</v>
      </c>
      <c r="P1948" s="1" t="s">
        <v>320</v>
      </c>
      <c r="T1948" t="s">
        <v>1336</v>
      </c>
      <c r="U1948" t="s">
        <v>665</v>
      </c>
      <c r="V1948" t="s">
        <v>7175</v>
      </c>
      <c r="W1948" s="1">
        <v>33362</v>
      </c>
      <c r="X1948"/>
    </row>
    <row r="1949" spans="1:24" x14ac:dyDescent="0.3">
      <c r="A1949" t="s">
        <v>7284</v>
      </c>
      <c r="B1949">
        <v>1</v>
      </c>
      <c r="C1949" s="1" t="s">
        <v>7282</v>
      </c>
      <c r="D1949" t="s">
        <v>347</v>
      </c>
      <c r="E1949" t="s">
        <v>7283</v>
      </c>
      <c r="F1949" t="s">
        <v>298</v>
      </c>
      <c r="G1949">
        <v>13</v>
      </c>
      <c r="H1949" t="s">
        <v>745</v>
      </c>
      <c r="I1949" t="s">
        <v>7282</v>
      </c>
      <c r="J1949">
        <v>20224</v>
      </c>
      <c r="K1949">
        <v>3</v>
      </c>
      <c r="L1949" t="s">
        <v>2028</v>
      </c>
      <c r="M1949" t="s">
        <v>1230</v>
      </c>
      <c r="N1949">
        <v>25</v>
      </c>
      <c r="O1949" t="s">
        <v>12750</v>
      </c>
      <c r="P1949" s="1" t="s">
        <v>347</v>
      </c>
      <c r="R1949">
        <v>3126002</v>
      </c>
      <c r="S1949">
        <v>2</v>
      </c>
      <c r="T1949" t="s">
        <v>328</v>
      </c>
      <c r="U1949" t="s">
        <v>476</v>
      </c>
      <c r="V1949" t="s">
        <v>7285</v>
      </c>
      <c r="W1949" s="1">
        <v>31347</v>
      </c>
      <c r="X1949"/>
    </row>
    <row r="1950" spans="1:24" x14ac:dyDescent="0.3">
      <c r="A1950" t="s">
        <v>7287</v>
      </c>
      <c r="B1950">
        <v>1</v>
      </c>
      <c r="C1950" s="1" t="s">
        <v>7286</v>
      </c>
      <c r="D1950" t="s">
        <v>448</v>
      </c>
      <c r="F1950" t="s">
        <v>294</v>
      </c>
      <c r="G1950">
        <v>44</v>
      </c>
      <c r="H1950" t="s">
        <v>964</v>
      </c>
      <c r="I1950" t="s">
        <v>7286</v>
      </c>
      <c r="J1950">
        <v>12506</v>
      </c>
      <c r="K1950">
        <v>10</v>
      </c>
      <c r="L1950" t="s">
        <v>932</v>
      </c>
      <c r="M1950" t="s">
        <v>2885</v>
      </c>
      <c r="N1950">
        <v>34</v>
      </c>
      <c r="O1950" t="s">
        <v>12751</v>
      </c>
      <c r="P1950" s="1" t="s">
        <v>448</v>
      </c>
      <c r="R1950">
        <v>13214</v>
      </c>
      <c r="T1950" t="s">
        <v>344</v>
      </c>
      <c r="V1950" t="s">
        <v>7288</v>
      </c>
      <c r="W1950" s="1">
        <v>24169</v>
      </c>
      <c r="X1950"/>
    </row>
    <row r="1951" spans="1:24" x14ac:dyDescent="0.3">
      <c r="A1951" t="s">
        <v>7292</v>
      </c>
      <c r="B1951">
        <v>1</v>
      </c>
      <c r="C1951" s="1" t="s">
        <v>7289</v>
      </c>
      <c r="D1951" t="s">
        <v>310</v>
      </c>
      <c r="E1951" t="s">
        <v>7291</v>
      </c>
      <c r="F1951" t="s">
        <v>298</v>
      </c>
      <c r="G1951">
        <v>7</v>
      </c>
      <c r="H1951" t="s">
        <v>433</v>
      </c>
      <c r="I1951" t="s">
        <v>7289</v>
      </c>
      <c r="J1951">
        <v>20089</v>
      </c>
      <c r="K1951">
        <v>3</v>
      </c>
      <c r="L1951" t="s">
        <v>4094</v>
      </c>
      <c r="M1951" t="s">
        <v>7290</v>
      </c>
      <c r="N1951">
        <v>26</v>
      </c>
      <c r="O1951" t="s">
        <v>12752</v>
      </c>
      <c r="P1951" s="1" t="s">
        <v>310</v>
      </c>
      <c r="R1951">
        <v>3040535</v>
      </c>
      <c r="T1951" t="s">
        <v>421</v>
      </c>
      <c r="U1951" t="s">
        <v>364</v>
      </c>
      <c r="V1951" t="s">
        <v>1264</v>
      </c>
      <c r="W1951" s="1">
        <v>31336</v>
      </c>
      <c r="X1951"/>
    </row>
    <row r="1952" spans="1:24" x14ac:dyDescent="0.3">
      <c r="A1952" t="s">
        <v>7295</v>
      </c>
      <c r="B1952">
        <v>1</v>
      </c>
      <c r="C1952" s="1" t="s">
        <v>189</v>
      </c>
      <c r="D1952" t="s">
        <v>347</v>
      </c>
      <c r="E1952" t="s">
        <v>7294</v>
      </c>
      <c r="F1952" t="s">
        <v>298</v>
      </c>
      <c r="G1952">
        <v>17</v>
      </c>
      <c r="H1952" t="s">
        <v>964</v>
      </c>
      <c r="I1952" t="s">
        <v>189</v>
      </c>
      <c r="J1952">
        <v>14187</v>
      </c>
      <c r="K1952">
        <v>9</v>
      </c>
      <c r="L1952" t="s">
        <v>7293</v>
      </c>
      <c r="M1952" t="s">
        <v>5630</v>
      </c>
      <c r="N1952">
        <v>31</v>
      </c>
      <c r="O1952" t="s">
        <v>12753</v>
      </c>
      <c r="P1952" s="1" t="s">
        <v>347</v>
      </c>
      <c r="R1952">
        <v>14912</v>
      </c>
      <c r="T1952" t="s">
        <v>317</v>
      </c>
      <c r="U1952" t="s">
        <v>386</v>
      </c>
      <c r="V1952" t="s">
        <v>3594</v>
      </c>
      <c r="W1952" s="1">
        <v>25755</v>
      </c>
      <c r="X1952"/>
    </row>
    <row r="1953" spans="1:24" x14ac:dyDescent="0.3">
      <c r="A1953" t="s">
        <v>16461</v>
      </c>
      <c r="B1953">
        <v>1</v>
      </c>
      <c r="C1953" s="1" t="s">
        <v>16462</v>
      </c>
      <c r="D1953" t="s">
        <v>347</v>
      </c>
      <c r="F1953" t="s">
        <v>298</v>
      </c>
      <c r="G1953">
        <v>7</v>
      </c>
      <c r="H1953" t="s">
        <v>918</v>
      </c>
      <c r="I1953" t="s">
        <v>16462</v>
      </c>
      <c r="K1953">
        <v>0</v>
      </c>
      <c r="L1953" t="s">
        <v>573</v>
      </c>
      <c r="M1953" t="s">
        <v>1482</v>
      </c>
      <c r="O1953" t="s">
        <v>16463</v>
      </c>
      <c r="P1953" s="1" t="s">
        <v>347</v>
      </c>
      <c r="T1953" t="s">
        <v>328</v>
      </c>
      <c r="U1953" t="s">
        <v>532</v>
      </c>
      <c r="V1953"/>
      <c r="W1953" s="1"/>
      <c r="X1953"/>
    </row>
    <row r="1954" spans="1:24" x14ac:dyDescent="0.3">
      <c r="A1954" t="s">
        <v>14980</v>
      </c>
      <c r="B1954">
        <v>1</v>
      </c>
      <c r="C1954" s="1" t="s">
        <v>14981</v>
      </c>
      <c r="D1954" t="s">
        <v>347</v>
      </c>
      <c r="F1954" t="s">
        <v>298</v>
      </c>
      <c r="G1954">
        <v>83</v>
      </c>
      <c r="H1954" t="s">
        <v>702</v>
      </c>
      <c r="I1954" t="s">
        <v>14981</v>
      </c>
      <c r="J1954">
        <v>21725</v>
      </c>
      <c r="K1954">
        <v>1</v>
      </c>
      <c r="L1954" t="s">
        <v>14984</v>
      </c>
      <c r="M1954" t="s">
        <v>1545</v>
      </c>
      <c r="N1954">
        <v>23</v>
      </c>
      <c r="O1954" t="s">
        <v>14983</v>
      </c>
      <c r="P1954" s="1" t="s">
        <v>347</v>
      </c>
      <c r="R1954">
        <v>4046715</v>
      </c>
      <c r="S1954">
        <v>3</v>
      </c>
      <c r="T1954" t="s">
        <v>328</v>
      </c>
      <c r="U1954" t="s">
        <v>566</v>
      </c>
      <c r="V1954" t="s">
        <v>14982</v>
      </c>
      <c r="W1954" s="1">
        <v>33253</v>
      </c>
      <c r="X1954"/>
    </row>
    <row r="1955" spans="1:24" x14ac:dyDescent="0.3">
      <c r="A1955" t="s">
        <v>7297</v>
      </c>
      <c r="B1955">
        <v>1</v>
      </c>
      <c r="C1955" s="1" t="s">
        <v>7296</v>
      </c>
      <c r="D1955" t="s">
        <v>448</v>
      </c>
      <c r="E1955" t="s">
        <v>14065</v>
      </c>
      <c r="F1955" t="s">
        <v>294</v>
      </c>
      <c r="G1955">
        <v>35</v>
      </c>
      <c r="H1955" t="s">
        <v>410</v>
      </c>
      <c r="I1955" t="s">
        <v>7296</v>
      </c>
      <c r="J1955">
        <v>20078</v>
      </c>
      <c r="K1955">
        <v>2</v>
      </c>
      <c r="L1955" t="s">
        <v>7059</v>
      </c>
      <c r="M1955" t="s">
        <v>884</v>
      </c>
      <c r="N1955">
        <v>27</v>
      </c>
      <c r="O1955" t="s">
        <v>12754</v>
      </c>
      <c r="P1955" s="1" t="s">
        <v>448</v>
      </c>
      <c r="R1955">
        <v>3140525</v>
      </c>
      <c r="S1955">
        <v>8</v>
      </c>
      <c r="T1955" t="s">
        <v>489</v>
      </c>
      <c r="V1955" t="s">
        <v>7298</v>
      </c>
      <c r="W1955" s="1">
        <v>31396</v>
      </c>
      <c r="X1955"/>
    </row>
    <row r="1956" spans="1:24" x14ac:dyDescent="0.3">
      <c r="A1956" t="s">
        <v>7300</v>
      </c>
      <c r="B1956">
        <v>1</v>
      </c>
      <c r="C1956" s="1" t="s">
        <v>7299</v>
      </c>
      <c r="D1956" t="s">
        <v>320</v>
      </c>
      <c r="F1956" t="s">
        <v>294</v>
      </c>
      <c r="G1956">
        <v>85</v>
      </c>
      <c r="H1956" t="s">
        <v>1972</v>
      </c>
      <c r="I1956" t="s">
        <v>7299</v>
      </c>
      <c r="J1956">
        <v>17240</v>
      </c>
      <c r="K1956">
        <v>5</v>
      </c>
      <c r="L1956" t="s">
        <v>3012</v>
      </c>
      <c r="M1956" t="s">
        <v>1693</v>
      </c>
      <c r="N1956">
        <v>27</v>
      </c>
      <c r="O1956" t="s">
        <v>12755</v>
      </c>
      <c r="P1956" s="1" t="s">
        <v>320</v>
      </c>
      <c r="R1956">
        <v>2573419</v>
      </c>
      <c r="T1956" t="s">
        <v>421</v>
      </c>
      <c r="V1956" t="s">
        <v>3736</v>
      </c>
      <c r="W1956" s="1">
        <v>28927</v>
      </c>
      <c r="X1956"/>
    </row>
    <row r="1957" spans="1:24" x14ac:dyDescent="0.3">
      <c r="A1957" t="s">
        <v>17263</v>
      </c>
      <c r="B1957">
        <v>1</v>
      </c>
      <c r="C1957" s="1" t="s">
        <v>17264</v>
      </c>
      <c r="D1957" t="s">
        <v>434</v>
      </c>
      <c r="F1957" t="s">
        <v>298</v>
      </c>
      <c r="G1957">
        <v>15</v>
      </c>
      <c r="H1957" t="s">
        <v>646</v>
      </c>
      <c r="I1957" t="s">
        <v>17264</v>
      </c>
      <c r="K1957">
        <v>0</v>
      </c>
      <c r="L1957" t="s">
        <v>623</v>
      </c>
      <c r="M1957" t="s">
        <v>17265</v>
      </c>
      <c r="O1957" t="s">
        <v>17266</v>
      </c>
      <c r="P1957" s="1" t="s">
        <v>434</v>
      </c>
      <c r="T1957" t="s">
        <v>328</v>
      </c>
      <c r="U1957" t="s">
        <v>334</v>
      </c>
      <c r="V1957"/>
      <c r="W1957" s="1"/>
      <c r="X1957"/>
    </row>
    <row r="1958" spans="1:24" x14ac:dyDescent="0.3">
      <c r="A1958" t="s">
        <v>14985</v>
      </c>
      <c r="B1958">
        <v>1</v>
      </c>
      <c r="C1958" s="1" t="s">
        <v>14986</v>
      </c>
      <c r="D1958" t="s">
        <v>347</v>
      </c>
      <c r="F1958" t="s">
        <v>298</v>
      </c>
      <c r="G1958">
        <v>11</v>
      </c>
      <c r="H1958" t="s">
        <v>447</v>
      </c>
      <c r="I1958" t="s">
        <v>14986</v>
      </c>
      <c r="J1958">
        <v>21754</v>
      </c>
      <c r="K1958">
        <v>1</v>
      </c>
      <c r="L1958" t="s">
        <v>14990</v>
      </c>
      <c r="M1958" t="s">
        <v>14988</v>
      </c>
      <c r="N1958">
        <v>22</v>
      </c>
      <c r="O1958" t="s">
        <v>14989</v>
      </c>
      <c r="P1958" s="1" t="s">
        <v>347</v>
      </c>
      <c r="R1958">
        <v>4258195</v>
      </c>
      <c r="S1958">
        <v>2</v>
      </c>
      <c r="T1958" t="s">
        <v>344</v>
      </c>
      <c r="U1958" t="s">
        <v>665</v>
      </c>
      <c r="V1958" t="s">
        <v>14987</v>
      </c>
      <c r="W1958" s="1">
        <v>32857</v>
      </c>
      <c r="X1958"/>
    </row>
    <row r="1959" spans="1:24" x14ac:dyDescent="0.3">
      <c r="A1959" t="s">
        <v>15887</v>
      </c>
      <c r="B1959">
        <v>1</v>
      </c>
      <c r="C1959" s="1" t="s">
        <v>1779</v>
      </c>
      <c r="D1959" t="s">
        <v>15649</v>
      </c>
      <c r="E1959" t="s">
        <v>15888</v>
      </c>
      <c r="F1959" t="s">
        <v>298</v>
      </c>
      <c r="G1959">
        <v>1</v>
      </c>
      <c r="H1959" t="s">
        <v>316</v>
      </c>
      <c r="I1959" t="s">
        <v>1779</v>
      </c>
      <c r="J1959">
        <v>8243</v>
      </c>
      <c r="K1959">
        <v>16</v>
      </c>
      <c r="L1959" t="s">
        <v>994</v>
      </c>
      <c r="M1959" t="s">
        <v>5014</v>
      </c>
      <c r="N1959">
        <v>39</v>
      </c>
      <c r="O1959" t="s">
        <v>15889</v>
      </c>
      <c r="P1959" s="1" t="s">
        <v>15649</v>
      </c>
      <c r="R1959">
        <v>8513</v>
      </c>
      <c r="T1959" t="s">
        <v>317</v>
      </c>
      <c r="U1959" t="s">
        <v>305</v>
      </c>
      <c r="V1959" t="s">
        <v>7171</v>
      </c>
      <c r="W1959" s="1">
        <v>7275</v>
      </c>
      <c r="X1959"/>
    </row>
    <row r="1960" spans="1:24" x14ac:dyDescent="0.3">
      <c r="A1960" t="s">
        <v>7304</v>
      </c>
      <c r="B1960">
        <v>1</v>
      </c>
      <c r="C1960" s="1" t="s">
        <v>7303</v>
      </c>
      <c r="D1960" t="s">
        <v>434</v>
      </c>
      <c r="F1960" t="s">
        <v>294</v>
      </c>
      <c r="G1960">
        <v>17</v>
      </c>
      <c r="H1960" t="s">
        <v>316</v>
      </c>
      <c r="I1960" t="s">
        <v>7303</v>
      </c>
      <c r="J1960">
        <v>19436</v>
      </c>
      <c r="K1960">
        <v>0</v>
      </c>
      <c r="L1960" t="s">
        <v>1893</v>
      </c>
      <c r="M1960" t="s">
        <v>2083</v>
      </c>
      <c r="N1960">
        <v>28</v>
      </c>
      <c r="O1960" t="s">
        <v>12756</v>
      </c>
      <c r="P1960" s="1" t="s">
        <v>434</v>
      </c>
      <c r="R1960">
        <v>2971658</v>
      </c>
      <c r="T1960" t="s">
        <v>399</v>
      </c>
      <c r="V1960" t="s">
        <v>4451</v>
      </c>
      <c r="W1960" s="1">
        <v>30725</v>
      </c>
      <c r="X1960"/>
    </row>
    <row r="1961" spans="1:24" x14ac:dyDescent="0.3">
      <c r="A1961" t="s">
        <v>7307</v>
      </c>
      <c r="B1961">
        <v>1</v>
      </c>
      <c r="C1961" s="1" t="s">
        <v>7305</v>
      </c>
      <c r="D1961" t="s">
        <v>347</v>
      </c>
      <c r="F1961" t="s">
        <v>294</v>
      </c>
      <c r="G1961">
        <v>16</v>
      </c>
      <c r="H1961" t="s">
        <v>599</v>
      </c>
      <c r="I1961" t="s">
        <v>7305</v>
      </c>
      <c r="J1961">
        <v>15470</v>
      </c>
      <c r="K1961">
        <v>2</v>
      </c>
      <c r="L1961" t="s">
        <v>7306</v>
      </c>
      <c r="M1961" t="s">
        <v>3079</v>
      </c>
      <c r="N1961">
        <v>26</v>
      </c>
      <c r="O1961" t="s">
        <v>12757</v>
      </c>
      <c r="P1961" s="1" t="s">
        <v>347</v>
      </c>
      <c r="T1961" t="s">
        <v>344</v>
      </c>
      <c r="V1961" t="s">
        <v>7142</v>
      </c>
      <c r="W1961" s="1"/>
      <c r="X1961"/>
    </row>
    <row r="1962" spans="1:24" x14ac:dyDescent="0.3">
      <c r="A1962" t="s">
        <v>7312</v>
      </c>
      <c r="B1962">
        <v>1</v>
      </c>
      <c r="C1962" s="1" t="s">
        <v>7310</v>
      </c>
      <c r="D1962" t="s">
        <v>448</v>
      </c>
      <c r="E1962" t="s">
        <v>7311</v>
      </c>
      <c r="F1962" t="s">
        <v>506</v>
      </c>
      <c r="G1962">
        <v>35</v>
      </c>
      <c r="H1962" t="s">
        <v>410</v>
      </c>
      <c r="I1962" t="s">
        <v>7310</v>
      </c>
      <c r="J1962">
        <v>12780</v>
      </c>
      <c r="K1962">
        <v>9</v>
      </c>
      <c r="L1962" t="s">
        <v>1133</v>
      </c>
      <c r="M1962" t="s">
        <v>1580</v>
      </c>
      <c r="N1962">
        <v>31</v>
      </c>
      <c r="O1962" t="s">
        <v>12758</v>
      </c>
      <c r="P1962" s="1" t="s">
        <v>448</v>
      </c>
      <c r="R1962">
        <v>14017</v>
      </c>
      <c r="T1962" t="s">
        <v>399</v>
      </c>
      <c r="V1962" t="s">
        <v>16464</v>
      </c>
      <c r="W1962" s="1">
        <v>24843</v>
      </c>
      <c r="X1962"/>
    </row>
    <row r="1963" spans="1:24" x14ac:dyDescent="0.3">
      <c r="A1963" t="s">
        <v>7315</v>
      </c>
      <c r="B1963">
        <v>1</v>
      </c>
      <c r="C1963" s="1" t="s">
        <v>7313</v>
      </c>
      <c r="D1963" t="s">
        <v>310</v>
      </c>
      <c r="F1963" t="s">
        <v>294</v>
      </c>
      <c r="G1963">
        <v>4</v>
      </c>
      <c r="H1963" t="s">
        <v>692</v>
      </c>
      <c r="I1963" t="s">
        <v>7313</v>
      </c>
      <c r="J1963">
        <v>13429</v>
      </c>
      <c r="K1963">
        <v>1</v>
      </c>
      <c r="L1963" t="s">
        <v>3426</v>
      </c>
      <c r="M1963" t="s">
        <v>7314</v>
      </c>
      <c r="N1963">
        <v>30</v>
      </c>
      <c r="O1963" t="s">
        <v>12759</v>
      </c>
      <c r="P1963" s="1" t="s">
        <v>310</v>
      </c>
      <c r="R1963">
        <v>14594</v>
      </c>
      <c r="T1963" t="s">
        <v>317</v>
      </c>
      <c r="V1963" t="s">
        <v>6341</v>
      </c>
      <c r="W1963" s="1">
        <v>25483</v>
      </c>
      <c r="X1963"/>
    </row>
    <row r="1964" spans="1:24" x14ac:dyDescent="0.3">
      <c r="A1964" t="s">
        <v>7319</v>
      </c>
      <c r="B1964">
        <v>1</v>
      </c>
      <c r="C1964" s="1" t="s">
        <v>7316</v>
      </c>
      <c r="D1964" t="s">
        <v>320</v>
      </c>
      <c r="E1964" t="s">
        <v>7318</v>
      </c>
      <c r="F1964" t="s">
        <v>298</v>
      </c>
      <c r="G1964">
        <v>84</v>
      </c>
      <c r="H1964" t="s">
        <v>952</v>
      </c>
      <c r="I1964" t="s">
        <v>7316</v>
      </c>
      <c r="J1964">
        <v>19559</v>
      </c>
      <c r="K1964">
        <v>4</v>
      </c>
      <c r="L1964" t="s">
        <v>1193</v>
      </c>
      <c r="M1964" t="s">
        <v>7317</v>
      </c>
      <c r="N1964">
        <v>27</v>
      </c>
      <c r="O1964" t="s">
        <v>12760</v>
      </c>
      <c r="P1964" s="1" t="s">
        <v>320</v>
      </c>
      <c r="R1964">
        <v>2971426</v>
      </c>
      <c r="S1964">
        <v>4</v>
      </c>
      <c r="T1964" t="s">
        <v>293</v>
      </c>
      <c r="U1964" t="s">
        <v>305</v>
      </c>
      <c r="V1964" t="s">
        <v>7320</v>
      </c>
      <c r="W1964" s="1">
        <v>30420</v>
      </c>
      <c r="X1964"/>
    </row>
    <row r="1965" spans="1:24" x14ac:dyDescent="0.3">
      <c r="A1965" t="s">
        <v>7325</v>
      </c>
      <c r="B1965">
        <v>1</v>
      </c>
      <c r="C1965" s="1" t="s">
        <v>7322</v>
      </c>
      <c r="D1965" t="s">
        <v>448</v>
      </c>
      <c r="F1965" t="s">
        <v>294</v>
      </c>
      <c r="G1965">
        <v>43</v>
      </c>
      <c r="H1965" t="s">
        <v>787</v>
      </c>
      <c r="I1965" t="s">
        <v>7322</v>
      </c>
      <c r="J1965">
        <v>19524</v>
      </c>
      <c r="K1965">
        <v>3</v>
      </c>
      <c r="L1965" t="s">
        <v>7323</v>
      </c>
      <c r="M1965" t="s">
        <v>7324</v>
      </c>
      <c r="N1965">
        <v>26</v>
      </c>
      <c r="O1965" t="s">
        <v>12761</v>
      </c>
      <c r="P1965" s="1" t="s">
        <v>448</v>
      </c>
      <c r="R1965">
        <v>2980384</v>
      </c>
      <c r="T1965" t="s">
        <v>359</v>
      </c>
      <c r="V1965" t="s">
        <v>1404</v>
      </c>
      <c r="W1965" s="1">
        <v>30403</v>
      </c>
      <c r="X1965"/>
    </row>
    <row r="1966" spans="1:24" x14ac:dyDescent="0.3">
      <c r="A1966" t="s">
        <v>7328</v>
      </c>
      <c r="B1966">
        <v>1</v>
      </c>
      <c r="C1966" s="1" t="s">
        <v>7327</v>
      </c>
      <c r="D1966" t="s">
        <v>434</v>
      </c>
      <c r="F1966" t="s">
        <v>294</v>
      </c>
      <c r="G1966">
        <v>9</v>
      </c>
      <c r="H1966" t="s">
        <v>575</v>
      </c>
      <c r="I1966" t="s">
        <v>7327</v>
      </c>
      <c r="J1966">
        <v>18358</v>
      </c>
      <c r="K1966">
        <v>0</v>
      </c>
      <c r="L1966" t="s">
        <v>2387</v>
      </c>
      <c r="M1966" t="s">
        <v>1607</v>
      </c>
      <c r="N1966">
        <v>25</v>
      </c>
      <c r="O1966" t="s">
        <v>12762</v>
      </c>
      <c r="P1966" s="1" t="s">
        <v>434</v>
      </c>
      <c r="T1966" t="s">
        <v>344</v>
      </c>
      <c r="V1966" t="s">
        <v>1004</v>
      </c>
      <c r="W1966" s="1"/>
      <c r="X1966"/>
    </row>
    <row r="1967" spans="1:24" x14ac:dyDescent="0.3">
      <c r="A1967" t="s">
        <v>7330</v>
      </c>
      <c r="B1967">
        <v>1</v>
      </c>
      <c r="C1967" s="1" t="s">
        <v>7329</v>
      </c>
      <c r="D1967" t="s">
        <v>558</v>
      </c>
      <c r="F1967" t="s">
        <v>294</v>
      </c>
      <c r="G1967">
        <v>48</v>
      </c>
      <c r="H1967" t="s">
        <v>496</v>
      </c>
      <c r="I1967" t="s">
        <v>7329</v>
      </c>
      <c r="J1967">
        <v>18501</v>
      </c>
      <c r="K1967">
        <v>0</v>
      </c>
      <c r="L1967" t="s">
        <v>879</v>
      </c>
      <c r="M1967" t="s">
        <v>4830</v>
      </c>
      <c r="N1967">
        <v>26</v>
      </c>
      <c r="O1967" t="s">
        <v>12763</v>
      </c>
      <c r="P1967" s="1" t="s">
        <v>448</v>
      </c>
      <c r="T1967" t="s">
        <v>307</v>
      </c>
      <c r="V1967" t="s">
        <v>7331</v>
      </c>
      <c r="W1967" s="1">
        <v>29671</v>
      </c>
      <c r="X1967"/>
    </row>
    <row r="1968" spans="1:24" x14ac:dyDescent="0.3">
      <c r="A1968" t="s">
        <v>7334</v>
      </c>
      <c r="B1968">
        <v>1</v>
      </c>
      <c r="C1968" s="1" t="s">
        <v>7332</v>
      </c>
      <c r="D1968" t="s">
        <v>320</v>
      </c>
      <c r="F1968" t="s">
        <v>294</v>
      </c>
      <c r="G1968">
        <v>49</v>
      </c>
      <c r="H1968" t="s">
        <v>655</v>
      </c>
      <c r="I1968" t="s">
        <v>7332</v>
      </c>
      <c r="J1968">
        <v>17238</v>
      </c>
      <c r="K1968">
        <v>0</v>
      </c>
      <c r="L1968" t="s">
        <v>5294</v>
      </c>
      <c r="M1968" t="s">
        <v>7333</v>
      </c>
      <c r="N1968">
        <v>25</v>
      </c>
      <c r="O1968" t="s">
        <v>12764</v>
      </c>
      <c r="P1968" s="1" t="s">
        <v>320</v>
      </c>
      <c r="R1968">
        <v>2507292</v>
      </c>
      <c r="T1968" t="s">
        <v>317</v>
      </c>
      <c r="V1968" t="s">
        <v>7335</v>
      </c>
      <c r="W1968" s="1">
        <v>28765</v>
      </c>
      <c r="X1968"/>
    </row>
    <row r="1969" spans="1:24" x14ac:dyDescent="0.3">
      <c r="A1969" t="s">
        <v>7339</v>
      </c>
      <c r="B1969">
        <v>1</v>
      </c>
      <c r="C1969" s="1" t="s">
        <v>7336</v>
      </c>
      <c r="D1969" t="s">
        <v>448</v>
      </c>
      <c r="E1969" t="s">
        <v>7338</v>
      </c>
      <c r="F1969" t="s">
        <v>506</v>
      </c>
      <c r="G1969">
        <v>23</v>
      </c>
      <c r="H1969" t="s">
        <v>571</v>
      </c>
      <c r="I1969" t="s">
        <v>7336</v>
      </c>
      <c r="J1969">
        <v>16189</v>
      </c>
      <c r="K1969">
        <v>6</v>
      </c>
      <c r="L1969" t="s">
        <v>7337</v>
      </c>
      <c r="M1969" t="s">
        <v>4432</v>
      </c>
      <c r="N1969">
        <v>29</v>
      </c>
      <c r="O1969" t="s">
        <v>12765</v>
      </c>
      <c r="P1969" s="1" t="s">
        <v>448</v>
      </c>
      <c r="R1969">
        <v>16921</v>
      </c>
      <c r="T1969" t="s">
        <v>344</v>
      </c>
      <c r="V1969" t="s">
        <v>3797</v>
      </c>
      <c r="W1969" s="1">
        <v>27709</v>
      </c>
      <c r="X1969"/>
    </row>
    <row r="1970" spans="1:24" x14ac:dyDescent="0.3">
      <c r="A1970" t="s">
        <v>7343</v>
      </c>
      <c r="B1970">
        <v>1</v>
      </c>
      <c r="C1970" s="1" t="s">
        <v>7340</v>
      </c>
      <c r="D1970" t="s">
        <v>448</v>
      </c>
      <c r="E1970" t="s">
        <v>7342</v>
      </c>
      <c r="F1970" t="s">
        <v>298</v>
      </c>
      <c r="G1970">
        <v>46</v>
      </c>
      <c r="H1970" t="s">
        <v>410</v>
      </c>
      <c r="I1970" t="s">
        <v>7340</v>
      </c>
      <c r="J1970">
        <v>18764</v>
      </c>
      <c r="K1970">
        <v>5</v>
      </c>
      <c r="L1970" t="s">
        <v>7341</v>
      </c>
      <c r="M1970" t="s">
        <v>4844</v>
      </c>
      <c r="N1970">
        <v>27</v>
      </c>
      <c r="O1970" t="s">
        <v>12766</v>
      </c>
      <c r="P1970" s="1" t="s">
        <v>448</v>
      </c>
      <c r="R1970">
        <v>2983319</v>
      </c>
      <c r="T1970" t="s">
        <v>489</v>
      </c>
      <c r="U1970" t="s">
        <v>1190</v>
      </c>
      <c r="V1970" t="s">
        <v>6875</v>
      </c>
      <c r="W1970" s="1">
        <v>30061</v>
      </c>
      <c r="X1970"/>
    </row>
    <row r="1971" spans="1:24" x14ac:dyDescent="0.3">
      <c r="A1971" t="s">
        <v>7345</v>
      </c>
      <c r="B1971">
        <v>1</v>
      </c>
      <c r="C1971" s="1" t="s">
        <v>7344</v>
      </c>
      <c r="D1971" t="s">
        <v>347</v>
      </c>
      <c r="F1971" t="s">
        <v>294</v>
      </c>
      <c r="G1971">
        <v>87</v>
      </c>
      <c r="H1971" t="s">
        <v>433</v>
      </c>
      <c r="I1971" t="s">
        <v>7344</v>
      </c>
      <c r="J1971">
        <v>13817</v>
      </c>
      <c r="K1971">
        <v>4</v>
      </c>
      <c r="L1971" t="s">
        <v>899</v>
      </c>
      <c r="M1971" t="s">
        <v>2027</v>
      </c>
      <c r="N1971">
        <v>27</v>
      </c>
      <c r="O1971" t="s">
        <v>12767</v>
      </c>
      <c r="P1971" s="1" t="s">
        <v>347</v>
      </c>
      <c r="R1971">
        <v>14910</v>
      </c>
      <c r="T1971" t="s">
        <v>421</v>
      </c>
      <c r="V1971" t="s">
        <v>2348</v>
      </c>
      <c r="W1971" s="1">
        <v>25753</v>
      </c>
      <c r="X1971"/>
    </row>
    <row r="1972" spans="1:24" x14ac:dyDescent="0.3">
      <c r="A1972" t="s">
        <v>14991</v>
      </c>
      <c r="B1972">
        <v>1</v>
      </c>
      <c r="C1972" s="1" t="s">
        <v>14992</v>
      </c>
      <c r="D1972" t="s">
        <v>448</v>
      </c>
      <c r="F1972" t="s">
        <v>294</v>
      </c>
      <c r="H1972" t="s">
        <v>758</v>
      </c>
      <c r="I1972" t="s">
        <v>14992</v>
      </c>
      <c r="J1972">
        <v>22414</v>
      </c>
      <c r="K1972">
        <v>0</v>
      </c>
      <c r="L1972" t="s">
        <v>1021</v>
      </c>
      <c r="M1972" t="s">
        <v>7888</v>
      </c>
      <c r="N1972">
        <v>23</v>
      </c>
      <c r="O1972" t="s">
        <v>14993</v>
      </c>
      <c r="P1972" s="1" t="s">
        <v>448</v>
      </c>
      <c r="R1972">
        <v>3931401</v>
      </c>
      <c r="T1972" t="s">
        <v>307</v>
      </c>
      <c r="V1972" t="s">
        <v>3143</v>
      </c>
      <c r="W1972" s="1">
        <v>33345</v>
      </c>
      <c r="X1972"/>
    </row>
    <row r="1973" spans="1:24" x14ac:dyDescent="0.3">
      <c r="A1973" t="s">
        <v>14994</v>
      </c>
      <c r="B1973">
        <v>1</v>
      </c>
      <c r="C1973" s="1" t="s">
        <v>14995</v>
      </c>
      <c r="D1973" t="s">
        <v>347</v>
      </c>
      <c r="F1973" t="s">
        <v>298</v>
      </c>
      <c r="G1973">
        <v>9</v>
      </c>
      <c r="H1973" t="s">
        <v>533</v>
      </c>
      <c r="I1973" t="s">
        <v>14995</v>
      </c>
      <c r="J1973">
        <v>22213</v>
      </c>
      <c r="K1973">
        <v>1</v>
      </c>
      <c r="L1973" t="s">
        <v>2105</v>
      </c>
      <c r="M1973" t="s">
        <v>14997</v>
      </c>
      <c r="N1973">
        <v>24</v>
      </c>
      <c r="O1973" t="s">
        <v>14998</v>
      </c>
      <c r="P1973" s="1" t="s">
        <v>347</v>
      </c>
      <c r="R1973">
        <v>3700815</v>
      </c>
      <c r="S1973">
        <v>3</v>
      </c>
      <c r="T1973" t="s">
        <v>307</v>
      </c>
      <c r="U1973" t="s">
        <v>1368</v>
      </c>
      <c r="V1973" t="s">
        <v>14996</v>
      </c>
      <c r="W1973" s="1">
        <v>32929</v>
      </c>
      <c r="X1973"/>
    </row>
    <row r="1974" spans="1:24" x14ac:dyDescent="0.3">
      <c r="A1974" t="s">
        <v>7349</v>
      </c>
      <c r="B1974">
        <v>1</v>
      </c>
      <c r="C1974" s="1" t="s">
        <v>7346</v>
      </c>
      <c r="D1974" t="s">
        <v>347</v>
      </c>
      <c r="F1974" t="s">
        <v>294</v>
      </c>
      <c r="G1974">
        <v>6</v>
      </c>
      <c r="H1974" t="s">
        <v>564</v>
      </c>
      <c r="I1974" t="s">
        <v>7346</v>
      </c>
      <c r="J1974">
        <v>16336</v>
      </c>
      <c r="K1974">
        <v>0</v>
      </c>
      <c r="L1974" t="s">
        <v>7347</v>
      </c>
      <c r="M1974" t="s">
        <v>7348</v>
      </c>
      <c r="N1974">
        <v>25</v>
      </c>
      <c r="O1974" t="s">
        <v>12768</v>
      </c>
      <c r="P1974" s="1" t="s">
        <v>347</v>
      </c>
      <c r="T1974" t="s">
        <v>395</v>
      </c>
      <c r="V1974" t="s">
        <v>7350</v>
      </c>
      <c r="W1974" s="1"/>
      <c r="X1974"/>
    </row>
    <row r="1975" spans="1:24" x14ac:dyDescent="0.3">
      <c r="A1975" t="s">
        <v>7353</v>
      </c>
      <c r="B1975">
        <v>1</v>
      </c>
      <c r="C1975" s="1" t="s">
        <v>7351</v>
      </c>
      <c r="D1975" t="s">
        <v>448</v>
      </c>
      <c r="F1975" t="s">
        <v>294</v>
      </c>
      <c r="G1975">
        <v>26</v>
      </c>
      <c r="H1975" t="s">
        <v>366</v>
      </c>
      <c r="I1975" t="s">
        <v>7351</v>
      </c>
      <c r="J1975">
        <v>13172</v>
      </c>
      <c r="K1975">
        <v>3</v>
      </c>
      <c r="L1975" t="s">
        <v>1495</v>
      </c>
      <c r="M1975" t="s">
        <v>7352</v>
      </c>
      <c r="N1975">
        <v>29</v>
      </c>
      <c r="O1975" t="s">
        <v>12769</v>
      </c>
      <c r="P1975" s="1" t="s">
        <v>448</v>
      </c>
      <c r="R1975">
        <v>14105</v>
      </c>
      <c r="T1975" t="s">
        <v>307</v>
      </c>
      <c r="V1975" t="s">
        <v>7354</v>
      </c>
      <c r="W1975" s="1">
        <v>24964</v>
      </c>
      <c r="X1975"/>
    </row>
    <row r="1976" spans="1:24" x14ac:dyDescent="0.3">
      <c r="A1976" t="s">
        <v>13799</v>
      </c>
      <c r="B1976">
        <v>1</v>
      </c>
      <c r="C1976" s="1" t="s">
        <v>7355</v>
      </c>
      <c r="D1976" t="s">
        <v>347</v>
      </c>
      <c r="E1976" t="s">
        <v>14066</v>
      </c>
      <c r="F1976" t="s">
        <v>298</v>
      </c>
      <c r="G1976">
        <v>14</v>
      </c>
      <c r="H1976" t="s">
        <v>692</v>
      </c>
      <c r="I1976" t="s">
        <v>7355</v>
      </c>
      <c r="J1976">
        <v>20875</v>
      </c>
      <c r="K1976">
        <v>2</v>
      </c>
      <c r="L1976" t="s">
        <v>14999</v>
      </c>
      <c r="M1976" t="s">
        <v>7356</v>
      </c>
      <c r="N1976">
        <v>23</v>
      </c>
      <c r="O1976" t="s">
        <v>12770</v>
      </c>
      <c r="P1976" s="1" t="s">
        <v>347</v>
      </c>
      <c r="R1976">
        <v>4047650</v>
      </c>
      <c r="S1976">
        <v>1</v>
      </c>
      <c r="T1976" t="s">
        <v>421</v>
      </c>
      <c r="U1976" t="s">
        <v>414</v>
      </c>
      <c r="V1976" t="s">
        <v>7357</v>
      </c>
      <c r="W1976" s="1">
        <v>31896</v>
      </c>
      <c r="X1976"/>
    </row>
    <row r="1977" spans="1:24" x14ac:dyDescent="0.3">
      <c r="A1977" t="s">
        <v>7361</v>
      </c>
      <c r="B1977">
        <v>1</v>
      </c>
      <c r="C1977" s="1" t="s">
        <v>7358</v>
      </c>
      <c r="D1977" t="s">
        <v>320</v>
      </c>
      <c r="E1977" t="s">
        <v>7360</v>
      </c>
      <c r="F1977" t="s">
        <v>298</v>
      </c>
      <c r="G1977">
        <v>87</v>
      </c>
      <c r="H1977" t="s">
        <v>511</v>
      </c>
      <c r="I1977" t="s">
        <v>7358</v>
      </c>
      <c r="J1977">
        <v>20662</v>
      </c>
      <c r="K1977">
        <v>3</v>
      </c>
      <c r="L1977" t="s">
        <v>7359</v>
      </c>
      <c r="M1977" t="s">
        <v>1915</v>
      </c>
      <c r="N1977">
        <v>25</v>
      </c>
      <c r="O1977" t="s">
        <v>12771</v>
      </c>
      <c r="P1977" s="1" t="s">
        <v>320</v>
      </c>
      <c r="R1977">
        <v>3118954</v>
      </c>
      <c r="S1977">
        <v>3</v>
      </c>
      <c r="T1977" t="s">
        <v>421</v>
      </c>
      <c r="U1977" t="s">
        <v>476</v>
      </c>
      <c r="V1977" t="s">
        <v>1908</v>
      </c>
      <c r="W1977" s="1">
        <v>31749</v>
      </c>
      <c r="X1977"/>
    </row>
    <row r="1978" spans="1:24" x14ac:dyDescent="0.3">
      <c r="A1978" t="s">
        <v>7364</v>
      </c>
      <c r="B1978">
        <v>1</v>
      </c>
      <c r="C1978" s="1" t="s">
        <v>7362</v>
      </c>
      <c r="D1978" t="s">
        <v>320</v>
      </c>
      <c r="E1978" t="s">
        <v>7363</v>
      </c>
      <c r="F1978" t="s">
        <v>298</v>
      </c>
      <c r="G1978">
        <v>81</v>
      </c>
      <c r="H1978" t="s">
        <v>1972</v>
      </c>
      <c r="I1978" t="s">
        <v>7362</v>
      </c>
      <c r="J1978">
        <v>16878</v>
      </c>
      <c r="K1978">
        <v>6</v>
      </c>
      <c r="L1978" t="s">
        <v>1230</v>
      </c>
      <c r="M1978" t="s">
        <v>1938</v>
      </c>
      <c r="N1978">
        <v>29</v>
      </c>
      <c r="O1978" t="s">
        <v>12772</v>
      </c>
      <c r="P1978" s="1" t="s">
        <v>320</v>
      </c>
      <c r="R1978">
        <v>2514206</v>
      </c>
      <c r="S1978">
        <v>2</v>
      </c>
      <c r="T1978" t="s">
        <v>303</v>
      </c>
      <c r="U1978" t="s">
        <v>305</v>
      </c>
      <c r="V1978" t="s">
        <v>1025</v>
      </c>
      <c r="W1978" s="1">
        <v>28505</v>
      </c>
      <c r="X1978"/>
    </row>
    <row r="1979" spans="1:24" x14ac:dyDescent="0.3">
      <c r="A1979" t="s">
        <v>7367</v>
      </c>
      <c r="B1979">
        <v>1</v>
      </c>
      <c r="C1979" s="1" t="s">
        <v>7365</v>
      </c>
      <c r="D1979" t="s">
        <v>347</v>
      </c>
      <c r="E1979" t="s">
        <v>7366</v>
      </c>
      <c r="F1979" t="s">
        <v>294</v>
      </c>
      <c r="G1979">
        <v>19</v>
      </c>
      <c r="H1979" t="s">
        <v>340</v>
      </c>
      <c r="I1979" t="s">
        <v>7365</v>
      </c>
      <c r="J1979">
        <v>19539</v>
      </c>
      <c r="K1979">
        <v>3</v>
      </c>
      <c r="L1979" t="s">
        <v>727</v>
      </c>
      <c r="M1979" t="s">
        <v>5361</v>
      </c>
      <c r="N1979">
        <v>25</v>
      </c>
      <c r="O1979" t="s">
        <v>12773</v>
      </c>
      <c r="P1979" s="1" t="s">
        <v>347</v>
      </c>
      <c r="R1979">
        <v>3122935</v>
      </c>
      <c r="T1979" t="s">
        <v>328</v>
      </c>
      <c r="V1979" t="s">
        <v>2807</v>
      </c>
      <c r="W1979" s="1">
        <v>30737</v>
      </c>
      <c r="X1979"/>
    </row>
    <row r="1980" spans="1:24" x14ac:dyDescent="0.3">
      <c r="A1980" t="s">
        <v>7369</v>
      </c>
      <c r="B1980">
        <v>1</v>
      </c>
      <c r="C1980" s="1" t="s">
        <v>7368</v>
      </c>
      <c r="D1980" t="s">
        <v>448</v>
      </c>
      <c r="F1980" t="s">
        <v>294</v>
      </c>
      <c r="G1980">
        <v>26</v>
      </c>
      <c r="H1980" t="s">
        <v>571</v>
      </c>
      <c r="I1980" t="s">
        <v>7368</v>
      </c>
      <c r="J1980">
        <v>16163</v>
      </c>
      <c r="K1980">
        <v>6</v>
      </c>
      <c r="L1980" t="s">
        <v>301</v>
      </c>
      <c r="M1980" t="s">
        <v>2181</v>
      </c>
      <c r="N1980">
        <v>28</v>
      </c>
      <c r="O1980" t="s">
        <v>12774</v>
      </c>
      <c r="P1980" s="1" t="s">
        <v>448</v>
      </c>
      <c r="R1980">
        <v>17105</v>
      </c>
      <c r="T1980" t="s">
        <v>399</v>
      </c>
      <c r="V1980" t="s">
        <v>16465</v>
      </c>
      <c r="W1980" s="1">
        <v>27946</v>
      </c>
      <c r="X1980"/>
    </row>
    <row r="1981" spans="1:24" x14ac:dyDescent="0.3">
      <c r="A1981" t="s">
        <v>7373</v>
      </c>
      <c r="B1981">
        <v>1</v>
      </c>
      <c r="C1981" s="1" t="s">
        <v>7370</v>
      </c>
      <c r="D1981" t="s">
        <v>347</v>
      </c>
      <c r="E1981" t="s">
        <v>7372</v>
      </c>
      <c r="F1981" t="s">
        <v>294</v>
      </c>
      <c r="G1981">
        <v>18</v>
      </c>
      <c r="H1981" t="s">
        <v>1301</v>
      </c>
      <c r="I1981" t="s">
        <v>7370</v>
      </c>
      <c r="J1981">
        <v>16536</v>
      </c>
      <c r="K1981">
        <v>6</v>
      </c>
      <c r="L1981" t="s">
        <v>4240</v>
      </c>
      <c r="M1981" t="s">
        <v>7371</v>
      </c>
      <c r="N1981">
        <v>28</v>
      </c>
      <c r="O1981" t="s">
        <v>12775</v>
      </c>
      <c r="P1981" s="1" t="s">
        <v>347</v>
      </c>
      <c r="R1981">
        <v>17032</v>
      </c>
      <c r="T1981" t="s">
        <v>395</v>
      </c>
      <c r="V1981" t="s">
        <v>5767</v>
      </c>
      <c r="W1981" s="1">
        <v>28071</v>
      </c>
      <c r="X1981"/>
    </row>
    <row r="1982" spans="1:24" x14ac:dyDescent="0.3">
      <c r="A1982" t="s">
        <v>7377</v>
      </c>
      <c r="B1982">
        <v>1</v>
      </c>
      <c r="C1982" s="1" t="s">
        <v>7376</v>
      </c>
      <c r="D1982" t="s">
        <v>347</v>
      </c>
      <c r="F1982" t="s">
        <v>294</v>
      </c>
      <c r="G1982">
        <v>17</v>
      </c>
      <c r="H1982" t="s">
        <v>588</v>
      </c>
      <c r="I1982" t="s">
        <v>7376</v>
      </c>
      <c r="J1982">
        <v>13463</v>
      </c>
      <c r="K1982">
        <v>5</v>
      </c>
      <c r="L1982" t="s">
        <v>1644</v>
      </c>
      <c r="M1982" t="s">
        <v>4631</v>
      </c>
      <c r="N1982">
        <v>29</v>
      </c>
      <c r="O1982" t="s">
        <v>12776</v>
      </c>
      <c r="P1982" s="1" t="s">
        <v>347</v>
      </c>
      <c r="R1982">
        <v>14095</v>
      </c>
      <c r="T1982" t="s">
        <v>303</v>
      </c>
      <c r="V1982" t="s">
        <v>5807</v>
      </c>
      <c r="W1982" s="1">
        <v>24894</v>
      </c>
      <c r="X1982"/>
    </row>
    <row r="1983" spans="1:24" x14ac:dyDescent="0.3">
      <c r="A1983" t="s">
        <v>7380</v>
      </c>
      <c r="B1983">
        <v>1</v>
      </c>
      <c r="C1983" s="1" t="s">
        <v>7378</v>
      </c>
      <c r="D1983" t="s">
        <v>310</v>
      </c>
      <c r="F1983" t="s">
        <v>298</v>
      </c>
      <c r="G1983">
        <v>3</v>
      </c>
      <c r="H1983" t="s">
        <v>374</v>
      </c>
      <c r="I1983" t="s">
        <v>7378</v>
      </c>
      <c r="J1983">
        <v>19266</v>
      </c>
      <c r="K1983">
        <v>1</v>
      </c>
      <c r="L1983" t="s">
        <v>6208</v>
      </c>
      <c r="M1983" t="s">
        <v>7379</v>
      </c>
      <c r="N1983">
        <v>24</v>
      </c>
      <c r="O1983" t="s">
        <v>12777</v>
      </c>
      <c r="P1983" s="1" t="s">
        <v>310</v>
      </c>
      <c r="R1983">
        <v>2977737</v>
      </c>
      <c r="T1983" t="s">
        <v>421</v>
      </c>
      <c r="U1983" t="s">
        <v>640</v>
      </c>
      <c r="V1983" t="s">
        <v>4259</v>
      </c>
      <c r="W1983" s="1">
        <v>30436</v>
      </c>
      <c r="X1983"/>
    </row>
    <row r="1984" spans="1:24" x14ac:dyDescent="0.3">
      <c r="A1984" t="s">
        <v>7382</v>
      </c>
      <c r="B1984">
        <v>1</v>
      </c>
      <c r="C1984" s="1" t="s">
        <v>7381</v>
      </c>
      <c r="D1984" t="s">
        <v>347</v>
      </c>
      <c r="F1984" t="s">
        <v>294</v>
      </c>
      <c r="G1984">
        <v>89</v>
      </c>
      <c r="H1984" t="s">
        <v>340</v>
      </c>
      <c r="I1984" t="s">
        <v>7381</v>
      </c>
      <c r="J1984">
        <v>15836</v>
      </c>
      <c r="K1984">
        <v>1</v>
      </c>
      <c r="L1984" t="s">
        <v>3944</v>
      </c>
      <c r="M1984" t="s">
        <v>5726</v>
      </c>
      <c r="N1984">
        <v>28</v>
      </c>
      <c r="O1984" t="s">
        <v>12778</v>
      </c>
      <c r="P1984" s="1" t="s">
        <v>347</v>
      </c>
      <c r="R1984">
        <v>15518</v>
      </c>
      <c r="T1984" t="s">
        <v>328</v>
      </c>
      <c r="V1984" t="s">
        <v>4476</v>
      </c>
      <c r="W1984" s="1">
        <v>26403</v>
      </c>
      <c r="X1984"/>
    </row>
    <row r="1985" spans="1:24" x14ac:dyDescent="0.3">
      <c r="A1985" t="s">
        <v>7386</v>
      </c>
      <c r="B1985">
        <v>1</v>
      </c>
      <c r="C1985" s="1" t="s">
        <v>7383</v>
      </c>
      <c r="D1985" t="s">
        <v>558</v>
      </c>
      <c r="E1985" t="s">
        <v>7385</v>
      </c>
      <c r="F1985" t="s">
        <v>294</v>
      </c>
      <c r="H1985" t="s">
        <v>952</v>
      </c>
      <c r="I1985" t="s">
        <v>7383</v>
      </c>
      <c r="J1985">
        <v>14783</v>
      </c>
      <c r="K1985">
        <v>10</v>
      </c>
      <c r="L1985" t="s">
        <v>932</v>
      </c>
      <c r="M1985" t="s">
        <v>7384</v>
      </c>
      <c r="N1985">
        <v>32</v>
      </c>
      <c r="O1985" t="s">
        <v>12779</v>
      </c>
      <c r="P1985" s="1" t="s">
        <v>448</v>
      </c>
      <c r="R1985">
        <v>13940</v>
      </c>
      <c r="T1985" t="s">
        <v>317</v>
      </c>
      <c r="V1985" t="s">
        <v>7387</v>
      </c>
      <c r="W1985" s="1">
        <v>24760</v>
      </c>
      <c r="X1985"/>
    </row>
    <row r="1986" spans="1:24" x14ac:dyDescent="0.3">
      <c r="A1986" t="s">
        <v>7390</v>
      </c>
      <c r="B1986">
        <v>1</v>
      </c>
      <c r="C1986" s="1" t="s">
        <v>7389</v>
      </c>
      <c r="D1986" t="s">
        <v>347</v>
      </c>
      <c r="F1986" t="s">
        <v>298</v>
      </c>
      <c r="G1986">
        <v>81</v>
      </c>
      <c r="H1986" t="s">
        <v>833</v>
      </c>
      <c r="I1986" t="s">
        <v>7389</v>
      </c>
      <c r="J1986">
        <v>20836</v>
      </c>
      <c r="K1986">
        <v>2</v>
      </c>
      <c r="L1986" t="s">
        <v>16466</v>
      </c>
      <c r="M1986" t="s">
        <v>1112</v>
      </c>
      <c r="N1986">
        <v>24</v>
      </c>
      <c r="O1986" t="s">
        <v>16467</v>
      </c>
      <c r="P1986" s="1" t="s">
        <v>347</v>
      </c>
      <c r="R1986">
        <v>3917067</v>
      </c>
      <c r="S1986">
        <v>1</v>
      </c>
      <c r="T1986" t="s">
        <v>307</v>
      </c>
      <c r="U1986" t="s">
        <v>640</v>
      </c>
      <c r="V1986" t="s">
        <v>2678</v>
      </c>
      <c r="W1986" s="1">
        <v>32079</v>
      </c>
      <c r="X1986"/>
    </row>
    <row r="1987" spans="1:24" x14ac:dyDescent="0.3">
      <c r="A1987" t="s">
        <v>7393</v>
      </c>
      <c r="B1987">
        <v>1</v>
      </c>
      <c r="C1987" s="1" t="s">
        <v>7391</v>
      </c>
      <c r="F1987" t="s">
        <v>294</v>
      </c>
      <c r="G1987">
        <v>0</v>
      </c>
      <c r="H1987" t="s">
        <v>295</v>
      </c>
      <c r="I1987" t="s">
        <v>7391</v>
      </c>
      <c r="J1987">
        <v>19785</v>
      </c>
      <c r="K1987">
        <v>0</v>
      </c>
      <c r="L1987" t="s">
        <v>552</v>
      </c>
      <c r="M1987" t="s">
        <v>7392</v>
      </c>
      <c r="O1987" t="s">
        <v>12780</v>
      </c>
      <c r="P1987" s="1" t="s">
        <v>295</v>
      </c>
      <c r="T1987" t="s">
        <v>295</v>
      </c>
      <c r="V1987"/>
      <c r="W1987" s="1"/>
      <c r="X1987"/>
    </row>
    <row r="1988" spans="1:24" x14ac:dyDescent="0.3">
      <c r="A1988" t="s">
        <v>7396</v>
      </c>
      <c r="B1988">
        <v>1</v>
      </c>
      <c r="C1988" s="1" t="s">
        <v>7394</v>
      </c>
      <c r="D1988" t="s">
        <v>448</v>
      </c>
      <c r="F1988" t="s">
        <v>294</v>
      </c>
      <c r="G1988">
        <v>27</v>
      </c>
      <c r="H1988" t="s">
        <v>533</v>
      </c>
      <c r="I1988" t="s">
        <v>7394</v>
      </c>
      <c r="J1988">
        <v>14501</v>
      </c>
      <c r="K1988">
        <v>8</v>
      </c>
      <c r="L1988" t="s">
        <v>7395</v>
      </c>
      <c r="M1988" t="s">
        <v>932</v>
      </c>
      <c r="N1988">
        <v>30</v>
      </c>
      <c r="O1988" t="s">
        <v>12781</v>
      </c>
      <c r="P1988" s="1" t="s">
        <v>448</v>
      </c>
      <c r="R1988">
        <v>14890</v>
      </c>
      <c r="T1988" t="s">
        <v>489</v>
      </c>
      <c r="V1988" t="s">
        <v>7397</v>
      </c>
      <c r="W1988" s="1">
        <v>25771</v>
      </c>
      <c r="X1988"/>
    </row>
    <row r="1989" spans="1:24" x14ac:dyDescent="0.3">
      <c r="A1989" t="s">
        <v>15000</v>
      </c>
      <c r="B1989">
        <v>1</v>
      </c>
      <c r="C1989" s="1" t="s">
        <v>15001</v>
      </c>
      <c r="D1989" t="s">
        <v>347</v>
      </c>
      <c r="F1989" t="s">
        <v>298</v>
      </c>
      <c r="G1989">
        <v>16</v>
      </c>
      <c r="H1989" t="s">
        <v>355</v>
      </c>
      <c r="I1989" t="s">
        <v>15001</v>
      </c>
      <c r="J1989">
        <v>21954</v>
      </c>
      <c r="K1989">
        <v>1</v>
      </c>
      <c r="L1989" t="s">
        <v>899</v>
      </c>
      <c r="M1989" t="s">
        <v>15003</v>
      </c>
      <c r="N1989">
        <v>24</v>
      </c>
      <c r="O1989" t="s">
        <v>15004</v>
      </c>
      <c r="P1989" s="1" t="s">
        <v>347</v>
      </c>
      <c r="T1989" t="s">
        <v>421</v>
      </c>
      <c r="U1989" t="s">
        <v>741</v>
      </c>
      <c r="V1989" t="s">
        <v>15002</v>
      </c>
      <c r="W1989" s="1">
        <v>33094</v>
      </c>
      <c r="X1989"/>
    </row>
    <row r="1990" spans="1:24" x14ac:dyDescent="0.3">
      <c r="A1990" t="s">
        <v>16468</v>
      </c>
      <c r="B1990">
        <v>1</v>
      </c>
      <c r="C1990" s="1" t="s">
        <v>15005</v>
      </c>
      <c r="D1990" t="s">
        <v>448</v>
      </c>
      <c r="F1990" t="s">
        <v>298</v>
      </c>
      <c r="G1990">
        <v>22</v>
      </c>
      <c r="H1990" t="s">
        <v>682</v>
      </c>
      <c r="I1990" t="s">
        <v>15005</v>
      </c>
      <c r="J1990">
        <v>21797</v>
      </c>
      <c r="K1990">
        <v>1</v>
      </c>
      <c r="L1990" t="s">
        <v>16469</v>
      </c>
      <c r="M1990" t="s">
        <v>5493</v>
      </c>
      <c r="N1990">
        <v>23</v>
      </c>
      <c r="O1990" t="s">
        <v>15007</v>
      </c>
      <c r="P1990" s="1" t="s">
        <v>448</v>
      </c>
      <c r="Q1990" t="s">
        <v>295</v>
      </c>
      <c r="R1990">
        <v>4034952</v>
      </c>
      <c r="S1990">
        <v>4</v>
      </c>
      <c r="T1990" t="s">
        <v>359</v>
      </c>
      <c r="U1990" t="s">
        <v>351</v>
      </c>
      <c r="V1990" t="s">
        <v>15006</v>
      </c>
      <c r="W1990" s="1">
        <v>32790</v>
      </c>
      <c r="X1990"/>
    </row>
    <row r="1991" spans="1:24" x14ac:dyDescent="0.3">
      <c r="A1991" t="s">
        <v>7400</v>
      </c>
      <c r="B1991">
        <v>1</v>
      </c>
      <c r="C1991" s="1" t="s">
        <v>7398</v>
      </c>
      <c r="D1991" t="s">
        <v>347</v>
      </c>
      <c r="F1991" t="s">
        <v>298</v>
      </c>
      <c r="G1991">
        <v>87</v>
      </c>
      <c r="H1991" t="s">
        <v>564</v>
      </c>
      <c r="I1991" t="s">
        <v>7398</v>
      </c>
      <c r="J1991">
        <v>8079</v>
      </c>
      <c r="K1991">
        <v>0</v>
      </c>
      <c r="L1991" t="s">
        <v>1531</v>
      </c>
      <c r="M1991" t="s">
        <v>7399</v>
      </c>
      <c r="O1991" t="s">
        <v>12782</v>
      </c>
      <c r="P1991" s="1" t="s">
        <v>347</v>
      </c>
      <c r="T1991" t="s">
        <v>399</v>
      </c>
      <c r="U1991" t="s">
        <v>334</v>
      </c>
      <c r="V1991"/>
      <c r="W1991" s="1"/>
      <c r="X1991"/>
    </row>
    <row r="1992" spans="1:24" x14ac:dyDescent="0.3">
      <c r="A1992" t="s">
        <v>15008</v>
      </c>
      <c r="B1992">
        <v>1</v>
      </c>
      <c r="C1992" s="1" t="s">
        <v>15009</v>
      </c>
      <c r="D1992" t="s">
        <v>448</v>
      </c>
      <c r="F1992" t="s">
        <v>294</v>
      </c>
      <c r="H1992" t="s">
        <v>433</v>
      </c>
      <c r="I1992" t="s">
        <v>15009</v>
      </c>
      <c r="J1992">
        <v>22129</v>
      </c>
      <c r="K1992">
        <v>0</v>
      </c>
      <c r="L1992" t="s">
        <v>15011</v>
      </c>
      <c r="M1992" t="s">
        <v>3294</v>
      </c>
      <c r="O1992" t="s">
        <v>15010</v>
      </c>
      <c r="P1992" s="1" t="s">
        <v>448</v>
      </c>
      <c r="Q1992" t="s">
        <v>15644</v>
      </c>
      <c r="T1992" t="s">
        <v>307</v>
      </c>
      <c r="V1992"/>
      <c r="W1992" s="1"/>
      <c r="X1992"/>
    </row>
    <row r="1993" spans="1:24" x14ac:dyDescent="0.3">
      <c r="A1993" t="s">
        <v>7404</v>
      </c>
      <c r="B1993">
        <v>1</v>
      </c>
      <c r="C1993" s="1" t="s">
        <v>7402</v>
      </c>
      <c r="D1993" t="s">
        <v>347</v>
      </c>
      <c r="F1993" t="s">
        <v>298</v>
      </c>
      <c r="G1993">
        <v>14</v>
      </c>
      <c r="H1993" t="s">
        <v>537</v>
      </c>
      <c r="I1993" t="s">
        <v>7402</v>
      </c>
      <c r="J1993">
        <v>15554</v>
      </c>
      <c r="K1993">
        <v>1</v>
      </c>
      <c r="L1993" t="s">
        <v>2449</v>
      </c>
      <c r="M1993" t="s">
        <v>7403</v>
      </c>
      <c r="N1993">
        <v>28</v>
      </c>
      <c r="O1993" t="s">
        <v>12783</v>
      </c>
      <c r="P1993" s="1" t="s">
        <v>347</v>
      </c>
      <c r="T1993" t="s">
        <v>489</v>
      </c>
      <c r="U1993" t="s">
        <v>741</v>
      </c>
      <c r="V1993" t="s">
        <v>2386</v>
      </c>
      <c r="W1993" s="1">
        <v>26886</v>
      </c>
      <c r="X1993"/>
    </row>
    <row r="1994" spans="1:24" x14ac:dyDescent="0.3">
      <c r="A1994" t="s">
        <v>15012</v>
      </c>
      <c r="B1994">
        <v>1</v>
      </c>
      <c r="C1994" s="1" t="s">
        <v>7405</v>
      </c>
      <c r="D1994" t="s">
        <v>347</v>
      </c>
      <c r="E1994" t="s">
        <v>7406</v>
      </c>
      <c r="F1994" t="s">
        <v>298</v>
      </c>
      <c r="G1994">
        <v>13</v>
      </c>
      <c r="H1994" t="s">
        <v>537</v>
      </c>
      <c r="I1994" t="s">
        <v>7405</v>
      </c>
      <c r="J1994">
        <v>19317</v>
      </c>
      <c r="K1994">
        <v>4</v>
      </c>
      <c r="L1994" t="s">
        <v>4077</v>
      </c>
      <c r="M1994" t="s">
        <v>1474</v>
      </c>
      <c r="N1994">
        <v>26</v>
      </c>
      <c r="O1994" t="s">
        <v>15013</v>
      </c>
      <c r="P1994" s="1" t="s">
        <v>347</v>
      </c>
      <c r="R1994">
        <v>3056476</v>
      </c>
      <c r="S1994">
        <v>2</v>
      </c>
      <c r="T1994" t="s">
        <v>395</v>
      </c>
      <c r="U1994" t="s">
        <v>717</v>
      </c>
      <c r="V1994" t="s">
        <v>7408</v>
      </c>
      <c r="W1994" s="1">
        <v>30550</v>
      </c>
      <c r="X1994"/>
    </row>
    <row r="1995" spans="1:24" x14ac:dyDescent="0.3">
      <c r="A1995" t="s">
        <v>7411</v>
      </c>
      <c r="B1995">
        <v>1</v>
      </c>
      <c r="C1995" s="1" t="s">
        <v>7409</v>
      </c>
      <c r="D1995" t="s">
        <v>347</v>
      </c>
      <c r="F1995" t="s">
        <v>294</v>
      </c>
      <c r="G1995">
        <v>83</v>
      </c>
      <c r="H1995" t="s">
        <v>810</v>
      </c>
      <c r="I1995" t="s">
        <v>7409</v>
      </c>
      <c r="J1995">
        <v>17417</v>
      </c>
      <c r="K1995">
        <v>1</v>
      </c>
      <c r="L1995" t="s">
        <v>7410</v>
      </c>
      <c r="M1995" t="s">
        <v>1928</v>
      </c>
      <c r="N1995">
        <v>27</v>
      </c>
      <c r="O1995" t="s">
        <v>12784</v>
      </c>
      <c r="P1995" s="1" t="s">
        <v>347</v>
      </c>
      <c r="R1995">
        <v>2509475</v>
      </c>
      <c r="T1995" t="s">
        <v>344</v>
      </c>
      <c r="V1995" t="s">
        <v>4148</v>
      </c>
      <c r="W1995" s="1">
        <v>28795</v>
      </c>
      <c r="X1995"/>
    </row>
    <row r="1996" spans="1:24" x14ac:dyDescent="0.3">
      <c r="A1996" t="s">
        <v>13853</v>
      </c>
      <c r="B1996">
        <v>1</v>
      </c>
      <c r="C1996" s="1" t="s">
        <v>13852</v>
      </c>
      <c r="D1996" t="s">
        <v>310</v>
      </c>
      <c r="E1996" t="s">
        <v>15014</v>
      </c>
      <c r="F1996" t="s">
        <v>294</v>
      </c>
      <c r="G1996">
        <v>6</v>
      </c>
      <c r="H1996" t="s">
        <v>720</v>
      </c>
      <c r="I1996" t="s">
        <v>13852</v>
      </c>
      <c r="J1996">
        <v>21646</v>
      </c>
      <c r="K1996">
        <v>1</v>
      </c>
      <c r="L1996" t="s">
        <v>651</v>
      </c>
      <c r="M1996" t="s">
        <v>13854</v>
      </c>
      <c r="N1996">
        <v>24</v>
      </c>
      <c r="O1996" t="s">
        <v>13855</v>
      </c>
      <c r="P1996" s="1" t="s">
        <v>310</v>
      </c>
      <c r="R1996">
        <v>3139487</v>
      </c>
      <c r="S1996">
        <v>5</v>
      </c>
      <c r="T1996" t="s">
        <v>328</v>
      </c>
      <c r="V1996" t="s">
        <v>987</v>
      </c>
      <c r="W1996" s="1">
        <v>32634</v>
      </c>
      <c r="X1996"/>
    </row>
    <row r="1997" spans="1:24" x14ac:dyDescent="0.3">
      <c r="A1997" t="s">
        <v>7415</v>
      </c>
      <c r="B1997">
        <v>1</v>
      </c>
      <c r="C1997" s="1" t="s">
        <v>7412</v>
      </c>
      <c r="D1997" t="s">
        <v>347</v>
      </c>
      <c r="E1997" t="s">
        <v>7414</v>
      </c>
      <c r="F1997" t="s">
        <v>294</v>
      </c>
      <c r="G1997">
        <v>15</v>
      </c>
      <c r="H1997" t="s">
        <v>833</v>
      </c>
      <c r="I1997" t="s">
        <v>7412</v>
      </c>
      <c r="J1997">
        <v>19177</v>
      </c>
      <c r="K1997">
        <v>3</v>
      </c>
      <c r="L1997" t="s">
        <v>1826</v>
      </c>
      <c r="M1997" t="s">
        <v>7413</v>
      </c>
      <c r="N1997">
        <v>26</v>
      </c>
      <c r="O1997" t="s">
        <v>12785</v>
      </c>
      <c r="P1997" s="1" t="s">
        <v>347</v>
      </c>
      <c r="R1997">
        <v>2971233</v>
      </c>
      <c r="S1997">
        <v>3</v>
      </c>
      <c r="T1997" t="s">
        <v>344</v>
      </c>
      <c r="V1997" t="s">
        <v>4146</v>
      </c>
      <c r="W1997" s="1">
        <v>30524</v>
      </c>
      <c r="X1997"/>
    </row>
    <row r="1998" spans="1:24" x14ac:dyDescent="0.3">
      <c r="A1998" t="s">
        <v>7418</v>
      </c>
      <c r="B1998">
        <v>1</v>
      </c>
      <c r="C1998" s="1" t="s">
        <v>7416</v>
      </c>
      <c r="D1998" t="s">
        <v>558</v>
      </c>
      <c r="E1998" t="s">
        <v>15015</v>
      </c>
      <c r="F1998" t="s">
        <v>294</v>
      </c>
      <c r="H1998" t="s">
        <v>521</v>
      </c>
      <c r="I1998" t="s">
        <v>7416</v>
      </c>
      <c r="J1998">
        <v>21365</v>
      </c>
      <c r="K1998">
        <v>1</v>
      </c>
      <c r="L1998" t="s">
        <v>636</v>
      </c>
      <c r="M1998" t="s">
        <v>7417</v>
      </c>
      <c r="N1998">
        <v>24</v>
      </c>
      <c r="O1998" t="s">
        <v>12786</v>
      </c>
      <c r="P1998" s="1" t="s">
        <v>448</v>
      </c>
      <c r="R1998">
        <v>3136308</v>
      </c>
      <c r="S1998">
        <v>2</v>
      </c>
      <c r="T1998" t="s">
        <v>307</v>
      </c>
      <c r="V1998" t="s">
        <v>7419</v>
      </c>
      <c r="W1998" s="1">
        <v>32216</v>
      </c>
      <c r="X1998"/>
    </row>
    <row r="1999" spans="1:24" x14ac:dyDescent="0.3">
      <c r="A1999" t="s">
        <v>13895</v>
      </c>
      <c r="B1999">
        <v>1</v>
      </c>
      <c r="C1999" s="1" t="s">
        <v>7420</v>
      </c>
      <c r="D1999" t="s">
        <v>347</v>
      </c>
      <c r="E1999" t="s">
        <v>14067</v>
      </c>
      <c r="F1999" t="s">
        <v>298</v>
      </c>
      <c r="G1999">
        <v>80</v>
      </c>
      <c r="H1999" t="s">
        <v>433</v>
      </c>
      <c r="I1999" t="s">
        <v>7420</v>
      </c>
      <c r="J1999">
        <v>20829</v>
      </c>
      <c r="K1999">
        <v>2</v>
      </c>
      <c r="L1999" t="s">
        <v>2247</v>
      </c>
      <c r="M1999" t="s">
        <v>1444</v>
      </c>
      <c r="N1999">
        <v>24</v>
      </c>
      <c r="O1999" t="s">
        <v>15016</v>
      </c>
      <c r="P1999" s="1" t="s">
        <v>347</v>
      </c>
      <c r="R1999">
        <v>3916071</v>
      </c>
      <c r="S1999">
        <v>4</v>
      </c>
      <c r="T1999" t="s">
        <v>328</v>
      </c>
      <c r="U1999" t="s">
        <v>302</v>
      </c>
      <c r="V1999" t="s">
        <v>7421</v>
      </c>
      <c r="W1999" s="1">
        <v>31952</v>
      </c>
      <c r="X1999"/>
    </row>
    <row r="2000" spans="1:24" x14ac:dyDescent="0.3">
      <c r="A2000" t="s">
        <v>7426</v>
      </c>
      <c r="B2000">
        <v>1</v>
      </c>
      <c r="C2000" s="1" t="s">
        <v>7423</v>
      </c>
      <c r="D2000" t="s">
        <v>558</v>
      </c>
      <c r="E2000" t="s">
        <v>7425</v>
      </c>
      <c r="F2000" t="s">
        <v>298</v>
      </c>
      <c r="G2000">
        <v>46</v>
      </c>
      <c r="H2000" t="s">
        <v>655</v>
      </c>
      <c r="I2000" t="s">
        <v>7423</v>
      </c>
      <c r="J2000">
        <v>20018</v>
      </c>
      <c r="K2000">
        <v>3</v>
      </c>
      <c r="L2000" t="s">
        <v>710</v>
      </c>
      <c r="M2000" t="s">
        <v>7424</v>
      </c>
      <c r="N2000">
        <v>24</v>
      </c>
      <c r="O2000" t="s">
        <v>12787</v>
      </c>
      <c r="P2000" s="1" t="s">
        <v>448</v>
      </c>
      <c r="R2000">
        <v>3125232</v>
      </c>
      <c r="S2000">
        <v>5</v>
      </c>
      <c r="T2000" t="s">
        <v>344</v>
      </c>
      <c r="U2000" t="s">
        <v>717</v>
      </c>
      <c r="V2000" t="s">
        <v>3856</v>
      </c>
      <c r="W2000" s="1">
        <v>31207</v>
      </c>
      <c r="X2000"/>
    </row>
    <row r="2001" spans="1:24" x14ac:dyDescent="0.3">
      <c r="A2001" t="s">
        <v>7428</v>
      </c>
      <c r="B2001">
        <v>1</v>
      </c>
      <c r="C2001" s="1" t="s">
        <v>7427</v>
      </c>
      <c r="D2001" t="s">
        <v>347</v>
      </c>
      <c r="E2001" t="s">
        <v>15017</v>
      </c>
      <c r="F2001" t="s">
        <v>294</v>
      </c>
      <c r="G2001">
        <v>19</v>
      </c>
      <c r="H2001" t="s">
        <v>410</v>
      </c>
      <c r="I2001" t="s">
        <v>7427</v>
      </c>
      <c r="J2001">
        <v>21276</v>
      </c>
      <c r="K2001">
        <v>1</v>
      </c>
      <c r="L2001" t="s">
        <v>2626</v>
      </c>
      <c r="M2001" t="s">
        <v>4622</v>
      </c>
      <c r="N2001">
        <v>24</v>
      </c>
      <c r="O2001" t="s">
        <v>12788</v>
      </c>
      <c r="P2001" s="1" t="s">
        <v>347</v>
      </c>
      <c r="R2001">
        <v>3126325</v>
      </c>
      <c r="S2001">
        <v>5</v>
      </c>
      <c r="T2001" t="s">
        <v>317</v>
      </c>
      <c r="V2001" t="s">
        <v>13856</v>
      </c>
      <c r="W2001" s="1">
        <v>32271</v>
      </c>
      <c r="X2001"/>
    </row>
    <row r="2002" spans="1:24" x14ac:dyDescent="0.3">
      <c r="A2002" t="s">
        <v>7433</v>
      </c>
      <c r="B2002">
        <v>1</v>
      </c>
      <c r="C2002" s="1" t="s">
        <v>7431</v>
      </c>
      <c r="D2002" t="s">
        <v>347</v>
      </c>
      <c r="F2002" t="s">
        <v>294</v>
      </c>
      <c r="G2002">
        <v>16</v>
      </c>
      <c r="H2002" t="s">
        <v>355</v>
      </c>
      <c r="I2002" t="s">
        <v>7431</v>
      </c>
      <c r="J2002">
        <v>17549</v>
      </c>
      <c r="K2002">
        <v>1</v>
      </c>
      <c r="L2002" t="s">
        <v>7432</v>
      </c>
      <c r="M2002" t="s">
        <v>1767</v>
      </c>
      <c r="N2002">
        <v>26</v>
      </c>
      <c r="O2002" t="s">
        <v>12789</v>
      </c>
      <c r="P2002" s="1" t="s">
        <v>347</v>
      </c>
      <c r="R2002">
        <v>2517976</v>
      </c>
      <c r="T2002" t="s">
        <v>489</v>
      </c>
      <c r="V2002" t="s">
        <v>398</v>
      </c>
      <c r="W2002" s="1">
        <v>29165</v>
      </c>
      <c r="X2002"/>
    </row>
    <row r="2003" spans="1:24" x14ac:dyDescent="0.3">
      <c r="A2003" t="s">
        <v>7438</v>
      </c>
      <c r="B2003">
        <v>1</v>
      </c>
      <c r="C2003" s="1" t="s">
        <v>7434</v>
      </c>
      <c r="D2003" t="s">
        <v>347</v>
      </c>
      <c r="E2003" t="s">
        <v>7437</v>
      </c>
      <c r="F2003" t="s">
        <v>294</v>
      </c>
      <c r="G2003">
        <v>11</v>
      </c>
      <c r="H2003" t="s">
        <v>482</v>
      </c>
      <c r="I2003" t="s">
        <v>7434</v>
      </c>
      <c r="J2003">
        <v>17355</v>
      </c>
      <c r="K2003">
        <v>5</v>
      </c>
      <c r="L2003" t="s">
        <v>7435</v>
      </c>
      <c r="M2003" t="s">
        <v>7436</v>
      </c>
      <c r="N2003">
        <v>27</v>
      </c>
      <c r="O2003" t="s">
        <v>12790</v>
      </c>
      <c r="P2003" s="1" t="s">
        <v>347</v>
      </c>
      <c r="R2003">
        <v>2574545</v>
      </c>
      <c r="T2003" t="s">
        <v>399</v>
      </c>
      <c r="V2003" t="s">
        <v>5743</v>
      </c>
      <c r="W2003" s="1">
        <v>28740</v>
      </c>
      <c r="X2003"/>
    </row>
    <row r="2004" spans="1:24" x14ac:dyDescent="0.3">
      <c r="A2004" t="s">
        <v>17267</v>
      </c>
      <c r="B2004">
        <v>1</v>
      </c>
      <c r="C2004" s="1" t="s">
        <v>17268</v>
      </c>
      <c r="D2004" t="s">
        <v>347</v>
      </c>
      <c r="F2004" t="s">
        <v>298</v>
      </c>
      <c r="G2004">
        <v>17</v>
      </c>
      <c r="H2004" t="s">
        <v>726</v>
      </c>
      <c r="I2004" t="s">
        <v>17268</v>
      </c>
      <c r="K2004">
        <v>0</v>
      </c>
      <c r="L2004" t="s">
        <v>840</v>
      </c>
      <c r="M2004" t="s">
        <v>17269</v>
      </c>
      <c r="O2004" t="s">
        <v>17270</v>
      </c>
      <c r="P2004" s="1" t="s">
        <v>347</v>
      </c>
      <c r="T2004" t="s">
        <v>317</v>
      </c>
      <c r="U2004" t="s">
        <v>909</v>
      </c>
      <c r="V2004"/>
      <c r="W2004" s="1"/>
      <c r="X2004"/>
    </row>
    <row r="2005" spans="1:24" x14ac:dyDescent="0.3">
      <c r="A2005" t="s">
        <v>7441</v>
      </c>
      <c r="B2005">
        <v>1</v>
      </c>
      <c r="C2005" s="1" t="s">
        <v>7439</v>
      </c>
      <c r="D2005" t="s">
        <v>448</v>
      </c>
      <c r="F2005" t="s">
        <v>294</v>
      </c>
      <c r="G2005">
        <v>0</v>
      </c>
      <c r="H2005" t="s">
        <v>571</v>
      </c>
      <c r="I2005" t="s">
        <v>7439</v>
      </c>
      <c r="J2005">
        <v>21063</v>
      </c>
      <c r="K2005">
        <v>0</v>
      </c>
      <c r="L2005" t="s">
        <v>5864</v>
      </c>
      <c r="M2005" t="s">
        <v>7440</v>
      </c>
      <c r="O2005" t="s">
        <v>12791</v>
      </c>
      <c r="P2005" s="1" t="s">
        <v>448</v>
      </c>
      <c r="T2005" t="s">
        <v>307</v>
      </c>
      <c r="V2005"/>
      <c r="W2005" s="1"/>
      <c r="X2005"/>
    </row>
    <row r="2006" spans="1:24" x14ac:dyDescent="0.3">
      <c r="A2006" t="s">
        <v>7444</v>
      </c>
      <c r="B2006">
        <v>1</v>
      </c>
      <c r="C2006" s="1" t="s">
        <v>246</v>
      </c>
      <c r="D2006" t="s">
        <v>448</v>
      </c>
      <c r="E2006" t="s">
        <v>7443</v>
      </c>
      <c r="F2006" t="s">
        <v>298</v>
      </c>
      <c r="G2006">
        <v>7</v>
      </c>
      <c r="H2006" t="s">
        <v>1812</v>
      </c>
      <c r="I2006" t="s">
        <v>246</v>
      </c>
      <c r="J2006">
        <v>18803</v>
      </c>
      <c r="K2006">
        <v>4</v>
      </c>
      <c r="L2006" t="s">
        <v>689</v>
      </c>
      <c r="M2006" t="s">
        <v>7442</v>
      </c>
      <c r="N2006">
        <v>26</v>
      </c>
      <c r="O2006" t="s">
        <v>12792</v>
      </c>
      <c r="P2006" s="1" t="s">
        <v>448</v>
      </c>
      <c r="R2006">
        <v>3115364</v>
      </c>
      <c r="S2006">
        <v>2</v>
      </c>
      <c r="T2006" t="s">
        <v>307</v>
      </c>
      <c r="U2006" t="s">
        <v>1190</v>
      </c>
      <c r="V2006" t="s">
        <v>3353</v>
      </c>
      <c r="W2006" s="1">
        <v>30117</v>
      </c>
      <c r="X2006"/>
    </row>
    <row r="2007" spans="1:24" x14ac:dyDescent="0.3">
      <c r="A2007" t="s">
        <v>14068</v>
      </c>
      <c r="B2007">
        <v>1</v>
      </c>
      <c r="C2007" s="1" t="s">
        <v>14069</v>
      </c>
      <c r="D2007" t="s">
        <v>448</v>
      </c>
      <c r="F2007" t="s">
        <v>298</v>
      </c>
      <c r="G2007">
        <v>40</v>
      </c>
      <c r="H2007" t="s">
        <v>366</v>
      </c>
      <c r="I2007" t="s">
        <v>14069</v>
      </c>
      <c r="J2007">
        <v>21634</v>
      </c>
      <c r="K2007">
        <v>2</v>
      </c>
      <c r="L2007" t="s">
        <v>1350</v>
      </c>
      <c r="M2007" t="s">
        <v>9208</v>
      </c>
      <c r="N2007">
        <v>26</v>
      </c>
      <c r="O2007" t="s">
        <v>14070</v>
      </c>
      <c r="P2007" s="1" t="s">
        <v>448</v>
      </c>
      <c r="R2007">
        <v>3925346</v>
      </c>
      <c r="T2007" t="s">
        <v>399</v>
      </c>
      <c r="U2007" t="s">
        <v>305</v>
      </c>
      <c r="V2007" t="s">
        <v>570</v>
      </c>
      <c r="W2007" s="1">
        <v>32630</v>
      </c>
      <c r="X2007"/>
    </row>
    <row r="2008" spans="1:24" x14ac:dyDescent="0.3">
      <c r="A2008" t="s">
        <v>7447</v>
      </c>
      <c r="B2008">
        <v>1</v>
      </c>
      <c r="C2008" s="1" t="s">
        <v>7445</v>
      </c>
      <c r="D2008" t="s">
        <v>434</v>
      </c>
      <c r="F2008" t="s">
        <v>294</v>
      </c>
      <c r="G2008">
        <v>4</v>
      </c>
      <c r="H2008" t="s">
        <v>427</v>
      </c>
      <c r="I2008" t="s">
        <v>7445</v>
      </c>
      <c r="J2008">
        <v>17270</v>
      </c>
      <c r="K2008">
        <v>0</v>
      </c>
      <c r="L2008" t="s">
        <v>337</v>
      </c>
      <c r="M2008" t="s">
        <v>7446</v>
      </c>
      <c r="N2008">
        <v>26</v>
      </c>
      <c r="O2008" t="s">
        <v>12793</v>
      </c>
      <c r="P2008" s="1" t="s">
        <v>434</v>
      </c>
      <c r="R2008">
        <v>2515713</v>
      </c>
      <c r="T2008" t="s">
        <v>307</v>
      </c>
      <c r="V2008" t="s">
        <v>1599</v>
      </c>
      <c r="W2008" s="1">
        <v>29153</v>
      </c>
      <c r="X2008"/>
    </row>
    <row r="2009" spans="1:24" x14ac:dyDescent="0.3">
      <c r="A2009" t="s">
        <v>7450</v>
      </c>
      <c r="B2009">
        <v>1</v>
      </c>
      <c r="C2009" s="1" t="s">
        <v>148</v>
      </c>
      <c r="D2009" t="s">
        <v>347</v>
      </c>
      <c r="E2009" t="s">
        <v>7449</v>
      </c>
      <c r="F2009" t="s">
        <v>298</v>
      </c>
      <c r="G2009">
        <v>19</v>
      </c>
      <c r="H2009" t="s">
        <v>533</v>
      </c>
      <c r="I2009" t="s">
        <v>148</v>
      </c>
      <c r="J2009">
        <v>17290</v>
      </c>
      <c r="K2009">
        <v>6</v>
      </c>
      <c r="L2009" t="s">
        <v>735</v>
      </c>
      <c r="M2009" t="s">
        <v>7448</v>
      </c>
      <c r="N2009">
        <v>28</v>
      </c>
      <c r="O2009" t="s">
        <v>12794</v>
      </c>
      <c r="P2009" s="1" t="s">
        <v>347</v>
      </c>
      <c r="R2009">
        <v>2576491</v>
      </c>
      <c r="S2009">
        <v>2</v>
      </c>
      <c r="T2009" t="s">
        <v>359</v>
      </c>
      <c r="U2009" t="s">
        <v>441</v>
      </c>
      <c r="V2009" t="s">
        <v>5330</v>
      </c>
      <c r="W2009" s="1">
        <v>29070</v>
      </c>
      <c r="X2009"/>
    </row>
    <row r="2010" spans="1:24" x14ac:dyDescent="0.3">
      <c r="A2010" t="s">
        <v>7453</v>
      </c>
      <c r="B2010">
        <v>1</v>
      </c>
      <c r="C2010" s="1" t="s">
        <v>7451</v>
      </c>
      <c r="D2010" t="s">
        <v>347</v>
      </c>
      <c r="E2010" t="s">
        <v>15018</v>
      </c>
      <c r="F2010" t="s">
        <v>294</v>
      </c>
      <c r="G2010">
        <v>16</v>
      </c>
      <c r="H2010" t="s">
        <v>1169</v>
      </c>
      <c r="I2010" t="s">
        <v>7451</v>
      </c>
      <c r="J2010">
        <v>21289</v>
      </c>
      <c r="K2010">
        <v>1</v>
      </c>
      <c r="L2010" t="s">
        <v>1272</v>
      </c>
      <c r="M2010" t="s">
        <v>7452</v>
      </c>
      <c r="N2010">
        <v>25</v>
      </c>
      <c r="O2010" t="s">
        <v>12795</v>
      </c>
      <c r="P2010" s="1" t="s">
        <v>347</v>
      </c>
      <c r="R2010">
        <v>3957156</v>
      </c>
      <c r="T2010" t="s">
        <v>359</v>
      </c>
      <c r="V2010" t="s">
        <v>13857</v>
      </c>
      <c r="W2010" s="1">
        <v>32109</v>
      </c>
      <c r="X2010"/>
    </row>
    <row r="2011" spans="1:24" x14ac:dyDescent="0.3">
      <c r="A2011" t="s">
        <v>17271</v>
      </c>
      <c r="B2011">
        <v>1</v>
      </c>
      <c r="C2011" s="1" t="s">
        <v>17272</v>
      </c>
      <c r="D2011" t="s">
        <v>347</v>
      </c>
      <c r="F2011" t="s">
        <v>298</v>
      </c>
      <c r="G2011">
        <v>0</v>
      </c>
      <c r="H2011" t="s">
        <v>702</v>
      </c>
      <c r="I2011" t="s">
        <v>17272</v>
      </c>
      <c r="K2011">
        <v>0</v>
      </c>
      <c r="L2011" t="s">
        <v>1435</v>
      </c>
      <c r="M2011" t="s">
        <v>17273</v>
      </c>
      <c r="O2011" t="s">
        <v>17274</v>
      </c>
      <c r="P2011" s="1" t="s">
        <v>347</v>
      </c>
      <c r="T2011" t="s">
        <v>307</v>
      </c>
      <c r="U2011" t="s">
        <v>297</v>
      </c>
      <c r="V2011"/>
      <c r="W2011" s="1"/>
      <c r="X2011"/>
    </row>
    <row r="2012" spans="1:24" x14ac:dyDescent="0.3">
      <c r="A2012" t="s">
        <v>7456</v>
      </c>
      <c r="B2012">
        <v>1</v>
      </c>
      <c r="C2012" s="1" t="s">
        <v>7454</v>
      </c>
      <c r="D2012" t="s">
        <v>347</v>
      </c>
      <c r="F2012" t="s">
        <v>294</v>
      </c>
      <c r="G2012">
        <v>16</v>
      </c>
      <c r="H2012" t="s">
        <v>533</v>
      </c>
      <c r="I2012" t="s">
        <v>7454</v>
      </c>
      <c r="J2012">
        <v>15491</v>
      </c>
      <c r="K2012">
        <v>6</v>
      </c>
      <c r="L2012" t="s">
        <v>7455</v>
      </c>
      <c r="M2012" t="s">
        <v>1576</v>
      </c>
      <c r="N2012">
        <v>28</v>
      </c>
      <c r="O2012" t="s">
        <v>12796</v>
      </c>
      <c r="P2012" s="1" t="s">
        <v>347</v>
      </c>
      <c r="R2012">
        <v>16502</v>
      </c>
      <c r="T2012" t="s">
        <v>307</v>
      </c>
      <c r="V2012" t="s">
        <v>7457</v>
      </c>
      <c r="W2012" s="1">
        <v>27319</v>
      </c>
      <c r="X2012"/>
    </row>
    <row r="2013" spans="1:24" x14ac:dyDescent="0.3">
      <c r="A2013" t="s">
        <v>7461</v>
      </c>
      <c r="B2013">
        <v>1</v>
      </c>
      <c r="C2013" s="1" t="s">
        <v>7458</v>
      </c>
      <c r="D2013" t="s">
        <v>320</v>
      </c>
      <c r="E2013" t="s">
        <v>7460</v>
      </c>
      <c r="F2013" t="s">
        <v>294</v>
      </c>
      <c r="H2013" t="s">
        <v>1254</v>
      </c>
      <c r="I2013" t="s">
        <v>7458</v>
      </c>
      <c r="J2013">
        <v>18229</v>
      </c>
      <c r="K2013">
        <v>4</v>
      </c>
      <c r="L2013" t="s">
        <v>788</v>
      </c>
      <c r="M2013" t="s">
        <v>7459</v>
      </c>
      <c r="N2013">
        <v>26</v>
      </c>
      <c r="O2013" t="s">
        <v>12797</v>
      </c>
      <c r="P2013" s="1" t="s">
        <v>320</v>
      </c>
      <c r="R2013">
        <v>2969241</v>
      </c>
      <c r="T2013" t="s">
        <v>317</v>
      </c>
      <c r="V2013" t="s">
        <v>2612</v>
      </c>
      <c r="W2013" s="1">
        <v>29913</v>
      </c>
      <c r="X2013"/>
    </row>
    <row r="2014" spans="1:24" x14ac:dyDescent="0.3">
      <c r="A2014" t="s">
        <v>7464</v>
      </c>
      <c r="B2014">
        <v>1</v>
      </c>
      <c r="C2014" s="1" t="s">
        <v>7462</v>
      </c>
      <c r="D2014" t="s">
        <v>347</v>
      </c>
      <c r="E2014" t="s">
        <v>14071</v>
      </c>
      <c r="F2014" t="s">
        <v>294</v>
      </c>
      <c r="H2014" t="s">
        <v>482</v>
      </c>
      <c r="I2014" t="s">
        <v>7462</v>
      </c>
      <c r="J2014">
        <v>21480</v>
      </c>
      <c r="K2014">
        <v>1</v>
      </c>
      <c r="L2014" t="s">
        <v>1193</v>
      </c>
      <c r="M2014" t="s">
        <v>7463</v>
      </c>
      <c r="N2014">
        <v>24</v>
      </c>
      <c r="O2014" t="s">
        <v>12798</v>
      </c>
      <c r="P2014" s="1" t="s">
        <v>347</v>
      </c>
      <c r="R2014">
        <v>3127588</v>
      </c>
      <c r="T2014" t="s">
        <v>359</v>
      </c>
      <c r="V2014" t="s">
        <v>13858</v>
      </c>
      <c r="W2014" s="1">
        <v>32301</v>
      </c>
      <c r="X2014"/>
    </row>
    <row r="2015" spans="1:24" x14ac:dyDescent="0.3">
      <c r="A2015" t="s">
        <v>15019</v>
      </c>
      <c r="B2015">
        <v>1</v>
      </c>
      <c r="C2015" s="1" t="s">
        <v>15020</v>
      </c>
      <c r="D2015" t="s">
        <v>347</v>
      </c>
      <c r="F2015" t="s">
        <v>298</v>
      </c>
      <c r="G2015">
        <v>17</v>
      </c>
      <c r="H2015" t="s">
        <v>533</v>
      </c>
      <c r="I2015" t="s">
        <v>15020</v>
      </c>
      <c r="J2015">
        <v>22327</v>
      </c>
      <c r="K2015">
        <v>1</v>
      </c>
      <c r="L2015" t="s">
        <v>14946</v>
      </c>
      <c r="M2015" t="s">
        <v>15022</v>
      </c>
      <c r="N2015">
        <v>24</v>
      </c>
      <c r="O2015" t="s">
        <v>15023</v>
      </c>
      <c r="P2015" s="1" t="s">
        <v>347</v>
      </c>
      <c r="R2015">
        <v>3910287</v>
      </c>
      <c r="T2015" t="s">
        <v>328</v>
      </c>
      <c r="U2015" t="s">
        <v>566</v>
      </c>
      <c r="V2015" t="s">
        <v>15021</v>
      </c>
      <c r="W2015" s="1">
        <v>33254</v>
      </c>
      <c r="X2015"/>
    </row>
    <row r="2016" spans="1:24" x14ac:dyDescent="0.3">
      <c r="A2016" t="s">
        <v>17275</v>
      </c>
      <c r="B2016">
        <v>1</v>
      </c>
      <c r="C2016" s="1" t="s">
        <v>17276</v>
      </c>
      <c r="D2016" t="s">
        <v>15649</v>
      </c>
      <c r="F2016" t="s">
        <v>298</v>
      </c>
      <c r="G2016">
        <v>15</v>
      </c>
      <c r="H2016" t="s">
        <v>745</v>
      </c>
      <c r="I2016" t="s">
        <v>17276</v>
      </c>
      <c r="K2016">
        <v>0</v>
      </c>
      <c r="L2016" t="s">
        <v>2143</v>
      </c>
      <c r="M2016" t="s">
        <v>17277</v>
      </c>
      <c r="N2016">
        <v>28</v>
      </c>
      <c r="O2016" t="s">
        <v>17278</v>
      </c>
      <c r="P2016" s="1" t="s">
        <v>15649</v>
      </c>
      <c r="T2016" t="s">
        <v>307</v>
      </c>
      <c r="U2016" t="s">
        <v>1368</v>
      </c>
      <c r="V2016" t="s">
        <v>17279</v>
      </c>
      <c r="W2016" s="1"/>
      <c r="X2016"/>
    </row>
    <row r="2017" spans="1:24" x14ac:dyDescent="0.3">
      <c r="A2017" t="s">
        <v>7467</v>
      </c>
      <c r="B2017">
        <v>1</v>
      </c>
      <c r="C2017" s="1" t="s">
        <v>31</v>
      </c>
      <c r="D2017" t="s">
        <v>448</v>
      </c>
      <c r="E2017" t="s">
        <v>7466</v>
      </c>
      <c r="F2017" t="s">
        <v>298</v>
      </c>
      <c r="G2017">
        <v>22</v>
      </c>
      <c r="H2017" t="s">
        <v>316</v>
      </c>
      <c r="I2017" t="s">
        <v>31</v>
      </c>
      <c r="J2017">
        <v>18996</v>
      </c>
      <c r="K2017">
        <v>4</v>
      </c>
      <c r="L2017" t="s">
        <v>2636</v>
      </c>
      <c r="M2017" t="s">
        <v>7465</v>
      </c>
      <c r="N2017">
        <v>26</v>
      </c>
      <c r="O2017" t="s">
        <v>12799</v>
      </c>
      <c r="P2017" s="1" t="s">
        <v>448</v>
      </c>
      <c r="R2017">
        <v>3045127</v>
      </c>
      <c r="S2017">
        <v>3</v>
      </c>
      <c r="T2017" t="s">
        <v>307</v>
      </c>
      <c r="U2017" t="s">
        <v>532</v>
      </c>
      <c r="V2017" t="s">
        <v>7468</v>
      </c>
      <c r="W2017" s="1">
        <v>30253</v>
      </c>
      <c r="X2017"/>
    </row>
    <row r="2018" spans="1:24" x14ac:dyDescent="0.3">
      <c r="A2018" t="s">
        <v>7472</v>
      </c>
      <c r="B2018">
        <v>1</v>
      </c>
      <c r="C2018" s="1" t="s">
        <v>7469</v>
      </c>
      <c r="D2018" t="s">
        <v>448</v>
      </c>
      <c r="E2018" t="s">
        <v>7471</v>
      </c>
      <c r="F2018" t="s">
        <v>294</v>
      </c>
      <c r="H2018" t="s">
        <v>661</v>
      </c>
      <c r="I2018" t="s">
        <v>7469</v>
      </c>
      <c r="J2018">
        <v>15966</v>
      </c>
      <c r="K2018">
        <v>6</v>
      </c>
      <c r="L2018" t="s">
        <v>642</v>
      </c>
      <c r="M2018" t="s">
        <v>7470</v>
      </c>
      <c r="N2018">
        <v>28</v>
      </c>
      <c r="O2018" t="s">
        <v>12800</v>
      </c>
      <c r="P2018" s="1" t="s">
        <v>448</v>
      </c>
      <c r="R2018">
        <v>16994</v>
      </c>
      <c r="S2018">
        <v>2</v>
      </c>
      <c r="T2018" t="s">
        <v>359</v>
      </c>
      <c r="V2018" t="s">
        <v>15024</v>
      </c>
      <c r="W2018" s="1">
        <v>27790</v>
      </c>
      <c r="X2018"/>
    </row>
    <row r="2019" spans="1:24" x14ac:dyDescent="0.3">
      <c r="A2019" t="s">
        <v>15025</v>
      </c>
      <c r="B2019">
        <v>1</v>
      </c>
      <c r="C2019" s="1" t="s">
        <v>15026</v>
      </c>
      <c r="F2019" t="s">
        <v>294</v>
      </c>
      <c r="G2019">
        <v>0</v>
      </c>
      <c r="H2019" t="s">
        <v>295</v>
      </c>
      <c r="I2019" t="s">
        <v>15026</v>
      </c>
      <c r="J2019">
        <v>21859</v>
      </c>
      <c r="K2019">
        <v>0</v>
      </c>
      <c r="L2019" t="s">
        <v>15029</v>
      </c>
      <c r="M2019" t="s">
        <v>15027</v>
      </c>
      <c r="O2019" t="s">
        <v>15028</v>
      </c>
      <c r="P2019" s="1" t="s">
        <v>295</v>
      </c>
      <c r="T2019" t="s">
        <v>295</v>
      </c>
      <c r="V2019"/>
      <c r="W2019" s="1"/>
      <c r="X2019"/>
    </row>
    <row r="2020" spans="1:24" x14ac:dyDescent="0.3">
      <c r="A2020" t="s">
        <v>7475</v>
      </c>
      <c r="B2020">
        <v>1</v>
      </c>
      <c r="C2020" s="1" t="s">
        <v>212</v>
      </c>
      <c r="D2020" t="s">
        <v>347</v>
      </c>
      <c r="E2020" t="s">
        <v>7474</v>
      </c>
      <c r="F2020" t="s">
        <v>298</v>
      </c>
      <c r="G2020">
        <v>1</v>
      </c>
      <c r="H2020" t="s">
        <v>825</v>
      </c>
      <c r="I2020" t="s">
        <v>212</v>
      </c>
      <c r="J2020">
        <v>3943</v>
      </c>
      <c r="K2020">
        <v>13</v>
      </c>
      <c r="L2020" t="s">
        <v>7473</v>
      </c>
      <c r="M2020" t="s">
        <v>1545</v>
      </c>
      <c r="N2020">
        <v>34</v>
      </c>
      <c r="O2020" t="s">
        <v>12801</v>
      </c>
      <c r="P2020" s="1" t="s">
        <v>347</v>
      </c>
      <c r="R2020">
        <v>11283</v>
      </c>
      <c r="S2020">
        <v>2</v>
      </c>
      <c r="T2020" t="s">
        <v>399</v>
      </c>
      <c r="U2020" t="s">
        <v>566</v>
      </c>
      <c r="V2020" t="s">
        <v>5113</v>
      </c>
      <c r="W2020" s="1">
        <v>8826</v>
      </c>
      <c r="X2020"/>
    </row>
    <row r="2021" spans="1:24" x14ac:dyDescent="0.3">
      <c r="A2021" t="s">
        <v>16470</v>
      </c>
      <c r="B2021">
        <v>1</v>
      </c>
      <c r="C2021" s="1" t="s">
        <v>7476</v>
      </c>
      <c r="D2021" t="s">
        <v>310</v>
      </c>
      <c r="E2021" t="s">
        <v>14072</v>
      </c>
      <c r="F2021" t="s">
        <v>298</v>
      </c>
      <c r="G2021">
        <v>18</v>
      </c>
      <c r="H2021" t="s">
        <v>578</v>
      </c>
      <c r="I2021" t="s">
        <v>7476</v>
      </c>
      <c r="J2021">
        <v>21220</v>
      </c>
      <c r="K2021">
        <v>2</v>
      </c>
      <c r="L2021" t="s">
        <v>503</v>
      </c>
      <c r="M2021" t="s">
        <v>7477</v>
      </c>
      <c r="N2021">
        <v>24</v>
      </c>
      <c r="O2021" t="s">
        <v>16471</v>
      </c>
      <c r="P2021" s="1" t="s">
        <v>310</v>
      </c>
      <c r="R2021">
        <v>3921586</v>
      </c>
      <c r="S2021">
        <v>4</v>
      </c>
      <c r="T2021" t="s">
        <v>671</v>
      </c>
      <c r="U2021" t="s">
        <v>364</v>
      </c>
      <c r="V2021" t="s">
        <v>13859</v>
      </c>
      <c r="W2021" s="1">
        <v>32464</v>
      </c>
      <c r="X2021"/>
    </row>
    <row r="2022" spans="1:24" x14ac:dyDescent="0.3">
      <c r="A2022" t="s">
        <v>15030</v>
      </c>
      <c r="B2022">
        <v>1</v>
      </c>
      <c r="C2022" s="1" t="s">
        <v>15031</v>
      </c>
      <c r="F2022" t="s">
        <v>294</v>
      </c>
      <c r="G2022">
        <v>0</v>
      </c>
      <c r="H2022" t="s">
        <v>295</v>
      </c>
      <c r="I2022" t="s">
        <v>15031</v>
      </c>
      <c r="J2022">
        <v>21834</v>
      </c>
      <c r="K2022">
        <v>0</v>
      </c>
      <c r="L2022" t="s">
        <v>1113</v>
      </c>
      <c r="M2022" t="s">
        <v>15032</v>
      </c>
      <c r="O2022" t="s">
        <v>15033</v>
      </c>
      <c r="P2022" s="1" t="s">
        <v>295</v>
      </c>
      <c r="T2022" t="s">
        <v>295</v>
      </c>
      <c r="V2022"/>
      <c r="W2022" s="1"/>
      <c r="X2022"/>
    </row>
    <row r="2023" spans="1:24" x14ac:dyDescent="0.3">
      <c r="A2023" t="s">
        <v>7481</v>
      </c>
      <c r="B2023">
        <v>1</v>
      </c>
      <c r="C2023" s="1" t="s">
        <v>7478</v>
      </c>
      <c r="D2023" t="s">
        <v>558</v>
      </c>
      <c r="E2023" t="s">
        <v>7480</v>
      </c>
      <c r="F2023" t="s">
        <v>294</v>
      </c>
      <c r="G2023">
        <v>45</v>
      </c>
      <c r="H2023" t="s">
        <v>943</v>
      </c>
      <c r="I2023" t="s">
        <v>7478</v>
      </c>
      <c r="J2023">
        <v>18376</v>
      </c>
      <c r="K2023">
        <v>4</v>
      </c>
      <c r="L2023" t="s">
        <v>1790</v>
      </c>
      <c r="M2023" t="s">
        <v>7479</v>
      </c>
      <c r="N2023">
        <v>27</v>
      </c>
      <c r="O2023" t="s">
        <v>12802</v>
      </c>
      <c r="P2023" s="1" t="s">
        <v>448</v>
      </c>
      <c r="R2023">
        <v>2586700</v>
      </c>
      <c r="T2023" t="s">
        <v>328</v>
      </c>
      <c r="V2023" t="s">
        <v>1831</v>
      </c>
      <c r="W2023" s="1">
        <v>29571</v>
      </c>
      <c r="X2023"/>
    </row>
    <row r="2024" spans="1:24" x14ac:dyDescent="0.3">
      <c r="A2024" t="s">
        <v>7484</v>
      </c>
      <c r="B2024">
        <v>1</v>
      </c>
      <c r="C2024" s="1" t="s">
        <v>7482</v>
      </c>
      <c r="D2024" t="s">
        <v>347</v>
      </c>
      <c r="F2024" t="s">
        <v>294</v>
      </c>
      <c r="G2024">
        <v>2</v>
      </c>
      <c r="H2024" t="s">
        <v>391</v>
      </c>
      <c r="I2024" t="s">
        <v>7482</v>
      </c>
      <c r="J2024">
        <v>19712</v>
      </c>
      <c r="K2024">
        <v>2</v>
      </c>
      <c r="L2024" t="s">
        <v>4818</v>
      </c>
      <c r="M2024" t="s">
        <v>7483</v>
      </c>
      <c r="O2024" t="s">
        <v>12803</v>
      </c>
      <c r="P2024" s="1" t="s">
        <v>347</v>
      </c>
      <c r="R2024">
        <v>3939055</v>
      </c>
      <c r="T2024" t="s">
        <v>359</v>
      </c>
      <c r="V2024"/>
      <c r="W2024" s="1">
        <v>30923</v>
      </c>
      <c r="X2024"/>
    </row>
    <row r="2025" spans="1:24" x14ac:dyDescent="0.3">
      <c r="A2025" t="s">
        <v>4785</v>
      </c>
      <c r="B2025">
        <v>2</v>
      </c>
      <c r="C2025" s="1" t="s">
        <v>15034</v>
      </c>
      <c r="D2025" t="s">
        <v>347</v>
      </c>
      <c r="F2025" t="s">
        <v>294</v>
      </c>
      <c r="H2025" t="s">
        <v>340</v>
      </c>
      <c r="I2025" t="s">
        <v>15034</v>
      </c>
      <c r="J2025">
        <v>22416</v>
      </c>
      <c r="K2025">
        <v>0</v>
      </c>
      <c r="L2025" t="s">
        <v>683</v>
      </c>
      <c r="M2025" t="s">
        <v>509</v>
      </c>
      <c r="N2025">
        <v>21</v>
      </c>
      <c r="O2025" t="s">
        <v>13559</v>
      </c>
      <c r="P2025" s="1" t="s">
        <v>347</v>
      </c>
      <c r="R2025">
        <v>4252364</v>
      </c>
      <c r="T2025" t="s">
        <v>399</v>
      </c>
      <c r="V2025" t="s">
        <v>15035</v>
      </c>
      <c r="W2025" s="1">
        <v>33350</v>
      </c>
      <c r="X2025"/>
    </row>
    <row r="2026" spans="1:24" x14ac:dyDescent="0.3">
      <c r="A2026" t="s">
        <v>4785</v>
      </c>
      <c r="B2026">
        <v>2</v>
      </c>
      <c r="C2026" s="1" t="s">
        <v>10064</v>
      </c>
      <c r="D2026" t="s">
        <v>347</v>
      </c>
      <c r="F2026" t="s">
        <v>294</v>
      </c>
      <c r="G2026">
        <v>18</v>
      </c>
      <c r="H2026" t="s">
        <v>639</v>
      </c>
      <c r="I2026" t="s">
        <v>10064</v>
      </c>
      <c r="J2026">
        <v>11594</v>
      </c>
      <c r="K2026">
        <v>5</v>
      </c>
      <c r="L2026" t="s">
        <v>683</v>
      </c>
      <c r="M2026" t="s">
        <v>509</v>
      </c>
      <c r="N2026">
        <v>30</v>
      </c>
      <c r="O2026" t="s">
        <v>13559</v>
      </c>
      <c r="P2026" s="1" t="s">
        <v>347</v>
      </c>
      <c r="R2026">
        <v>13488</v>
      </c>
      <c r="T2026" t="s">
        <v>399</v>
      </c>
      <c r="V2026" t="s">
        <v>10065</v>
      </c>
      <c r="W2026" s="1">
        <v>24182</v>
      </c>
      <c r="X2026"/>
    </row>
    <row r="2027" spans="1:24" x14ac:dyDescent="0.3">
      <c r="A2027" t="s">
        <v>7487</v>
      </c>
      <c r="B2027">
        <v>1</v>
      </c>
      <c r="C2027" s="1" t="s">
        <v>7485</v>
      </c>
      <c r="F2027" t="s">
        <v>294</v>
      </c>
      <c r="G2027">
        <v>0</v>
      </c>
      <c r="H2027" t="s">
        <v>295</v>
      </c>
      <c r="I2027" t="s">
        <v>7485</v>
      </c>
      <c r="J2027">
        <v>18831</v>
      </c>
      <c r="K2027">
        <v>0</v>
      </c>
      <c r="L2027" t="s">
        <v>1521</v>
      </c>
      <c r="M2027" t="s">
        <v>7486</v>
      </c>
      <c r="O2027" t="s">
        <v>12804</v>
      </c>
      <c r="P2027" s="1" t="s">
        <v>295</v>
      </c>
      <c r="T2027" t="s">
        <v>295</v>
      </c>
      <c r="V2027"/>
      <c r="W2027" s="1"/>
      <c r="X2027"/>
    </row>
    <row r="2028" spans="1:24" x14ac:dyDescent="0.3">
      <c r="A2028" t="s">
        <v>7491</v>
      </c>
      <c r="B2028">
        <v>1</v>
      </c>
      <c r="C2028" s="1" t="s">
        <v>7488</v>
      </c>
      <c r="D2028" t="s">
        <v>347</v>
      </c>
      <c r="E2028" t="s">
        <v>7490</v>
      </c>
      <c r="F2028" t="s">
        <v>298</v>
      </c>
      <c r="G2028">
        <v>14</v>
      </c>
      <c r="H2028" t="s">
        <v>65</v>
      </c>
      <c r="I2028" t="s">
        <v>7488</v>
      </c>
      <c r="J2028">
        <v>20006</v>
      </c>
      <c r="K2028">
        <v>3</v>
      </c>
      <c r="L2028" t="s">
        <v>1400</v>
      </c>
      <c r="M2028" t="s">
        <v>7489</v>
      </c>
      <c r="N2028">
        <v>25</v>
      </c>
      <c r="O2028" t="s">
        <v>12805</v>
      </c>
      <c r="P2028" s="1" t="s">
        <v>347</v>
      </c>
      <c r="R2028">
        <v>3115378</v>
      </c>
      <c r="S2028">
        <v>1</v>
      </c>
      <c r="T2028" t="s">
        <v>307</v>
      </c>
      <c r="U2028" t="s">
        <v>476</v>
      </c>
      <c r="V2028" t="s">
        <v>7492</v>
      </c>
      <c r="W2028" s="1">
        <v>31164</v>
      </c>
      <c r="X2028"/>
    </row>
    <row r="2029" spans="1:24" x14ac:dyDescent="0.3">
      <c r="A2029" t="s">
        <v>7496</v>
      </c>
      <c r="B2029">
        <v>1</v>
      </c>
      <c r="C2029" s="1" t="s">
        <v>7493</v>
      </c>
      <c r="D2029" t="s">
        <v>347</v>
      </c>
      <c r="E2029" t="s">
        <v>7495</v>
      </c>
      <c r="F2029" t="s">
        <v>294</v>
      </c>
      <c r="G2029">
        <v>13</v>
      </c>
      <c r="H2029" t="s">
        <v>758</v>
      </c>
      <c r="I2029" t="s">
        <v>7493</v>
      </c>
      <c r="J2029">
        <v>16480</v>
      </c>
      <c r="K2029">
        <v>6</v>
      </c>
      <c r="L2029" t="s">
        <v>772</v>
      </c>
      <c r="M2029" t="s">
        <v>7494</v>
      </c>
      <c r="N2029">
        <v>29</v>
      </c>
      <c r="O2029" t="s">
        <v>12806</v>
      </c>
      <c r="P2029" s="1" t="s">
        <v>347</v>
      </c>
      <c r="R2029">
        <v>16960</v>
      </c>
      <c r="T2029" t="s">
        <v>317</v>
      </c>
      <c r="V2029" t="s">
        <v>16472</v>
      </c>
      <c r="W2029" s="1">
        <v>27764</v>
      </c>
      <c r="X2029"/>
    </row>
    <row r="2030" spans="1:24" x14ac:dyDescent="0.3">
      <c r="A2030" t="s">
        <v>7498</v>
      </c>
      <c r="B2030">
        <v>1</v>
      </c>
      <c r="C2030" s="1" t="s">
        <v>7497</v>
      </c>
      <c r="F2030" t="s">
        <v>294</v>
      </c>
      <c r="G2030">
        <v>0</v>
      </c>
      <c r="H2030" t="s">
        <v>295</v>
      </c>
      <c r="I2030" t="s">
        <v>7497</v>
      </c>
      <c r="J2030">
        <v>19682</v>
      </c>
      <c r="K2030">
        <v>0</v>
      </c>
      <c r="L2030" t="s">
        <v>2065</v>
      </c>
      <c r="M2030" t="s">
        <v>1832</v>
      </c>
      <c r="O2030" t="s">
        <v>12807</v>
      </c>
      <c r="P2030" s="1" t="s">
        <v>295</v>
      </c>
      <c r="T2030" t="s">
        <v>295</v>
      </c>
      <c r="V2030"/>
      <c r="W2030" s="1"/>
      <c r="X2030"/>
    </row>
    <row r="2031" spans="1:24" x14ac:dyDescent="0.3">
      <c r="A2031" t="s">
        <v>15036</v>
      </c>
      <c r="B2031">
        <v>1</v>
      </c>
      <c r="C2031" s="1" t="s">
        <v>15037</v>
      </c>
      <c r="D2031" t="s">
        <v>320</v>
      </c>
      <c r="F2031" t="s">
        <v>298</v>
      </c>
      <c r="G2031">
        <v>86</v>
      </c>
      <c r="H2031" t="s">
        <v>729</v>
      </c>
      <c r="I2031" t="s">
        <v>15037</v>
      </c>
      <c r="J2031">
        <v>21683</v>
      </c>
      <c r="K2031">
        <v>1</v>
      </c>
      <c r="L2031" t="s">
        <v>1692</v>
      </c>
      <c r="M2031" t="s">
        <v>296</v>
      </c>
      <c r="N2031">
        <v>22</v>
      </c>
      <c r="O2031" t="s">
        <v>15039</v>
      </c>
      <c r="P2031" s="1" t="s">
        <v>320</v>
      </c>
      <c r="Q2031" t="s">
        <v>16825</v>
      </c>
      <c r="R2031">
        <v>4243318</v>
      </c>
      <c r="S2031">
        <v>3</v>
      </c>
      <c r="T2031" t="s">
        <v>344</v>
      </c>
      <c r="U2031" t="s">
        <v>717</v>
      </c>
      <c r="V2031" t="s">
        <v>15038</v>
      </c>
      <c r="W2031" s="1">
        <v>33186</v>
      </c>
      <c r="X2031"/>
    </row>
    <row r="2032" spans="1:24" x14ac:dyDescent="0.3">
      <c r="A2032" t="s">
        <v>7500</v>
      </c>
      <c r="B2032">
        <v>1</v>
      </c>
      <c r="C2032" s="1" t="s">
        <v>197</v>
      </c>
      <c r="D2032" t="s">
        <v>448</v>
      </c>
      <c r="E2032" t="s">
        <v>7499</v>
      </c>
      <c r="F2032" t="s">
        <v>298</v>
      </c>
      <c r="G2032">
        <v>22</v>
      </c>
      <c r="H2032" t="s">
        <v>1254</v>
      </c>
      <c r="I2032" t="s">
        <v>197</v>
      </c>
      <c r="J2032">
        <v>17959</v>
      </c>
      <c r="K2032">
        <v>5</v>
      </c>
      <c r="L2032" t="s">
        <v>1350</v>
      </c>
      <c r="M2032" t="s">
        <v>1693</v>
      </c>
      <c r="N2032">
        <v>27</v>
      </c>
      <c r="O2032" t="s">
        <v>12808</v>
      </c>
      <c r="P2032" s="1" t="s">
        <v>448</v>
      </c>
      <c r="R2032">
        <v>3043078</v>
      </c>
      <c r="S2032">
        <v>1</v>
      </c>
      <c r="T2032" t="s">
        <v>317</v>
      </c>
      <c r="U2032" t="s">
        <v>548</v>
      </c>
      <c r="V2032" t="s">
        <v>2363</v>
      </c>
      <c r="W2032" s="1">
        <v>29279</v>
      </c>
      <c r="X2032"/>
    </row>
    <row r="2033" spans="1:24" x14ac:dyDescent="0.3">
      <c r="A2033" t="s">
        <v>15890</v>
      </c>
      <c r="B2033">
        <v>1</v>
      </c>
      <c r="C2033" s="1" t="s">
        <v>15891</v>
      </c>
      <c r="D2033" t="s">
        <v>15649</v>
      </c>
      <c r="E2033" t="s">
        <v>15892</v>
      </c>
      <c r="F2033" t="s">
        <v>298</v>
      </c>
      <c r="G2033">
        <v>3</v>
      </c>
      <c r="H2033" t="s">
        <v>410</v>
      </c>
      <c r="I2033" t="s">
        <v>15891</v>
      </c>
      <c r="J2033">
        <v>19249</v>
      </c>
      <c r="K2033">
        <v>4</v>
      </c>
      <c r="L2033" t="s">
        <v>596</v>
      </c>
      <c r="M2033" t="s">
        <v>15893</v>
      </c>
      <c r="N2033">
        <v>26</v>
      </c>
      <c r="O2033" t="s">
        <v>15894</v>
      </c>
      <c r="P2033" s="1" t="s">
        <v>15649</v>
      </c>
      <c r="R2033">
        <v>3043237</v>
      </c>
      <c r="T2033" t="s">
        <v>307</v>
      </c>
      <c r="U2033" t="s">
        <v>703</v>
      </c>
      <c r="V2033" t="s">
        <v>2320</v>
      </c>
      <c r="W2033" s="1">
        <v>30641</v>
      </c>
      <c r="X2033"/>
    </row>
    <row r="2034" spans="1:24" x14ac:dyDescent="0.3">
      <c r="A2034" t="s">
        <v>6434</v>
      </c>
      <c r="B2034">
        <v>1</v>
      </c>
      <c r="C2034" s="1" t="s">
        <v>7501</v>
      </c>
      <c r="D2034" t="s">
        <v>347</v>
      </c>
      <c r="F2034" t="s">
        <v>294</v>
      </c>
      <c r="G2034">
        <v>0</v>
      </c>
      <c r="H2034" t="s">
        <v>295</v>
      </c>
      <c r="I2034" t="s">
        <v>7501</v>
      </c>
      <c r="J2034">
        <v>17625</v>
      </c>
      <c r="L2034" t="s">
        <v>2537</v>
      </c>
      <c r="M2034" t="s">
        <v>4211</v>
      </c>
      <c r="O2034" t="s">
        <v>12809</v>
      </c>
      <c r="P2034" s="1" t="s">
        <v>347</v>
      </c>
      <c r="T2034" t="s">
        <v>295</v>
      </c>
      <c r="V2034"/>
      <c r="W2034" s="1"/>
      <c r="X2034"/>
    </row>
    <row r="2035" spans="1:24" x14ac:dyDescent="0.3">
      <c r="A2035" t="s">
        <v>7503</v>
      </c>
      <c r="B2035">
        <v>1</v>
      </c>
      <c r="C2035" s="1" t="s">
        <v>7502</v>
      </c>
      <c r="D2035" t="s">
        <v>347</v>
      </c>
      <c r="F2035" t="s">
        <v>294</v>
      </c>
      <c r="G2035">
        <v>15</v>
      </c>
      <c r="H2035" t="s">
        <v>384</v>
      </c>
      <c r="I2035" t="s">
        <v>7502</v>
      </c>
      <c r="J2035">
        <v>18714</v>
      </c>
      <c r="K2035">
        <v>0</v>
      </c>
      <c r="L2035" t="s">
        <v>698</v>
      </c>
      <c r="M2035" t="s">
        <v>412</v>
      </c>
      <c r="N2035">
        <v>24</v>
      </c>
      <c r="O2035" t="s">
        <v>12810</v>
      </c>
      <c r="P2035" s="1" t="s">
        <v>347</v>
      </c>
      <c r="R2035">
        <v>2988610</v>
      </c>
      <c r="T2035" t="s">
        <v>328</v>
      </c>
      <c r="V2035" t="s">
        <v>4435</v>
      </c>
      <c r="W2035" s="1">
        <v>30022</v>
      </c>
      <c r="X2035"/>
    </row>
    <row r="2036" spans="1:24" x14ac:dyDescent="0.3">
      <c r="A2036" t="s">
        <v>7505</v>
      </c>
      <c r="B2036">
        <v>1</v>
      </c>
      <c r="C2036" s="1" t="s">
        <v>7504</v>
      </c>
      <c r="F2036" t="s">
        <v>294</v>
      </c>
      <c r="G2036">
        <v>0</v>
      </c>
      <c r="H2036" t="s">
        <v>295</v>
      </c>
      <c r="I2036" t="s">
        <v>7504</v>
      </c>
      <c r="J2036">
        <v>18810</v>
      </c>
      <c r="K2036">
        <v>0</v>
      </c>
      <c r="L2036" t="s">
        <v>3312</v>
      </c>
      <c r="M2036" t="s">
        <v>5119</v>
      </c>
      <c r="O2036" t="s">
        <v>12811</v>
      </c>
      <c r="P2036" s="1" t="s">
        <v>295</v>
      </c>
      <c r="T2036" t="s">
        <v>295</v>
      </c>
      <c r="V2036"/>
      <c r="W2036" s="1"/>
      <c r="X2036"/>
    </row>
    <row r="2037" spans="1:24" x14ac:dyDescent="0.3">
      <c r="A2037" t="s">
        <v>7508</v>
      </c>
      <c r="B2037">
        <v>1</v>
      </c>
      <c r="C2037" s="1" t="s">
        <v>7506</v>
      </c>
      <c r="D2037" t="s">
        <v>448</v>
      </c>
      <c r="E2037" t="s">
        <v>7507</v>
      </c>
      <c r="F2037" t="s">
        <v>294</v>
      </c>
      <c r="G2037">
        <v>38</v>
      </c>
      <c r="H2037" t="s">
        <v>729</v>
      </c>
      <c r="I2037" t="s">
        <v>7506</v>
      </c>
      <c r="J2037">
        <v>16856</v>
      </c>
      <c r="K2037">
        <v>5</v>
      </c>
      <c r="L2037" t="s">
        <v>596</v>
      </c>
      <c r="M2037" t="s">
        <v>312</v>
      </c>
      <c r="N2037">
        <v>27</v>
      </c>
      <c r="O2037" t="s">
        <v>12812</v>
      </c>
      <c r="P2037" s="1" t="s">
        <v>448</v>
      </c>
      <c r="R2037">
        <v>2980105</v>
      </c>
      <c r="T2037" t="s">
        <v>344</v>
      </c>
      <c r="V2037" t="s">
        <v>4590</v>
      </c>
      <c r="W2037" s="1">
        <v>28483</v>
      </c>
      <c r="X2037"/>
    </row>
    <row r="2038" spans="1:24" x14ac:dyDescent="0.3">
      <c r="A2038" t="s">
        <v>7511</v>
      </c>
      <c r="B2038">
        <v>1</v>
      </c>
      <c r="C2038" s="1" t="s">
        <v>7509</v>
      </c>
      <c r="D2038" t="s">
        <v>347</v>
      </c>
      <c r="E2038" t="s">
        <v>7510</v>
      </c>
      <c r="F2038" t="s">
        <v>294</v>
      </c>
      <c r="G2038">
        <v>2</v>
      </c>
      <c r="H2038" t="s">
        <v>775</v>
      </c>
      <c r="I2038" t="s">
        <v>7509</v>
      </c>
      <c r="J2038">
        <v>19217</v>
      </c>
      <c r="K2038">
        <v>3</v>
      </c>
      <c r="L2038" t="s">
        <v>1919</v>
      </c>
      <c r="M2038" t="s">
        <v>1174</v>
      </c>
      <c r="N2038">
        <v>25</v>
      </c>
      <c r="O2038" t="s">
        <v>12813</v>
      </c>
      <c r="P2038" s="1" t="s">
        <v>347</v>
      </c>
      <c r="R2038">
        <v>3044857</v>
      </c>
      <c r="T2038" t="s">
        <v>328</v>
      </c>
      <c r="V2038" t="s">
        <v>7512</v>
      </c>
      <c r="W2038" s="1">
        <v>30382</v>
      </c>
      <c r="X2038"/>
    </row>
    <row r="2039" spans="1:24" x14ac:dyDescent="0.3">
      <c r="A2039" t="s">
        <v>7514</v>
      </c>
      <c r="B2039">
        <v>1</v>
      </c>
      <c r="C2039" s="1" t="s">
        <v>7513</v>
      </c>
      <c r="D2039" t="s">
        <v>347</v>
      </c>
      <c r="E2039" t="s">
        <v>14073</v>
      </c>
      <c r="F2039" t="s">
        <v>298</v>
      </c>
      <c r="G2039">
        <v>82</v>
      </c>
      <c r="H2039" t="s">
        <v>528</v>
      </c>
      <c r="I2039" t="s">
        <v>7513</v>
      </c>
      <c r="J2039">
        <v>16798</v>
      </c>
      <c r="K2039">
        <v>6</v>
      </c>
      <c r="L2039" t="s">
        <v>2537</v>
      </c>
      <c r="M2039" t="s">
        <v>820</v>
      </c>
      <c r="N2039">
        <v>29</v>
      </c>
      <c r="O2039" t="s">
        <v>12814</v>
      </c>
      <c r="P2039" s="1" t="s">
        <v>347</v>
      </c>
      <c r="R2039">
        <v>2576395</v>
      </c>
      <c r="S2039">
        <v>4</v>
      </c>
      <c r="T2039" t="s">
        <v>328</v>
      </c>
      <c r="U2039" t="s">
        <v>486</v>
      </c>
      <c r="V2039" t="s">
        <v>1999</v>
      </c>
      <c r="W2039" s="1">
        <v>28425</v>
      </c>
      <c r="X2039"/>
    </row>
    <row r="2040" spans="1:24" x14ac:dyDescent="0.3">
      <c r="A2040" t="s">
        <v>7518</v>
      </c>
      <c r="B2040">
        <v>1</v>
      </c>
      <c r="C2040" s="1" t="s">
        <v>7516</v>
      </c>
      <c r="D2040" t="s">
        <v>347</v>
      </c>
      <c r="E2040" t="s">
        <v>14074</v>
      </c>
      <c r="F2040" t="s">
        <v>298</v>
      </c>
      <c r="G2040">
        <v>12</v>
      </c>
      <c r="H2040" t="s">
        <v>391</v>
      </c>
      <c r="I2040" t="s">
        <v>7516</v>
      </c>
      <c r="J2040">
        <v>21368</v>
      </c>
      <c r="K2040">
        <v>2</v>
      </c>
      <c r="L2040" t="s">
        <v>7517</v>
      </c>
      <c r="M2040" t="s">
        <v>5835</v>
      </c>
      <c r="N2040">
        <v>24</v>
      </c>
      <c r="O2040" t="s">
        <v>12815</v>
      </c>
      <c r="P2040" s="1" t="s">
        <v>347</v>
      </c>
      <c r="R2040">
        <v>4422214</v>
      </c>
      <c r="T2040" t="s">
        <v>307</v>
      </c>
      <c r="U2040" t="s">
        <v>1368</v>
      </c>
      <c r="V2040" t="s">
        <v>7519</v>
      </c>
      <c r="W2040" s="1">
        <v>32189</v>
      </c>
      <c r="X2040"/>
    </row>
    <row r="2041" spans="1:24" x14ac:dyDescent="0.3">
      <c r="A2041" t="s">
        <v>7523</v>
      </c>
      <c r="B2041">
        <v>1</v>
      </c>
      <c r="C2041" s="1" t="s">
        <v>7520</v>
      </c>
      <c r="D2041" t="s">
        <v>347</v>
      </c>
      <c r="E2041" t="s">
        <v>14075</v>
      </c>
      <c r="F2041" t="s">
        <v>294</v>
      </c>
      <c r="G2041">
        <v>10</v>
      </c>
      <c r="H2041" t="s">
        <v>410</v>
      </c>
      <c r="I2041" t="s">
        <v>7520</v>
      </c>
      <c r="J2041">
        <v>16831</v>
      </c>
      <c r="K2041">
        <v>5</v>
      </c>
      <c r="L2041" t="s">
        <v>7521</v>
      </c>
      <c r="M2041" t="s">
        <v>7522</v>
      </c>
      <c r="N2041">
        <v>26</v>
      </c>
      <c r="O2041" t="s">
        <v>12816</v>
      </c>
      <c r="P2041" s="1" t="s">
        <v>347</v>
      </c>
      <c r="R2041">
        <v>3043263</v>
      </c>
      <c r="T2041" t="s">
        <v>344</v>
      </c>
      <c r="V2041" t="s">
        <v>1941</v>
      </c>
      <c r="W2041" s="1">
        <v>28458</v>
      </c>
      <c r="X2041"/>
    </row>
    <row r="2042" spans="1:24" x14ac:dyDescent="0.3">
      <c r="A2042" t="s">
        <v>7525</v>
      </c>
      <c r="B2042">
        <v>1</v>
      </c>
      <c r="C2042" s="1" t="s">
        <v>7524</v>
      </c>
      <c r="D2042" t="s">
        <v>448</v>
      </c>
      <c r="F2042" t="s">
        <v>294</v>
      </c>
      <c r="G2042">
        <v>37</v>
      </c>
      <c r="H2042" t="s">
        <v>433</v>
      </c>
      <c r="I2042" t="s">
        <v>7524</v>
      </c>
      <c r="J2042">
        <v>15497</v>
      </c>
      <c r="K2042">
        <v>7</v>
      </c>
      <c r="L2042" t="s">
        <v>636</v>
      </c>
      <c r="M2042" t="s">
        <v>3414</v>
      </c>
      <c r="N2042">
        <v>29</v>
      </c>
      <c r="O2042" t="s">
        <v>12817</v>
      </c>
      <c r="P2042" s="1" t="s">
        <v>448</v>
      </c>
      <c r="R2042">
        <v>16488</v>
      </c>
      <c r="T2042" t="s">
        <v>359</v>
      </c>
      <c r="V2042" t="s">
        <v>3961</v>
      </c>
      <c r="W2042" s="1">
        <v>27312</v>
      </c>
      <c r="X2042"/>
    </row>
    <row r="2043" spans="1:24" x14ac:dyDescent="0.3">
      <c r="A2043" t="s">
        <v>7528</v>
      </c>
      <c r="B2043">
        <v>1</v>
      </c>
      <c r="C2043" s="1" t="s">
        <v>130</v>
      </c>
      <c r="D2043" t="s">
        <v>434</v>
      </c>
      <c r="E2043" t="s">
        <v>7527</v>
      </c>
      <c r="F2043" t="s">
        <v>298</v>
      </c>
      <c r="G2043">
        <v>2</v>
      </c>
      <c r="H2043" t="s">
        <v>564</v>
      </c>
      <c r="I2043" t="s">
        <v>130</v>
      </c>
      <c r="J2043">
        <v>15854</v>
      </c>
      <c r="K2043">
        <v>8</v>
      </c>
      <c r="L2043" t="s">
        <v>2676</v>
      </c>
      <c r="M2043" t="s">
        <v>7526</v>
      </c>
      <c r="N2043">
        <v>31</v>
      </c>
      <c r="O2043" t="s">
        <v>12818</v>
      </c>
      <c r="P2043" s="1" t="s">
        <v>434</v>
      </c>
      <c r="R2043">
        <v>16486</v>
      </c>
      <c r="T2043" t="s">
        <v>328</v>
      </c>
      <c r="U2043" t="s">
        <v>339</v>
      </c>
      <c r="V2043" t="s">
        <v>3225</v>
      </c>
      <c r="W2043" s="1">
        <v>27369</v>
      </c>
      <c r="X2043"/>
    </row>
    <row r="2044" spans="1:24" x14ac:dyDescent="0.3">
      <c r="A2044" t="s">
        <v>7530</v>
      </c>
      <c r="B2044">
        <v>1</v>
      </c>
      <c r="C2044" s="1" t="s">
        <v>7529</v>
      </c>
      <c r="D2044" t="s">
        <v>15649</v>
      </c>
      <c r="F2044" t="s">
        <v>294</v>
      </c>
      <c r="G2044">
        <v>3</v>
      </c>
      <c r="H2044" t="s">
        <v>355</v>
      </c>
      <c r="I2044" t="s">
        <v>7529</v>
      </c>
      <c r="J2044">
        <v>15710</v>
      </c>
      <c r="K2044">
        <v>7</v>
      </c>
      <c r="L2044" t="s">
        <v>597</v>
      </c>
      <c r="M2044" t="s">
        <v>6038</v>
      </c>
      <c r="N2044">
        <v>30</v>
      </c>
      <c r="O2044" t="s">
        <v>12819</v>
      </c>
      <c r="P2044" s="1" t="s">
        <v>13877</v>
      </c>
      <c r="R2044">
        <v>16591</v>
      </c>
      <c r="T2044" t="s">
        <v>328</v>
      </c>
      <c r="V2044" t="s">
        <v>16473</v>
      </c>
      <c r="W2044" s="1">
        <v>27425</v>
      </c>
      <c r="X2044"/>
    </row>
    <row r="2045" spans="1:24" x14ac:dyDescent="0.3">
      <c r="A2045" t="s">
        <v>7535</v>
      </c>
      <c r="B2045">
        <v>1</v>
      </c>
      <c r="C2045" s="1" t="s">
        <v>7532</v>
      </c>
      <c r="D2045" t="s">
        <v>434</v>
      </c>
      <c r="F2045" t="s">
        <v>294</v>
      </c>
      <c r="G2045">
        <v>15</v>
      </c>
      <c r="H2045" t="s">
        <v>340</v>
      </c>
      <c r="I2045" t="s">
        <v>7532</v>
      </c>
      <c r="J2045">
        <v>20414</v>
      </c>
      <c r="K2045">
        <v>0</v>
      </c>
      <c r="L2045" t="s">
        <v>7533</v>
      </c>
      <c r="M2045" t="s">
        <v>7534</v>
      </c>
      <c r="O2045" t="s">
        <v>12820</v>
      </c>
      <c r="P2045" s="1" t="s">
        <v>434</v>
      </c>
      <c r="R2045">
        <v>3040582</v>
      </c>
      <c r="T2045" t="s">
        <v>359</v>
      </c>
      <c r="V2045"/>
      <c r="W2045" s="1"/>
      <c r="X2045"/>
    </row>
    <row r="2046" spans="1:24" x14ac:dyDescent="0.3">
      <c r="A2046" t="s">
        <v>7537</v>
      </c>
      <c r="B2046">
        <v>1</v>
      </c>
      <c r="C2046" s="1" t="s">
        <v>7536</v>
      </c>
      <c r="D2046" t="s">
        <v>448</v>
      </c>
      <c r="E2046" t="s">
        <v>14076</v>
      </c>
      <c r="F2046" t="s">
        <v>298</v>
      </c>
      <c r="G2046">
        <v>26</v>
      </c>
      <c r="H2046" t="s">
        <v>720</v>
      </c>
      <c r="I2046" t="s">
        <v>7536</v>
      </c>
      <c r="J2046">
        <v>20933</v>
      </c>
      <c r="K2046">
        <v>2</v>
      </c>
      <c r="L2046" t="s">
        <v>2263</v>
      </c>
      <c r="M2046" t="s">
        <v>629</v>
      </c>
      <c r="N2046">
        <v>24</v>
      </c>
      <c r="O2046" t="s">
        <v>12821</v>
      </c>
      <c r="P2046" s="1" t="s">
        <v>448</v>
      </c>
      <c r="R2046">
        <v>4045163</v>
      </c>
      <c r="S2046">
        <v>1</v>
      </c>
      <c r="T2046" t="s">
        <v>359</v>
      </c>
      <c r="U2046" t="s">
        <v>386</v>
      </c>
      <c r="V2046" t="s">
        <v>7538</v>
      </c>
      <c r="W2046" s="1">
        <v>31885</v>
      </c>
      <c r="X2046"/>
    </row>
    <row r="2047" spans="1:24" x14ac:dyDescent="0.3">
      <c r="A2047" t="s">
        <v>7541</v>
      </c>
      <c r="B2047">
        <v>1</v>
      </c>
      <c r="C2047" s="1" t="s">
        <v>7539</v>
      </c>
      <c r="D2047" t="s">
        <v>347</v>
      </c>
      <c r="E2047" t="s">
        <v>7540</v>
      </c>
      <c r="F2047" t="s">
        <v>294</v>
      </c>
      <c r="H2047" t="s">
        <v>366</v>
      </c>
      <c r="I2047" t="s">
        <v>7539</v>
      </c>
      <c r="J2047">
        <v>20298</v>
      </c>
      <c r="K2047">
        <v>2</v>
      </c>
      <c r="L2047" t="s">
        <v>721</v>
      </c>
      <c r="M2047" t="s">
        <v>3927</v>
      </c>
      <c r="N2047">
        <v>25</v>
      </c>
      <c r="O2047" t="s">
        <v>12822</v>
      </c>
      <c r="P2047" s="1" t="s">
        <v>347</v>
      </c>
      <c r="R2047">
        <v>3123992</v>
      </c>
      <c r="T2047" t="s">
        <v>344</v>
      </c>
      <c r="V2047" t="s">
        <v>7542</v>
      </c>
      <c r="W2047" s="1">
        <v>31369</v>
      </c>
      <c r="X2047"/>
    </row>
    <row r="2048" spans="1:24" x14ac:dyDescent="0.3">
      <c r="A2048" t="s">
        <v>15040</v>
      </c>
      <c r="B2048">
        <v>1</v>
      </c>
      <c r="C2048" s="1" t="s">
        <v>15041</v>
      </c>
      <c r="D2048" t="s">
        <v>347</v>
      </c>
      <c r="F2048" t="s">
        <v>298</v>
      </c>
      <c r="G2048">
        <v>14</v>
      </c>
      <c r="H2048" t="s">
        <v>571</v>
      </c>
      <c r="I2048" t="s">
        <v>15041</v>
      </c>
      <c r="J2048">
        <v>22238</v>
      </c>
      <c r="K2048">
        <v>1</v>
      </c>
      <c r="L2048" t="s">
        <v>15043</v>
      </c>
      <c r="M2048" t="s">
        <v>442</v>
      </c>
      <c r="N2048">
        <v>23</v>
      </c>
      <c r="O2048" t="s">
        <v>15042</v>
      </c>
      <c r="P2048" s="1" t="s">
        <v>347</v>
      </c>
      <c r="R2048">
        <v>3919557</v>
      </c>
      <c r="T2048" t="s">
        <v>293</v>
      </c>
      <c r="U2048" t="s">
        <v>408</v>
      </c>
      <c r="V2048" t="s">
        <v>17101</v>
      </c>
      <c r="W2048" s="1">
        <v>33168</v>
      </c>
      <c r="X2048"/>
    </row>
    <row r="2049" spans="1:24" x14ac:dyDescent="0.3">
      <c r="A2049" t="s">
        <v>7544</v>
      </c>
      <c r="B2049">
        <v>1</v>
      </c>
      <c r="C2049" s="1" t="s">
        <v>7543</v>
      </c>
      <c r="D2049" t="s">
        <v>448</v>
      </c>
      <c r="E2049" t="s">
        <v>14077</v>
      </c>
      <c r="F2049" t="s">
        <v>294</v>
      </c>
      <c r="G2049">
        <v>30</v>
      </c>
      <c r="H2049" t="s">
        <v>366</v>
      </c>
      <c r="I2049" t="s">
        <v>7543</v>
      </c>
      <c r="J2049">
        <v>20883</v>
      </c>
      <c r="K2049">
        <v>2</v>
      </c>
      <c r="L2049" t="s">
        <v>5942</v>
      </c>
      <c r="M2049" t="s">
        <v>2688</v>
      </c>
      <c r="N2049">
        <v>25</v>
      </c>
      <c r="O2049" t="s">
        <v>12823</v>
      </c>
      <c r="P2049" s="1" t="s">
        <v>448</v>
      </c>
      <c r="Q2049" t="s">
        <v>15644</v>
      </c>
      <c r="R2049">
        <v>3123675</v>
      </c>
      <c r="S2049">
        <v>7</v>
      </c>
      <c r="T2049" t="s">
        <v>399</v>
      </c>
      <c r="U2049" t="s">
        <v>351</v>
      </c>
      <c r="V2049" t="s">
        <v>4159</v>
      </c>
      <c r="W2049" s="1">
        <v>32528</v>
      </c>
      <c r="X2049"/>
    </row>
    <row r="2050" spans="1:24" x14ac:dyDescent="0.3">
      <c r="A2050" t="s">
        <v>7548</v>
      </c>
      <c r="B2050">
        <v>1</v>
      </c>
      <c r="C2050" s="1" t="s">
        <v>7545</v>
      </c>
      <c r="D2050" t="s">
        <v>347</v>
      </c>
      <c r="E2050" t="s">
        <v>7547</v>
      </c>
      <c r="F2050" t="s">
        <v>298</v>
      </c>
      <c r="G2050">
        <v>13</v>
      </c>
      <c r="H2050" t="s">
        <v>496</v>
      </c>
      <c r="I2050" t="s">
        <v>7545</v>
      </c>
      <c r="J2050">
        <v>20145</v>
      </c>
      <c r="K2050">
        <v>3</v>
      </c>
      <c r="L2050" t="s">
        <v>429</v>
      </c>
      <c r="M2050" t="s">
        <v>7546</v>
      </c>
      <c r="N2050">
        <v>25</v>
      </c>
      <c r="O2050" t="s">
        <v>12824</v>
      </c>
      <c r="P2050" s="1" t="s">
        <v>347</v>
      </c>
      <c r="R2050">
        <v>3128390</v>
      </c>
      <c r="S2050">
        <v>1</v>
      </c>
      <c r="T2050" t="s">
        <v>293</v>
      </c>
      <c r="U2050" t="s">
        <v>364</v>
      </c>
      <c r="V2050" t="s">
        <v>2700</v>
      </c>
      <c r="W2050" s="1">
        <v>31268</v>
      </c>
      <c r="X2050"/>
    </row>
    <row r="2051" spans="1:24" x14ac:dyDescent="0.3">
      <c r="A2051" t="s">
        <v>7551</v>
      </c>
      <c r="B2051">
        <v>1</v>
      </c>
      <c r="C2051" s="1" t="s">
        <v>7549</v>
      </c>
      <c r="D2051" t="s">
        <v>448</v>
      </c>
      <c r="E2051" t="s">
        <v>7550</v>
      </c>
      <c r="F2051" t="s">
        <v>298</v>
      </c>
      <c r="G2051">
        <v>39</v>
      </c>
      <c r="H2051" t="s">
        <v>775</v>
      </c>
      <c r="I2051" t="s">
        <v>7549</v>
      </c>
      <c r="J2051">
        <v>17972</v>
      </c>
      <c r="K2051">
        <v>5</v>
      </c>
      <c r="L2051" t="s">
        <v>479</v>
      </c>
      <c r="M2051" t="s">
        <v>643</v>
      </c>
      <c r="N2051">
        <v>26</v>
      </c>
      <c r="O2051" t="s">
        <v>12825</v>
      </c>
      <c r="P2051" s="1" t="s">
        <v>448</v>
      </c>
      <c r="R2051">
        <v>2971589</v>
      </c>
      <c r="T2051" t="s">
        <v>359</v>
      </c>
      <c r="U2051" t="s">
        <v>302</v>
      </c>
      <c r="V2051" t="s">
        <v>6497</v>
      </c>
      <c r="W2051" s="1">
        <v>29383</v>
      </c>
      <c r="X2051"/>
    </row>
    <row r="2052" spans="1:24" x14ac:dyDescent="0.3">
      <c r="A2052" t="s">
        <v>7554</v>
      </c>
      <c r="B2052">
        <v>1</v>
      </c>
      <c r="C2052" s="1" t="s">
        <v>7552</v>
      </c>
      <c r="D2052" t="s">
        <v>347</v>
      </c>
      <c r="E2052" t="s">
        <v>7553</v>
      </c>
      <c r="F2052" t="s">
        <v>298</v>
      </c>
      <c r="G2052">
        <v>8</v>
      </c>
      <c r="H2052" t="s">
        <v>564</v>
      </c>
      <c r="I2052" t="s">
        <v>7552</v>
      </c>
      <c r="J2052">
        <v>20375</v>
      </c>
      <c r="K2052">
        <v>3</v>
      </c>
      <c r="L2052" t="s">
        <v>2537</v>
      </c>
      <c r="M2052" t="s">
        <v>1174</v>
      </c>
      <c r="N2052">
        <v>25</v>
      </c>
      <c r="O2052" t="s">
        <v>12826</v>
      </c>
      <c r="P2052" s="1" t="s">
        <v>347</v>
      </c>
      <c r="R2052">
        <v>3052122</v>
      </c>
      <c r="T2052" t="s">
        <v>359</v>
      </c>
      <c r="U2052" t="s">
        <v>486</v>
      </c>
      <c r="V2052" t="s">
        <v>7555</v>
      </c>
      <c r="W2052" s="1">
        <v>31625</v>
      </c>
      <c r="X2052"/>
    </row>
    <row r="2053" spans="1:24" x14ac:dyDescent="0.3">
      <c r="A2053" t="s">
        <v>7558</v>
      </c>
      <c r="B2053">
        <v>1</v>
      </c>
      <c r="C2053" s="1" t="s">
        <v>103</v>
      </c>
      <c r="D2053" t="s">
        <v>347</v>
      </c>
      <c r="E2053" t="s">
        <v>7557</v>
      </c>
      <c r="F2053" t="s">
        <v>298</v>
      </c>
      <c r="G2053">
        <v>88</v>
      </c>
      <c r="H2053" t="s">
        <v>433</v>
      </c>
      <c r="I2053" t="s">
        <v>103</v>
      </c>
      <c r="J2053">
        <v>19811</v>
      </c>
      <c r="K2053">
        <v>3</v>
      </c>
      <c r="L2053" t="s">
        <v>1466</v>
      </c>
      <c r="M2053" t="s">
        <v>7556</v>
      </c>
      <c r="N2053">
        <v>26</v>
      </c>
      <c r="O2053" t="s">
        <v>12827</v>
      </c>
      <c r="P2053" s="1" t="s">
        <v>347</v>
      </c>
      <c r="R2053">
        <v>3046320</v>
      </c>
      <c r="S2053">
        <v>3</v>
      </c>
      <c r="T2053" t="s">
        <v>421</v>
      </c>
      <c r="U2053" t="s">
        <v>14224</v>
      </c>
      <c r="V2053" t="s">
        <v>1981</v>
      </c>
      <c r="W2053" s="1">
        <v>31198</v>
      </c>
      <c r="X2053"/>
    </row>
    <row r="2054" spans="1:24" x14ac:dyDescent="0.3">
      <c r="A2054" t="s">
        <v>7562</v>
      </c>
      <c r="B2054">
        <v>1</v>
      </c>
      <c r="C2054" s="1" t="s">
        <v>7559</v>
      </c>
      <c r="D2054" t="s">
        <v>320</v>
      </c>
      <c r="E2054" t="s">
        <v>7561</v>
      </c>
      <c r="F2054" t="s">
        <v>298</v>
      </c>
      <c r="G2054">
        <v>89</v>
      </c>
      <c r="H2054" t="s">
        <v>387</v>
      </c>
      <c r="I2054" t="s">
        <v>7559</v>
      </c>
      <c r="J2054">
        <v>18032</v>
      </c>
      <c r="K2054">
        <v>5</v>
      </c>
      <c r="L2054" t="s">
        <v>1071</v>
      </c>
      <c r="M2054" t="s">
        <v>7560</v>
      </c>
      <c r="N2054">
        <v>28</v>
      </c>
      <c r="O2054" t="s">
        <v>12828</v>
      </c>
      <c r="P2054" s="1" t="s">
        <v>320</v>
      </c>
      <c r="R2054">
        <v>2573401</v>
      </c>
      <c r="S2054">
        <v>1</v>
      </c>
      <c r="T2054" t="s">
        <v>303</v>
      </c>
      <c r="U2054" t="s">
        <v>566</v>
      </c>
      <c r="V2054" t="s">
        <v>7563</v>
      </c>
      <c r="W2054" s="1">
        <v>29344</v>
      </c>
      <c r="X2054"/>
    </row>
    <row r="2055" spans="1:24" x14ac:dyDescent="0.3">
      <c r="A2055" t="s">
        <v>15044</v>
      </c>
      <c r="B2055">
        <v>1</v>
      </c>
      <c r="C2055" s="1" t="s">
        <v>15045</v>
      </c>
      <c r="D2055" t="s">
        <v>347</v>
      </c>
      <c r="F2055" t="s">
        <v>298</v>
      </c>
      <c r="G2055">
        <v>14</v>
      </c>
      <c r="H2055" t="s">
        <v>825</v>
      </c>
      <c r="I2055" t="s">
        <v>15045</v>
      </c>
      <c r="J2055">
        <v>22358</v>
      </c>
      <c r="K2055">
        <v>1</v>
      </c>
      <c r="L2055" t="s">
        <v>14241</v>
      </c>
      <c r="M2055" t="s">
        <v>1984</v>
      </c>
      <c r="N2055">
        <v>23</v>
      </c>
      <c r="O2055" t="s">
        <v>15046</v>
      </c>
      <c r="P2055" s="1" t="s">
        <v>347</v>
      </c>
      <c r="R2055">
        <v>4373937</v>
      </c>
      <c r="T2055" t="s">
        <v>489</v>
      </c>
      <c r="U2055" t="s">
        <v>339</v>
      </c>
      <c r="V2055" t="s">
        <v>16474</v>
      </c>
      <c r="W2055" s="1">
        <v>33087</v>
      </c>
      <c r="X2055"/>
    </row>
    <row r="2056" spans="1:24" x14ac:dyDescent="0.3">
      <c r="A2056" t="s">
        <v>7566</v>
      </c>
      <c r="B2056">
        <v>1</v>
      </c>
      <c r="C2056" s="1" t="s">
        <v>7564</v>
      </c>
      <c r="D2056" t="s">
        <v>347</v>
      </c>
      <c r="F2056" t="s">
        <v>294</v>
      </c>
      <c r="G2056">
        <v>6</v>
      </c>
      <c r="H2056" t="s">
        <v>918</v>
      </c>
      <c r="I2056" t="s">
        <v>7564</v>
      </c>
      <c r="J2056">
        <v>15134</v>
      </c>
      <c r="K2056">
        <v>2</v>
      </c>
      <c r="L2056" t="s">
        <v>669</v>
      </c>
      <c r="M2056" t="s">
        <v>7565</v>
      </c>
      <c r="N2056">
        <v>27</v>
      </c>
      <c r="O2056" t="s">
        <v>12829</v>
      </c>
      <c r="P2056" s="1" t="s">
        <v>347</v>
      </c>
      <c r="R2056">
        <v>15907</v>
      </c>
      <c r="T2056" t="s">
        <v>328</v>
      </c>
      <c r="V2056" t="s">
        <v>7567</v>
      </c>
      <c r="W2056" s="1"/>
      <c r="X2056"/>
    </row>
    <row r="2057" spans="1:24" x14ac:dyDescent="0.3">
      <c r="A2057" t="s">
        <v>7569</v>
      </c>
      <c r="B2057">
        <v>1</v>
      </c>
      <c r="C2057" s="1" t="s">
        <v>1483</v>
      </c>
      <c r="D2057" t="s">
        <v>347</v>
      </c>
      <c r="F2057" t="s">
        <v>294</v>
      </c>
      <c r="G2057">
        <v>85</v>
      </c>
      <c r="H2057" t="s">
        <v>533</v>
      </c>
      <c r="I2057" t="s">
        <v>1483</v>
      </c>
      <c r="J2057">
        <v>6597</v>
      </c>
      <c r="K2057">
        <v>14</v>
      </c>
      <c r="L2057" t="s">
        <v>953</v>
      </c>
      <c r="M2057" t="s">
        <v>1444</v>
      </c>
      <c r="N2057">
        <v>36</v>
      </c>
      <c r="O2057" t="s">
        <v>12830</v>
      </c>
      <c r="P2057" s="1" t="s">
        <v>347</v>
      </c>
      <c r="R2057">
        <v>9638</v>
      </c>
      <c r="T2057" t="s">
        <v>307</v>
      </c>
      <c r="V2057" t="s">
        <v>7570</v>
      </c>
      <c r="W2057" s="1">
        <v>7801</v>
      </c>
      <c r="X2057"/>
    </row>
    <row r="2058" spans="1:24" x14ac:dyDescent="0.3">
      <c r="A2058" t="s">
        <v>7573</v>
      </c>
      <c r="B2058">
        <v>1</v>
      </c>
      <c r="C2058" s="1" t="s">
        <v>7571</v>
      </c>
      <c r="D2058" t="s">
        <v>448</v>
      </c>
      <c r="F2058" t="s">
        <v>294</v>
      </c>
      <c r="G2058">
        <v>36</v>
      </c>
      <c r="H2058" t="s">
        <v>401</v>
      </c>
      <c r="I2058" t="s">
        <v>7571</v>
      </c>
      <c r="J2058">
        <v>18437</v>
      </c>
      <c r="K2058">
        <v>2</v>
      </c>
      <c r="L2058" t="s">
        <v>7572</v>
      </c>
      <c r="M2058" t="s">
        <v>3360</v>
      </c>
      <c r="N2058">
        <v>25</v>
      </c>
      <c r="O2058" t="s">
        <v>12831</v>
      </c>
      <c r="P2058" s="1" t="s">
        <v>448</v>
      </c>
      <c r="R2058">
        <v>2977646</v>
      </c>
      <c r="T2058" t="s">
        <v>328</v>
      </c>
      <c r="V2058" t="s">
        <v>2363</v>
      </c>
      <c r="W2058" s="1">
        <v>30087</v>
      </c>
      <c r="X2058"/>
    </row>
    <row r="2059" spans="1:24" x14ac:dyDescent="0.3">
      <c r="A2059" t="s">
        <v>7576</v>
      </c>
      <c r="B2059">
        <v>1</v>
      </c>
      <c r="C2059" s="1" t="s">
        <v>7574</v>
      </c>
      <c r="D2059" t="s">
        <v>347</v>
      </c>
      <c r="E2059" t="s">
        <v>7575</v>
      </c>
      <c r="F2059" t="s">
        <v>298</v>
      </c>
      <c r="G2059">
        <v>13</v>
      </c>
      <c r="H2059" t="s">
        <v>340</v>
      </c>
      <c r="I2059" t="s">
        <v>7574</v>
      </c>
      <c r="J2059">
        <v>16790</v>
      </c>
      <c r="K2059">
        <v>6</v>
      </c>
      <c r="L2059" t="s">
        <v>3470</v>
      </c>
      <c r="M2059" t="s">
        <v>16475</v>
      </c>
      <c r="N2059">
        <v>28</v>
      </c>
      <c r="O2059" t="s">
        <v>16476</v>
      </c>
      <c r="P2059" s="1" t="s">
        <v>347</v>
      </c>
      <c r="R2059">
        <v>2579604</v>
      </c>
      <c r="S2059">
        <v>2</v>
      </c>
      <c r="T2059" t="s">
        <v>399</v>
      </c>
      <c r="U2059" t="s">
        <v>904</v>
      </c>
      <c r="V2059" t="s">
        <v>8050</v>
      </c>
      <c r="W2059" s="1">
        <v>28417</v>
      </c>
      <c r="X2059"/>
    </row>
    <row r="2060" spans="1:24" x14ac:dyDescent="0.3">
      <c r="A2060" t="s">
        <v>7579</v>
      </c>
      <c r="B2060">
        <v>1</v>
      </c>
      <c r="C2060" s="1" t="s">
        <v>7577</v>
      </c>
      <c r="D2060" t="s">
        <v>347</v>
      </c>
      <c r="E2060" t="s">
        <v>7578</v>
      </c>
      <c r="F2060" t="s">
        <v>298</v>
      </c>
      <c r="G2060">
        <v>82</v>
      </c>
      <c r="H2060" t="s">
        <v>433</v>
      </c>
      <c r="I2060" t="s">
        <v>7577</v>
      </c>
      <c r="J2060">
        <v>13117</v>
      </c>
      <c r="K2060">
        <v>10</v>
      </c>
      <c r="L2060" t="s">
        <v>2146</v>
      </c>
      <c r="M2060" t="s">
        <v>1275</v>
      </c>
      <c r="N2060">
        <v>33</v>
      </c>
      <c r="O2060" t="s">
        <v>12832</v>
      </c>
      <c r="P2060" s="1" t="s">
        <v>347</v>
      </c>
      <c r="Q2060" t="s">
        <v>407</v>
      </c>
      <c r="R2060">
        <v>14100</v>
      </c>
      <c r="T2060" t="s">
        <v>399</v>
      </c>
      <c r="U2060" t="s">
        <v>890</v>
      </c>
      <c r="V2060" t="s">
        <v>7580</v>
      </c>
      <c r="W2060" s="1">
        <v>24963</v>
      </c>
      <c r="X2060"/>
    </row>
    <row r="2061" spans="1:24" x14ac:dyDescent="0.3">
      <c r="A2061" t="s">
        <v>7582</v>
      </c>
      <c r="B2061">
        <v>1</v>
      </c>
      <c r="C2061" s="1" t="s">
        <v>7581</v>
      </c>
      <c r="F2061" t="s">
        <v>294</v>
      </c>
      <c r="G2061">
        <v>0</v>
      </c>
      <c r="H2061" t="s">
        <v>295</v>
      </c>
      <c r="I2061" t="s">
        <v>7581</v>
      </c>
      <c r="J2061">
        <v>19792</v>
      </c>
      <c r="K2061">
        <v>0</v>
      </c>
      <c r="L2061" t="s">
        <v>1083</v>
      </c>
      <c r="M2061" t="s">
        <v>442</v>
      </c>
      <c r="O2061" t="s">
        <v>12833</v>
      </c>
      <c r="P2061" s="1" t="s">
        <v>295</v>
      </c>
      <c r="T2061" t="s">
        <v>295</v>
      </c>
      <c r="V2061"/>
      <c r="W2061" s="1"/>
      <c r="X2061"/>
    </row>
    <row r="2062" spans="1:24" x14ac:dyDescent="0.3">
      <c r="A2062" t="s">
        <v>15895</v>
      </c>
      <c r="B2062">
        <v>1</v>
      </c>
      <c r="C2062" s="1" t="s">
        <v>15896</v>
      </c>
      <c r="D2062" t="s">
        <v>15649</v>
      </c>
      <c r="F2062" t="s">
        <v>294</v>
      </c>
      <c r="G2062">
        <v>1</v>
      </c>
      <c r="H2062" t="s">
        <v>692</v>
      </c>
      <c r="I2062" t="s">
        <v>15896</v>
      </c>
      <c r="J2062">
        <v>18398</v>
      </c>
      <c r="K2062">
        <v>0</v>
      </c>
      <c r="L2062" t="s">
        <v>968</v>
      </c>
      <c r="M2062" t="s">
        <v>6838</v>
      </c>
      <c r="N2062">
        <v>24</v>
      </c>
      <c r="O2062" t="s">
        <v>15898</v>
      </c>
      <c r="P2062" s="1" t="s">
        <v>15649</v>
      </c>
      <c r="R2062">
        <v>2981178</v>
      </c>
      <c r="T2062" t="s">
        <v>307</v>
      </c>
      <c r="V2062" t="s">
        <v>15897</v>
      </c>
      <c r="W2062" s="1">
        <v>29585</v>
      </c>
      <c r="X2062"/>
    </row>
    <row r="2063" spans="1:24" x14ac:dyDescent="0.3">
      <c r="A2063" t="s">
        <v>15899</v>
      </c>
      <c r="B2063">
        <v>1</v>
      </c>
      <c r="C2063" s="1" t="s">
        <v>15900</v>
      </c>
      <c r="D2063" t="s">
        <v>15649</v>
      </c>
      <c r="E2063" t="s">
        <v>15902</v>
      </c>
      <c r="F2063" t="s">
        <v>506</v>
      </c>
      <c r="G2063">
        <v>1</v>
      </c>
      <c r="H2063" t="s">
        <v>340</v>
      </c>
      <c r="I2063" t="s">
        <v>15900</v>
      </c>
      <c r="J2063">
        <v>14628</v>
      </c>
      <c r="K2063">
        <v>8</v>
      </c>
      <c r="L2063" t="s">
        <v>15904</v>
      </c>
      <c r="M2063" t="s">
        <v>1102</v>
      </c>
      <c r="N2063">
        <v>31</v>
      </c>
      <c r="O2063" t="s">
        <v>15903</v>
      </c>
      <c r="P2063" s="1" t="s">
        <v>15649</v>
      </c>
      <c r="R2063">
        <v>15389</v>
      </c>
      <c r="T2063" t="s">
        <v>307</v>
      </c>
      <c r="V2063" t="s">
        <v>15901</v>
      </c>
      <c r="W2063" s="1">
        <v>26422</v>
      </c>
      <c r="X2063"/>
    </row>
    <row r="2064" spans="1:24" x14ac:dyDescent="0.3">
      <c r="A2064" t="s">
        <v>7587</v>
      </c>
      <c r="B2064">
        <v>1</v>
      </c>
      <c r="C2064" s="1" t="s">
        <v>156</v>
      </c>
      <c r="D2064" t="s">
        <v>448</v>
      </c>
      <c r="E2064" t="s">
        <v>7586</v>
      </c>
      <c r="F2064" t="s">
        <v>298</v>
      </c>
      <c r="G2064">
        <v>22</v>
      </c>
      <c r="H2064" t="s">
        <v>410</v>
      </c>
      <c r="I2064" t="s">
        <v>156</v>
      </c>
      <c r="J2064">
        <v>18877</v>
      </c>
      <c r="K2064">
        <v>4</v>
      </c>
      <c r="L2064" t="s">
        <v>2028</v>
      </c>
      <c r="M2064" t="s">
        <v>7585</v>
      </c>
      <c r="N2064">
        <v>25</v>
      </c>
      <c r="O2064" t="s">
        <v>12834</v>
      </c>
      <c r="P2064" s="1" t="s">
        <v>448</v>
      </c>
      <c r="R2064">
        <v>3117251</v>
      </c>
      <c r="S2064">
        <v>1</v>
      </c>
      <c r="T2064" t="s">
        <v>359</v>
      </c>
      <c r="U2064" t="s">
        <v>870</v>
      </c>
      <c r="V2064" t="s">
        <v>2029</v>
      </c>
      <c r="W2064" s="1">
        <v>30121</v>
      </c>
      <c r="X2064"/>
    </row>
    <row r="2065" spans="1:24" x14ac:dyDescent="0.3">
      <c r="A2065" t="s">
        <v>7590</v>
      </c>
      <c r="B2065">
        <v>1</v>
      </c>
      <c r="C2065" s="1" t="s">
        <v>7588</v>
      </c>
      <c r="D2065" t="s">
        <v>320</v>
      </c>
      <c r="F2065" t="s">
        <v>294</v>
      </c>
      <c r="G2065">
        <v>85</v>
      </c>
      <c r="H2065" t="s">
        <v>2131</v>
      </c>
      <c r="I2065" t="s">
        <v>7588</v>
      </c>
      <c r="J2065">
        <v>17385</v>
      </c>
      <c r="K2065">
        <v>1</v>
      </c>
      <c r="L2065" t="s">
        <v>552</v>
      </c>
      <c r="M2065" t="s">
        <v>7589</v>
      </c>
      <c r="N2065">
        <v>26</v>
      </c>
      <c r="O2065" t="s">
        <v>12835</v>
      </c>
      <c r="P2065" s="1" t="s">
        <v>320</v>
      </c>
      <c r="T2065" t="s">
        <v>303</v>
      </c>
      <c r="V2065" t="s">
        <v>873</v>
      </c>
      <c r="W2065" s="1">
        <v>28693</v>
      </c>
      <c r="X2065"/>
    </row>
    <row r="2066" spans="1:24" x14ac:dyDescent="0.3">
      <c r="A2066" t="s">
        <v>7595</v>
      </c>
      <c r="B2066">
        <v>1</v>
      </c>
      <c r="C2066" s="1" t="s">
        <v>7591</v>
      </c>
      <c r="D2066" t="s">
        <v>347</v>
      </c>
      <c r="E2066" t="s">
        <v>7594</v>
      </c>
      <c r="F2066" t="s">
        <v>298</v>
      </c>
      <c r="G2066">
        <v>14</v>
      </c>
      <c r="H2066" t="s">
        <v>7592</v>
      </c>
      <c r="I2066" t="s">
        <v>7591</v>
      </c>
      <c r="J2066">
        <v>18401</v>
      </c>
      <c r="K2066">
        <v>4</v>
      </c>
      <c r="L2066" t="s">
        <v>7593</v>
      </c>
      <c r="M2066" t="s">
        <v>795</v>
      </c>
      <c r="N2066">
        <v>28</v>
      </c>
      <c r="O2066" t="s">
        <v>12836</v>
      </c>
      <c r="P2066" s="1" t="s">
        <v>347</v>
      </c>
      <c r="R2066">
        <v>2574918</v>
      </c>
      <c r="T2066" t="s">
        <v>632</v>
      </c>
      <c r="U2066" t="s">
        <v>370</v>
      </c>
      <c r="V2066" t="s">
        <v>3654</v>
      </c>
      <c r="W2066" s="1">
        <v>29854</v>
      </c>
      <c r="X2066"/>
    </row>
    <row r="2067" spans="1:24" x14ac:dyDescent="0.3">
      <c r="A2067" t="s">
        <v>15047</v>
      </c>
      <c r="B2067">
        <v>1</v>
      </c>
      <c r="C2067" s="1" t="s">
        <v>15048</v>
      </c>
      <c r="D2067" t="s">
        <v>347</v>
      </c>
      <c r="F2067" t="s">
        <v>298</v>
      </c>
      <c r="G2067">
        <v>10</v>
      </c>
      <c r="H2067" t="s">
        <v>427</v>
      </c>
      <c r="I2067" t="s">
        <v>15048</v>
      </c>
      <c r="J2067">
        <v>22193</v>
      </c>
      <c r="K2067">
        <v>1</v>
      </c>
      <c r="L2067" t="s">
        <v>15051</v>
      </c>
      <c r="M2067" t="s">
        <v>2688</v>
      </c>
      <c r="N2067">
        <v>24</v>
      </c>
      <c r="O2067" t="s">
        <v>15050</v>
      </c>
      <c r="P2067" s="1" t="s">
        <v>347</v>
      </c>
      <c r="R2067">
        <v>3909416</v>
      </c>
      <c r="T2067" t="s">
        <v>344</v>
      </c>
      <c r="U2067" t="s">
        <v>334</v>
      </c>
      <c r="V2067" t="s">
        <v>15049</v>
      </c>
      <c r="W2067" s="1">
        <v>33001</v>
      </c>
      <c r="X2067"/>
    </row>
    <row r="2068" spans="1:24" x14ac:dyDescent="0.3">
      <c r="A2068" t="s">
        <v>7598</v>
      </c>
      <c r="B2068">
        <v>1</v>
      </c>
      <c r="C2068" s="1" t="s">
        <v>7596</v>
      </c>
      <c r="D2068" t="s">
        <v>320</v>
      </c>
      <c r="F2068" t="s">
        <v>294</v>
      </c>
      <c r="G2068">
        <v>85</v>
      </c>
      <c r="H2068" t="s">
        <v>952</v>
      </c>
      <c r="I2068" t="s">
        <v>7596</v>
      </c>
      <c r="J2068">
        <v>13273</v>
      </c>
      <c r="K2068">
        <v>3</v>
      </c>
      <c r="L2068" t="s">
        <v>429</v>
      </c>
      <c r="M2068" t="s">
        <v>7597</v>
      </c>
      <c r="N2068">
        <v>29</v>
      </c>
      <c r="O2068" t="s">
        <v>12837</v>
      </c>
      <c r="P2068" s="1" t="s">
        <v>320</v>
      </c>
      <c r="R2068">
        <v>14433</v>
      </c>
      <c r="T2068" t="s">
        <v>344</v>
      </c>
      <c r="V2068" t="s">
        <v>5394</v>
      </c>
      <c r="W2068" s="1">
        <v>25230</v>
      </c>
      <c r="X2068"/>
    </row>
    <row r="2069" spans="1:24" x14ac:dyDescent="0.3">
      <c r="A2069" t="s">
        <v>7602</v>
      </c>
      <c r="B2069">
        <v>1</v>
      </c>
      <c r="C2069" s="1" t="s">
        <v>7599</v>
      </c>
      <c r="D2069" t="s">
        <v>347</v>
      </c>
      <c r="E2069" t="s">
        <v>7601</v>
      </c>
      <c r="F2069" t="s">
        <v>298</v>
      </c>
      <c r="G2069">
        <v>80</v>
      </c>
      <c r="H2069" t="s">
        <v>361</v>
      </c>
      <c r="I2069" t="s">
        <v>7599</v>
      </c>
      <c r="J2069">
        <v>15196</v>
      </c>
      <c r="K2069">
        <v>7</v>
      </c>
      <c r="L2069" t="s">
        <v>332</v>
      </c>
      <c r="M2069" t="s">
        <v>7600</v>
      </c>
      <c r="N2069">
        <v>28</v>
      </c>
      <c r="O2069" t="s">
        <v>12838</v>
      </c>
      <c r="P2069" s="1" t="s">
        <v>347</v>
      </c>
      <c r="R2069">
        <v>16016</v>
      </c>
      <c r="S2069">
        <v>1</v>
      </c>
      <c r="T2069" t="s">
        <v>328</v>
      </c>
      <c r="U2069" t="s">
        <v>703</v>
      </c>
      <c r="V2069" t="s">
        <v>4835</v>
      </c>
      <c r="W2069" s="1">
        <v>26767</v>
      </c>
      <c r="X2069"/>
    </row>
    <row r="2070" spans="1:24" x14ac:dyDescent="0.3">
      <c r="A2070" t="s">
        <v>7606</v>
      </c>
      <c r="B2070">
        <v>1</v>
      </c>
      <c r="C2070" s="1" t="s">
        <v>7604</v>
      </c>
      <c r="F2070" t="s">
        <v>294</v>
      </c>
      <c r="G2070">
        <v>0</v>
      </c>
      <c r="H2070" t="s">
        <v>295</v>
      </c>
      <c r="I2070" t="s">
        <v>7604</v>
      </c>
      <c r="J2070">
        <v>18850</v>
      </c>
      <c r="K2070">
        <v>0</v>
      </c>
      <c r="L2070" t="s">
        <v>464</v>
      </c>
      <c r="M2070" t="s">
        <v>7605</v>
      </c>
      <c r="O2070" t="s">
        <v>12839</v>
      </c>
      <c r="P2070" s="1" t="s">
        <v>295</v>
      </c>
      <c r="T2070" t="s">
        <v>295</v>
      </c>
      <c r="V2070"/>
      <c r="W2070" s="1"/>
      <c r="X2070"/>
    </row>
    <row r="2071" spans="1:24" x14ac:dyDescent="0.3">
      <c r="A2071" t="s">
        <v>15905</v>
      </c>
      <c r="B2071">
        <v>1</v>
      </c>
      <c r="C2071" s="1" t="s">
        <v>15906</v>
      </c>
      <c r="D2071" t="s">
        <v>15649</v>
      </c>
      <c r="F2071" t="s">
        <v>294</v>
      </c>
      <c r="G2071">
        <v>2</v>
      </c>
      <c r="H2071" t="s">
        <v>1180</v>
      </c>
      <c r="I2071" t="s">
        <v>15906</v>
      </c>
      <c r="J2071">
        <v>17516</v>
      </c>
      <c r="K2071">
        <v>1</v>
      </c>
      <c r="L2071" t="s">
        <v>1736</v>
      </c>
      <c r="M2071" t="s">
        <v>673</v>
      </c>
      <c r="N2071">
        <v>26</v>
      </c>
      <c r="O2071" t="s">
        <v>15908</v>
      </c>
      <c r="P2071" s="1" t="s">
        <v>15649</v>
      </c>
      <c r="R2071">
        <v>16979</v>
      </c>
      <c r="T2071" t="s">
        <v>293</v>
      </c>
      <c r="V2071" t="s">
        <v>15907</v>
      </c>
      <c r="W2071" s="1">
        <v>27823</v>
      </c>
      <c r="X2071"/>
    </row>
    <row r="2072" spans="1:24" x14ac:dyDescent="0.3">
      <c r="A2072" t="s">
        <v>7612</v>
      </c>
      <c r="B2072">
        <v>1</v>
      </c>
      <c r="C2072" s="1" t="s">
        <v>7608</v>
      </c>
      <c r="D2072" t="s">
        <v>448</v>
      </c>
      <c r="E2072" t="s">
        <v>7611</v>
      </c>
      <c r="F2072" t="s">
        <v>294</v>
      </c>
      <c r="G2072">
        <v>38</v>
      </c>
      <c r="H2072" t="s">
        <v>384</v>
      </c>
      <c r="I2072" t="s">
        <v>7608</v>
      </c>
      <c r="J2072">
        <v>20192</v>
      </c>
      <c r="K2072">
        <v>2</v>
      </c>
      <c r="L2072" t="s">
        <v>7609</v>
      </c>
      <c r="M2072" t="s">
        <v>7610</v>
      </c>
      <c r="N2072">
        <v>25</v>
      </c>
      <c r="O2072" t="s">
        <v>12840</v>
      </c>
      <c r="P2072" s="1" t="s">
        <v>448</v>
      </c>
      <c r="R2072">
        <v>3040146</v>
      </c>
      <c r="T2072" t="s">
        <v>399</v>
      </c>
      <c r="V2072" t="s">
        <v>7613</v>
      </c>
      <c r="W2072" s="1">
        <v>31622</v>
      </c>
      <c r="X2072"/>
    </row>
    <row r="2073" spans="1:24" x14ac:dyDescent="0.3">
      <c r="A2073" t="s">
        <v>17280</v>
      </c>
      <c r="B2073">
        <v>1</v>
      </c>
      <c r="C2073" s="1" t="s">
        <v>17281</v>
      </c>
      <c r="D2073" t="s">
        <v>320</v>
      </c>
      <c r="F2073" t="s">
        <v>298</v>
      </c>
      <c r="G2073">
        <v>88</v>
      </c>
      <c r="H2073" t="s">
        <v>511</v>
      </c>
      <c r="I2073" t="s">
        <v>17281</v>
      </c>
      <c r="K2073">
        <v>0</v>
      </c>
      <c r="L2073" t="s">
        <v>17282</v>
      </c>
      <c r="M2073" t="s">
        <v>3406</v>
      </c>
      <c r="O2073" t="s">
        <v>17283</v>
      </c>
      <c r="P2073" s="1" t="s">
        <v>320</v>
      </c>
      <c r="T2073" t="s">
        <v>421</v>
      </c>
      <c r="U2073" t="s">
        <v>408</v>
      </c>
      <c r="V2073"/>
      <c r="W2073" s="1"/>
      <c r="X2073"/>
    </row>
    <row r="2074" spans="1:24" x14ac:dyDescent="0.3">
      <c r="A2074" t="s">
        <v>7616</v>
      </c>
      <c r="B2074">
        <v>1</v>
      </c>
      <c r="C2074" s="1" t="s">
        <v>7614</v>
      </c>
      <c r="D2074" t="s">
        <v>347</v>
      </c>
      <c r="F2074" t="s">
        <v>294</v>
      </c>
      <c r="G2074">
        <v>7</v>
      </c>
      <c r="H2074" t="s">
        <v>564</v>
      </c>
      <c r="I2074" t="s">
        <v>7614</v>
      </c>
      <c r="J2074">
        <v>18613</v>
      </c>
      <c r="K2074">
        <v>0</v>
      </c>
      <c r="L2074" t="s">
        <v>642</v>
      </c>
      <c r="M2074" t="s">
        <v>7615</v>
      </c>
      <c r="N2074">
        <v>26</v>
      </c>
      <c r="O2074" t="s">
        <v>12841</v>
      </c>
      <c r="P2074" s="1" t="s">
        <v>347</v>
      </c>
      <c r="R2074">
        <v>2577517</v>
      </c>
      <c r="T2074" t="s">
        <v>395</v>
      </c>
      <c r="V2074" t="s">
        <v>2182</v>
      </c>
      <c r="W2074" s="1">
        <v>29900</v>
      </c>
      <c r="X2074"/>
    </row>
    <row r="2075" spans="1:24" x14ac:dyDescent="0.3">
      <c r="A2075" t="s">
        <v>7619</v>
      </c>
      <c r="B2075">
        <v>1</v>
      </c>
      <c r="C2075" s="1" t="s">
        <v>7617</v>
      </c>
      <c r="D2075" t="s">
        <v>320</v>
      </c>
      <c r="F2075" t="s">
        <v>294</v>
      </c>
      <c r="G2075">
        <v>48</v>
      </c>
      <c r="H2075" t="s">
        <v>695</v>
      </c>
      <c r="I2075" t="s">
        <v>7617</v>
      </c>
      <c r="J2075">
        <v>19414</v>
      </c>
      <c r="K2075">
        <v>2</v>
      </c>
      <c r="L2075" t="s">
        <v>1736</v>
      </c>
      <c r="M2075" t="s">
        <v>7618</v>
      </c>
      <c r="O2075" t="s">
        <v>12842</v>
      </c>
      <c r="P2075" s="1" t="s">
        <v>320</v>
      </c>
      <c r="R2075">
        <v>3910617</v>
      </c>
      <c r="T2075" t="s">
        <v>671</v>
      </c>
      <c r="V2075"/>
      <c r="W2075" s="1">
        <v>30498</v>
      </c>
      <c r="X2075"/>
    </row>
    <row r="2076" spans="1:24" x14ac:dyDescent="0.3">
      <c r="A2076" t="s">
        <v>7621</v>
      </c>
      <c r="B2076">
        <v>1</v>
      </c>
      <c r="C2076" s="1" t="s">
        <v>7620</v>
      </c>
      <c r="D2076" t="s">
        <v>347</v>
      </c>
      <c r="F2076" t="s">
        <v>298</v>
      </c>
      <c r="G2076">
        <v>19</v>
      </c>
      <c r="H2076" t="s">
        <v>588</v>
      </c>
      <c r="I2076" t="s">
        <v>7620</v>
      </c>
      <c r="J2076">
        <v>20123</v>
      </c>
      <c r="K2076">
        <v>1</v>
      </c>
      <c r="L2076" t="s">
        <v>411</v>
      </c>
      <c r="M2076" t="s">
        <v>3011</v>
      </c>
      <c r="O2076" t="s">
        <v>12843</v>
      </c>
      <c r="P2076" s="1" t="s">
        <v>347</v>
      </c>
      <c r="R2076">
        <v>3139223</v>
      </c>
      <c r="T2076" t="s">
        <v>344</v>
      </c>
      <c r="U2076" t="s">
        <v>741</v>
      </c>
      <c r="V2076"/>
      <c r="W2076" s="1">
        <v>31281</v>
      </c>
      <c r="X2076"/>
    </row>
    <row r="2077" spans="1:24" x14ac:dyDescent="0.3">
      <c r="A2077" t="s">
        <v>7625</v>
      </c>
      <c r="B2077">
        <v>1</v>
      </c>
      <c r="C2077" s="1" t="s">
        <v>7624</v>
      </c>
      <c r="D2077" t="s">
        <v>347</v>
      </c>
      <c r="E2077" t="s">
        <v>14078</v>
      </c>
      <c r="F2077" t="s">
        <v>294</v>
      </c>
      <c r="H2077" t="s">
        <v>593</v>
      </c>
      <c r="I2077" t="s">
        <v>7624</v>
      </c>
      <c r="J2077">
        <v>21492</v>
      </c>
      <c r="K2077">
        <v>1</v>
      </c>
      <c r="L2077" t="s">
        <v>464</v>
      </c>
      <c r="M2077" t="s">
        <v>756</v>
      </c>
      <c r="N2077">
        <v>23</v>
      </c>
      <c r="O2077" t="s">
        <v>12844</v>
      </c>
      <c r="P2077" s="1" t="s">
        <v>347</v>
      </c>
      <c r="R2077">
        <v>4260393</v>
      </c>
      <c r="T2077" t="s">
        <v>399</v>
      </c>
      <c r="V2077" t="s">
        <v>4850</v>
      </c>
      <c r="W2077" s="1">
        <v>32330</v>
      </c>
      <c r="X2077"/>
    </row>
    <row r="2078" spans="1:24" x14ac:dyDescent="0.3">
      <c r="A2078" t="s">
        <v>15052</v>
      </c>
      <c r="B2078">
        <v>1</v>
      </c>
      <c r="C2078" s="1" t="s">
        <v>7626</v>
      </c>
      <c r="D2078" t="s">
        <v>347</v>
      </c>
      <c r="E2078" t="s">
        <v>14079</v>
      </c>
      <c r="F2078" t="s">
        <v>298</v>
      </c>
      <c r="G2078">
        <v>18</v>
      </c>
      <c r="H2078" t="s">
        <v>340</v>
      </c>
      <c r="I2078" t="s">
        <v>7626</v>
      </c>
      <c r="J2078">
        <v>21451</v>
      </c>
      <c r="K2078">
        <v>2</v>
      </c>
      <c r="L2078" t="s">
        <v>15053</v>
      </c>
      <c r="M2078" t="s">
        <v>1112</v>
      </c>
      <c r="N2078">
        <v>25</v>
      </c>
      <c r="O2078" t="s">
        <v>12845</v>
      </c>
      <c r="P2078" s="1" t="s">
        <v>347</v>
      </c>
      <c r="R2078">
        <v>3126095</v>
      </c>
      <c r="T2078" t="s">
        <v>307</v>
      </c>
      <c r="U2078" t="s">
        <v>904</v>
      </c>
      <c r="V2078" t="s">
        <v>4665</v>
      </c>
      <c r="W2078" s="1">
        <v>32200</v>
      </c>
      <c r="X2078"/>
    </row>
    <row r="2079" spans="1:24" x14ac:dyDescent="0.3">
      <c r="A2079" t="s">
        <v>15054</v>
      </c>
      <c r="B2079">
        <v>1</v>
      </c>
      <c r="C2079" s="1" t="s">
        <v>15055</v>
      </c>
      <c r="D2079" t="s">
        <v>347</v>
      </c>
      <c r="F2079" t="s">
        <v>298</v>
      </c>
      <c r="G2079">
        <v>85</v>
      </c>
      <c r="H2079" t="s">
        <v>316</v>
      </c>
      <c r="I2079" t="s">
        <v>15055</v>
      </c>
      <c r="J2079">
        <v>21690</v>
      </c>
      <c r="K2079">
        <v>1</v>
      </c>
      <c r="L2079" t="s">
        <v>15058</v>
      </c>
      <c r="M2079" t="s">
        <v>7049</v>
      </c>
      <c r="N2079">
        <v>22</v>
      </c>
      <c r="O2079" t="s">
        <v>15057</v>
      </c>
      <c r="P2079" s="1" t="s">
        <v>347</v>
      </c>
      <c r="R2079">
        <v>4239993</v>
      </c>
      <c r="S2079">
        <v>1</v>
      </c>
      <c r="T2079" t="s">
        <v>421</v>
      </c>
      <c r="U2079" t="s">
        <v>408</v>
      </c>
      <c r="V2079" t="s">
        <v>15056</v>
      </c>
      <c r="W2079" s="1">
        <v>32703</v>
      </c>
      <c r="X2079"/>
    </row>
    <row r="2080" spans="1:24" x14ac:dyDescent="0.3">
      <c r="A2080" t="s">
        <v>7630</v>
      </c>
      <c r="B2080">
        <v>1</v>
      </c>
      <c r="C2080" s="1" t="s">
        <v>7627</v>
      </c>
      <c r="D2080" t="s">
        <v>310</v>
      </c>
      <c r="E2080" t="s">
        <v>7629</v>
      </c>
      <c r="F2080" t="s">
        <v>298</v>
      </c>
      <c r="G2080">
        <v>10</v>
      </c>
      <c r="H2080" t="s">
        <v>1222</v>
      </c>
      <c r="I2080" t="s">
        <v>7627</v>
      </c>
      <c r="J2080">
        <v>20044</v>
      </c>
      <c r="K2080">
        <v>3</v>
      </c>
      <c r="L2080" t="s">
        <v>608</v>
      </c>
      <c r="M2080" t="s">
        <v>7628</v>
      </c>
      <c r="N2080">
        <v>25</v>
      </c>
      <c r="O2080" t="s">
        <v>12846</v>
      </c>
      <c r="P2080" s="1" t="s">
        <v>310</v>
      </c>
      <c r="R2080">
        <v>3128843</v>
      </c>
      <c r="S2080">
        <v>4</v>
      </c>
      <c r="T2080" t="s">
        <v>317</v>
      </c>
      <c r="U2080" t="s">
        <v>414</v>
      </c>
      <c r="V2080" t="s">
        <v>7631</v>
      </c>
      <c r="W2080" s="1">
        <v>31190</v>
      </c>
      <c r="X2080"/>
    </row>
    <row r="2081" spans="1:24" x14ac:dyDescent="0.3">
      <c r="A2081" t="s">
        <v>7635</v>
      </c>
      <c r="B2081">
        <v>1</v>
      </c>
      <c r="C2081" s="1" t="s">
        <v>7632</v>
      </c>
      <c r="D2081" t="s">
        <v>347</v>
      </c>
      <c r="E2081" t="s">
        <v>7634</v>
      </c>
      <c r="F2081" t="s">
        <v>506</v>
      </c>
      <c r="G2081">
        <v>82</v>
      </c>
      <c r="H2081" t="s">
        <v>567</v>
      </c>
      <c r="I2081" t="s">
        <v>7632</v>
      </c>
      <c r="J2081">
        <v>17257</v>
      </c>
      <c r="K2081">
        <v>5</v>
      </c>
      <c r="L2081" t="s">
        <v>7633</v>
      </c>
      <c r="M2081" t="s">
        <v>1733</v>
      </c>
      <c r="N2081">
        <v>28</v>
      </c>
      <c r="O2081" t="s">
        <v>12847</v>
      </c>
      <c r="P2081" s="1" t="s">
        <v>347</v>
      </c>
      <c r="R2081">
        <v>3052735</v>
      </c>
      <c r="T2081" t="s">
        <v>489</v>
      </c>
      <c r="V2081" t="s">
        <v>7636</v>
      </c>
      <c r="W2081" s="1">
        <v>29024</v>
      </c>
      <c r="X2081"/>
    </row>
    <row r="2082" spans="1:24" x14ac:dyDescent="0.3">
      <c r="A2082" t="s">
        <v>15909</v>
      </c>
      <c r="B2082">
        <v>1</v>
      </c>
      <c r="C2082" s="1" t="s">
        <v>15910</v>
      </c>
      <c r="D2082" t="s">
        <v>15649</v>
      </c>
      <c r="F2082" t="s">
        <v>294</v>
      </c>
      <c r="G2082">
        <v>4</v>
      </c>
      <c r="H2082" t="s">
        <v>361</v>
      </c>
      <c r="I2082" t="s">
        <v>15910</v>
      </c>
      <c r="J2082">
        <v>19640</v>
      </c>
      <c r="K2082">
        <v>2</v>
      </c>
      <c r="L2082" t="s">
        <v>3815</v>
      </c>
      <c r="M2082" t="s">
        <v>4622</v>
      </c>
      <c r="N2082">
        <v>25</v>
      </c>
      <c r="O2082" t="s">
        <v>15912</v>
      </c>
      <c r="P2082" s="1" t="s">
        <v>15649</v>
      </c>
      <c r="R2082">
        <v>3046424</v>
      </c>
      <c r="T2082" t="s">
        <v>344</v>
      </c>
      <c r="V2082" t="s">
        <v>15911</v>
      </c>
      <c r="W2082" s="1">
        <v>30875</v>
      </c>
      <c r="X2082"/>
    </row>
    <row r="2083" spans="1:24" x14ac:dyDescent="0.3">
      <c r="A2083" t="s">
        <v>7639</v>
      </c>
      <c r="B2083">
        <v>1</v>
      </c>
      <c r="C2083" s="1" t="s">
        <v>7637</v>
      </c>
      <c r="D2083" t="s">
        <v>448</v>
      </c>
      <c r="F2083" t="s">
        <v>294</v>
      </c>
      <c r="G2083">
        <v>39</v>
      </c>
      <c r="H2083" t="s">
        <v>564</v>
      </c>
      <c r="I2083" t="s">
        <v>7637</v>
      </c>
      <c r="J2083">
        <v>19463</v>
      </c>
      <c r="K2083">
        <v>2</v>
      </c>
      <c r="L2083" t="s">
        <v>7638</v>
      </c>
      <c r="M2083" t="s">
        <v>368</v>
      </c>
      <c r="N2083">
        <v>24</v>
      </c>
      <c r="O2083" t="s">
        <v>12848</v>
      </c>
      <c r="P2083" s="1" t="s">
        <v>448</v>
      </c>
      <c r="R2083">
        <v>3051315</v>
      </c>
      <c r="T2083" t="s">
        <v>399</v>
      </c>
      <c r="V2083" t="s">
        <v>1383</v>
      </c>
      <c r="W2083" s="1">
        <v>30790</v>
      </c>
      <c r="X2083"/>
    </row>
    <row r="2084" spans="1:24" x14ac:dyDescent="0.3">
      <c r="A2084" t="s">
        <v>7642</v>
      </c>
      <c r="B2084">
        <v>1</v>
      </c>
      <c r="C2084" s="1" t="s">
        <v>83</v>
      </c>
      <c r="D2084" t="s">
        <v>347</v>
      </c>
      <c r="E2084" t="s">
        <v>7641</v>
      </c>
      <c r="F2084" t="s">
        <v>298</v>
      </c>
      <c r="G2084">
        <v>18</v>
      </c>
      <c r="H2084" t="s">
        <v>571</v>
      </c>
      <c r="I2084" t="s">
        <v>83</v>
      </c>
      <c r="J2084">
        <v>11197</v>
      </c>
      <c r="K2084">
        <v>10</v>
      </c>
      <c r="L2084" t="s">
        <v>7640</v>
      </c>
      <c r="M2084" t="s">
        <v>368</v>
      </c>
      <c r="N2084">
        <v>32</v>
      </c>
      <c r="O2084" t="s">
        <v>12849</v>
      </c>
      <c r="P2084" s="1" t="s">
        <v>347</v>
      </c>
      <c r="R2084">
        <v>13216</v>
      </c>
      <c r="T2084" t="s">
        <v>317</v>
      </c>
      <c r="V2084" t="s">
        <v>15059</v>
      </c>
      <c r="W2084" s="1">
        <v>23997</v>
      </c>
      <c r="X2084"/>
    </row>
    <row r="2085" spans="1:24" x14ac:dyDescent="0.3">
      <c r="A2085" t="s">
        <v>7646</v>
      </c>
      <c r="B2085">
        <v>1</v>
      </c>
      <c r="C2085" s="1" t="s">
        <v>7643</v>
      </c>
      <c r="D2085" t="s">
        <v>310</v>
      </c>
      <c r="E2085" t="s">
        <v>7645</v>
      </c>
      <c r="F2085" t="s">
        <v>294</v>
      </c>
      <c r="G2085">
        <v>6</v>
      </c>
      <c r="H2085" t="s">
        <v>571</v>
      </c>
      <c r="I2085" t="s">
        <v>7643</v>
      </c>
      <c r="J2085">
        <v>20468</v>
      </c>
      <c r="K2085">
        <v>2</v>
      </c>
      <c r="L2085" t="s">
        <v>1293</v>
      </c>
      <c r="M2085" t="s">
        <v>7644</v>
      </c>
      <c r="N2085">
        <v>24</v>
      </c>
      <c r="O2085" t="s">
        <v>12850</v>
      </c>
      <c r="P2085" s="1" t="s">
        <v>310</v>
      </c>
      <c r="R2085">
        <v>3118374</v>
      </c>
      <c r="T2085" t="s">
        <v>317</v>
      </c>
      <c r="V2085" t="s">
        <v>7647</v>
      </c>
      <c r="W2085" s="1">
        <v>31330</v>
      </c>
      <c r="X2085"/>
    </row>
    <row r="2086" spans="1:24" x14ac:dyDescent="0.3">
      <c r="A2086" t="s">
        <v>7650</v>
      </c>
      <c r="B2086">
        <v>1</v>
      </c>
      <c r="C2086" s="1" t="s">
        <v>7648</v>
      </c>
      <c r="D2086" t="s">
        <v>347</v>
      </c>
      <c r="E2086" t="s">
        <v>7649</v>
      </c>
      <c r="F2086" t="s">
        <v>294</v>
      </c>
      <c r="G2086">
        <v>17</v>
      </c>
      <c r="H2086" t="s">
        <v>646</v>
      </c>
      <c r="I2086" t="s">
        <v>7648</v>
      </c>
      <c r="J2086">
        <v>17964</v>
      </c>
      <c r="K2086">
        <v>4</v>
      </c>
      <c r="L2086" t="s">
        <v>1105</v>
      </c>
      <c r="M2086" t="s">
        <v>930</v>
      </c>
      <c r="N2086">
        <v>27</v>
      </c>
      <c r="O2086" t="s">
        <v>12851</v>
      </c>
      <c r="P2086" s="1" t="s">
        <v>347</v>
      </c>
      <c r="R2086">
        <v>2570987</v>
      </c>
      <c r="T2086" t="s">
        <v>328</v>
      </c>
      <c r="V2086" t="s">
        <v>6867</v>
      </c>
      <c r="W2086" s="1">
        <v>29319</v>
      </c>
      <c r="X2086"/>
    </row>
    <row r="2087" spans="1:24" x14ac:dyDescent="0.3">
      <c r="A2087" t="s">
        <v>9144</v>
      </c>
      <c r="B2087">
        <v>2</v>
      </c>
      <c r="C2087" s="1" t="s">
        <v>7652</v>
      </c>
      <c r="D2087" t="s">
        <v>347</v>
      </c>
      <c r="F2087" t="s">
        <v>294</v>
      </c>
      <c r="G2087">
        <v>16</v>
      </c>
      <c r="H2087" t="s">
        <v>427</v>
      </c>
      <c r="I2087" t="s">
        <v>7652</v>
      </c>
      <c r="J2087">
        <v>15816</v>
      </c>
      <c r="K2087">
        <v>7</v>
      </c>
      <c r="L2087" t="s">
        <v>2434</v>
      </c>
      <c r="M2087" t="s">
        <v>493</v>
      </c>
      <c r="N2087">
        <v>30</v>
      </c>
      <c r="O2087" t="s">
        <v>13283</v>
      </c>
      <c r="P2087" s="1" t="s">
        <v>347</v>
      </c>
      <c r="R2087">
        <v>16569</v>
      </c>
      <c r="T2087" t="s">
        <v>307</v>
      </c>
      <c r="V2087" t="s">
        <v>16477</v>
      </c>
      <c r="W2087" s="1">
        <v>27361</v>
      </c>
      <c r="X2087"/>
    </row>
    <row r="2088" spans="1:24" x14ac:dyDescent="0.3">
      <c r="A2088" t="s">
        <v>9144</v>
      </c>
      <c r="B2088">
        <v>2</v>
      </c>
      <c r="C2088" s="1" t="s">
        <v>9143</v>
      </c>
      <c r="D2088" t="s">
        <v>347</v>
      </c>
      <c r="F2088" t="s">
        <v>298</v>
      </c>
      <c r="G2088">
        <v>16</v>
      </c>
      <c r="H2088" t="s">
        <v>726</v>
      </c>
      <c r="I2088" t="s">
        <v>9143</v>
      </c>
      <c r="J2088">
        <v>17765</v>
      </c>
      <c r="K2088">
        <v>3</v>
      </c>
      <c r="L2088" t="s">
        <v>2434</v>
      </c>
      <c r="M2088" t="s">
        <v>493</v>
      </c>
      <c r="N2088">
        <v>27</v>
      </c>
      <c r="O2088" t="s">
        <v>13283</v>
      </c>
      <c r="P2088" s="1" t="s">
        <v>347</v>
      </c>
      <c r="S2088">
        <v>4</v>
      </c>
      <c r="T2088" t="s">
        <v>307</v>
      </c>
      <c r="U2088" t="s">
        <v>351</v>
      </c>
      <c r="V2088" t="s">
        <v>7653</v>
      </c>
      <c r="W2088" s="1">
        <v>27361</v>
      </c>
      <c r="X2088"/>
    </row>
    <row r="2089" spans="1:24" x14ac:dyDescent="0.3">
      <c r="A2089" t="s">
        <v>15060</v>
      </c>
      <c r="B2089">
        <v>1</v>
      </c>
      <c r="C2089" s="1" t="s">
        <v>15061</v>
      </c>
      <c r="D2089" t="s">
        <v>347</v>
      </c>
      <c r="F2089" t="s">
        <v>298</v>
      </c>
      <c r="G2089">
        <v>83</v>
      </c>
      <c r="H2089" t="s">
        <v>1180</v>
      </c>
      <c r="I2089" t="s">
        <v>15061</v>
      </c>
      <c r="J2089">
        <v>21738</v>
      </c>
      <c r="K2089">
        <v>1</v>
      </c>
      <c r="L2089" t="s">
        <v>1428</v>
      </c>
      <c r="M2089" t="s">
        <v>1112</v>
      </c>
      <c r="N2089">
        <v>24</v>
      </c>
      <c r="O2089" t="s">
        <v>15063</v>
      </c>
      <c r="P2089" s="1" t="s">
        <v>347</v>
      </c>
      <c r="R2089">
        <v>3929645</v>
      </c>
      <c r="S2089">
        <v>2</v>
      </c>
      <c r="T2089" t="s">
        <v>421</v>
      </c>
      <c r="U2089" t="s">
        <v>370</v>
      </c>
      <c r="V2089" t="s">
        <v>15062</v>
      </c>
      <c r="W2089" s="1">
        <v>33113</v>
      </c>
      <c r="X2089"/>
    </row>
    <row r="2090" spans="1:24" x14ac:dyDescent="0.3">
      <c r="A2090" t="s">
        <v>16478</v>
      </c>
      <c r="B2090">
        <v>1</v>
      </c>
      <c r="C2090" s="1" t="s">
        <v>15064</v>
      </c>
      <c r="D2090" t="s">
        <v>448</v>
      </c>
      <c r="F2090" t="s">
        <v>298</v>
      </c>
      <c r="G2090">
        <v>46</v>
      </c>
      <c r="H2090" t="s">
        <v>1861</v>
      </c>
      <c r="I2090" t="s">
        <v>15064</v>
      </c>
      <c r="J2090">
        <v>21842</v>
      </c>
      <c r="K2090">
        <v>1</v>
      </c>
      <c r="L2090" t="s">
        <v>4548</v>
      </c>
      <c r="M2090" t="s">
        <v>16479</v>
      </c>
      <c r="N2090">
        <v>23</v>
      </c>
      <c r="O2090" t="s">
        <v>16480</v>
      </c>
      <c r="P2090" s="1" t="s">
        <v>448</v>
      </c>
      <c r="R2090">
        <v>4042112</v>
      </c>
      <c r="S2090">
        <v>7</v>
      </c>
      <c r="T2090" t="s">
        <v>395</v>
      </c>
      <c r="U2090" t="s">
        <v>386</v>
      </c>
      <c r="V2090" t="s">
        <v>15065</v>
      </c>
      <c r="W2090" s="1">
        <v>32966</v>
      </c>
      <c r="X2090"/>
    </row>
    <row r="2091" spans="1:24" x14ac:dyDescent="0.3">
      <c r="A2091" t="s">
        <v>7658</v>
      </c>
      <c r="B2091">
        <v>1</v>
      </c>
      <c r="C2091" s="1" t="s">
        <v>7655</v>
      </c>
      <c r="D2091" t="s">
        <v>347</v>
      </c>
      <c r="E2091" t="s">
        <v>7657</v>
      </c>
      <c r="F2091" t="s">
        <v>294</v>
      </c>
      <c r="G2091">
        <v>13</v>
      </c>
      <c r="H2091" t="s">
        <v>388</v>
      </c>
      <c r="I2091" t="s">
        <v>7655</v>
      </c>
      <c r="J2091">
        <v>18965</v>
      </c>
      <c r="K2091">
        <v>3</v>
      </c>
      <c r="L2091" t="s">
        <v>7656</v>
      </c>
      <c r="M2091" t="s">
        <v>3760</v>
      </c>
      <c r="N2091">
        <v>26</v>
      </c>
      <c r="O2091" t="s">
        <v>12852</v>
      </c>
      <c r="P2091" s="1" t="s">
        <v>347</v>
      </c>
      <c r="R2091">
        <v>3054860</v>
      </c>
      <c r="T2091" t="s">
        <v>359</v>
      </c>
      <c r="V2091" t="s">
        <v>1546</v>
      </c>
      <c r="W2091" s="1">
        <v>30192</v>
      </c>
      <c r="X2091"/>
    </row>
    <row r="2092" spans="1:24" x14ac:dyDescent="0.3">
      <c r="A2092" t="s">
        <v>7661</v>
      </c>
      <c r="B2092">
        <v>1</v>
      </c>
      <c r="C2092" s="1" t="s">
        <v>7659</v>
      </c>
      <c r="D2092" t="s">
        <v>448</v>
      </c>
      <c r="E2092" t="s">
        <v>7660</v>
      </c>
      <c r="F2092" t="s">
        <v>294</v>
      </c>
      <c r="G2092">
        <v>39</v>
      </c>
      <c r="H2092" t="s">
        <v>433</v>
      </c>
      <c r="I2092" t="s">
        <v>7659</v>
      </c>
      <c r="J2092">
        <v>19412</v>
      </c>
      <c r="K2092">
        <v>3</v>
      </c>
      <c r="L2092" t="s">
        <v>932</v>
      </c>
      <c r="M2092" t="s">
        <v>5331</v>
      </c>
      <c r="N2092">
        <v>26</v>
      </c>
      <c r="O2092" t="s">
        <v>12853</v>
      </c>
      <c r="P2092" s="1" t="s">
        <v>448</v>
      </c>
      <c r="R2092">
        <v>2970017</v>
      </c>
      <c r="T2092" t="s">
        <v>344</v>
      </c>
      <c r="V2092" t="s">
        <v>7662</v>
      </c>
      <c r="W2092" s="1">
        <v>30496</v>
      </c>
      <c r="X2092"/>
    </row>
    <row r="2093" spans="1:24" x14ac:dyDescent="0.3">
      <c r="A2093" t="s">
        <v>7665</v>
      </c>
      <c r="B2093">
        <v>1</v>
      </c>
      <c r="C2093" s="1" t="s">
        <v>7663</v>
      </c>
      <c r="D2093" t="s">
        <v>448</v>
      </c>
      <c r="F2093" t="s">
        <v>294</v>
      </c>
      <c r="G2093">
        <v>40</v>
      </c>
      <c r="H2093" t="s">
        <v>918</v>
      </c>
      <c r="I2093" t="s">
        <v>7663</v>
      </c>
      <c r="J2093">
        <v>16571</v>
      </c>
      <c r="K2093">
        <v>0</v>
      </c>
      <c r="L2093" t="s">
        <v>1011</v>
      </c>
      <c r="M2093" t="s">
        <v>7664</v>
      </c>
      <c r="O2093" t="s">
        <v>12854</v>
      </c>
      <c r="P2093" s="1" t="s">
        <v>448</v>
      </c>
      <c r="R2093">
        <v>17149</v>
      </c>
      <c r="T2093" t="s">
        <v>489</v>
      </c>
      <c r="V2093"/>
      <c r="W2093" s="1">
        <v>27924</v>
      </c>
      <c r="X2093"/>
    </row>
    <row r="2094" spans="1:24" x14ac:dyDescent="0.3">
      <c r="A2094" t="s">
        <v>17284</v>
      </c>
      <c r="B2094">
        <v>1</v>
      </c>
      <c r="C2094" s="1" t="s">
        <v>17285</v>
      </c>
      <c r="D2094" t="s">
        <v>347</v>
      </c>
      <c r="F2094" t="s">
        <v>298</v>
      </c>
      <c r="G2094">
        <v>81</v>
      </c>
      <c r="H2094" t="s">
        <v>661</v>
      </c>
      <c r="I2094" t="s">
        <v>17285</v>
      </c>
      <c r="K2094">
        <v>0</v>
      </c>
      <c r="L2094" t="s">
        <v>17286</v>
      </c>
      <c r="M2094" t="s">
        <v>17287</v>
      </c>
      <c r="N2094">
        <v>22</v>
      </c>
      <c r="O2094" t="s">
        <v>17288</v>
      </c>
      <c r="P2094" s="1" t="s">
        <v>347</v>
      </c>
      <c r="T2094" t="s">
        <v>317</v>
      </c>
      <c r="U2094" t="s">
        <v>548</v>
      </c>
      <c r="V2094" t="s">
        <v>17289</v>
      </c>
      <c r="W2094" s="1"/>
      <c r="X2094"/>
    </row>
    <row r="2095" spans="1:24" x14ac:dyDescent="0.3">
      <c r="A2095" t="s">
        <v>7667</v>
      </c>
      <c r="B2095">
        <v>1</v>
      </c>
      <c r="C2095" s="1" t="s">
        <v>7666</v>
      </c>
      <c r="D2095" t="s">
        <v>347</v>
      </c>
      <c r="E2095" t="s">
        <v>14080</v>
      </c>
      <c r="F2095" t="s">
        <v>298</v>
      </c>
      <c r="G2095">
        <v>80</v>
      </c>
      <c r="H2095" t="s">
        <v>533</v>
      </c>
      <c r="I2095" t="s">
        <v>7666</v>
      </c>
      <c r="J2095">
        <v>20782</v>
      </c>
      <c r="K2095">
        <v>2</v>
      </c>
      <c r="L2095" t="s">
        <v>6972</v>
      </c>
      <c r="M2095" t="s">
        <v>693</v>
      </c>
      <c r="N2095">
        <v>23</v>
      </c>
      <c r="O2095" t="s">
        <v>12855</v>
      </c>
      <c r="P2095" s="1" t="s">
        <v>347</v>
      </c>
      <c r="Q2095" t="s">
        <v>407</v>
      </c>
      <c r="R2095">
        <v>3924318</v>
      </c>
      <c r="S2095">
        <v>3</v>
      </c>
      <c r="T2095" t="s">
        <v>317</v>
      </c>
      <c r="U2095" t="s">
        <v>441</v>
      </c>
      <c r="V2095" t="s">
        <v>8693</v>
      </c>
      <c r="W2095" s="1">
        <v>32253</v>
      </c>
      <c r="X2095"/>
    </row>
    <row r="2096" spans="1:24" x14ac:dyDescent="0.3">
      <c r="A2096" t="s">
        <v>7670</v>
      </c>
      <c r="B2096">
        <v>1</v>
      </c>
      <c r="C2096" s="1" t="s">
        <v>7668</v>
      </c>
      <c r="F2096" t="s">
        <v>294</v>
      </c>
      <c r="G2096">
        <v>0</v>
      </c>
      <c r="H2096" t="s">
        <v>295</v>
      </c>
      <c r="I2096" t="s">
        <v>7668</v>
      </c>
      <c r="J2096">
        <v>18845</v>
      </c>
      <c r="K2096">
        <v>0</v>
      </c>
      <c r="L2096" t="s">
        <v>504</v>
      </c>
      <c r="M2096" t="s">
        <v>7669</v>
      </c>
      <c r="O2096" t="s">
        <v>12856</v>
      </c>
      <c r="P2096" s="1" t="s">
        <v>295</v>
      </c>
      <c r="T2096" t="s">
        <v>295</v>
      </c>
      <c r="V2096"/>
      <c r="W2096" s="1"/>
      <c r="X2096"/>
    </row>
    <row r="2097" spans="1:24" x14ac:dyDescent="0.3">
      <c r="A2097" t="s">
        <v>7672</v>
      </c>
      <c r="B2097">
        <v>1</v>
      </c>
      <c r="C2097" s="1" t="s">
        <v>7671</v>
      </c>
      <c r="D2097" t="s">
        <v>347</v>
      </c>
      <c r="F2097" t="s">
        <v>294</v>
      </c>
      <c r="G2097">
        <v>86</v>
      </c>
      <c r="H2097" t="s">
        <v>396</v>
      </c>
      <c r="I2097" t="s">
        <v>7671</v>
      </c>
      <c r="J2097">
        <v>19528</v>
      </c>
      <c r="K2097">
        <v>2</v>
      </c>
      <c r="L2097" t="s">
        <v>3348</v>
      </c>
      <c r="M2097" t="s">
        <v>2325</v>
      </c>
      <c r="N2097">
        <v>25</v>
      </c>
      <c r="O2097" t="s">
        <v>12857</v>
      </c>
      <c r="P2097" s="1" t="s">
        <v>347</v>
      </c>
      <c r="R2097">
        <v>2971595</v>
      </c>
      <c r="T2097" t="s">
        <v>489</v>
      </c>
      <c r="V2097" t="s">
        <v>7673</v>
      </c>
      <c r="W2097" s="1">
        <v>30407</v>
      </c>
      <c r="X2097"/>
    </row>
    <row r="2098" spans="1:24" x14ac:dyDescent="0.3">
      <c r="A2098" t="s">
        <v>7676</v>
      </c>
      <c r="B2098">
        <v>1</v>
      </c>
      <c r="C2098" s="1" t="s">
        <v>7674</v>
      </c>
      <c r="D2098" t="s">
        <v>320</v>
      </c>
      <c r="E2098" t="s">
        <v>7675</v>
      </c>
      <c r="F2098" t="s">
        <v>298</v>
      </c>
      <c r="G2098">
        <v>86</v>
      </c>
      <c r="H2098" t="s">
        <v>952</v>
      </c>
      <c r="I2098" t="s">
        <v>7674</v>
      </c>
      <c r="J2098">
        <v>20193</v>
      </c>
      <c r="K2098">
        <v>3</v>
      </c>
      <c r="L2098" t="s">
        <v>912</v>
      </c>
      <c r="M2098" t="s">
        <v>5667</v>
      </c>
      <c r="N2098">
        <v>25</v>
      </c>
      <c r="O2098" t="s">
        <v>12858</v>
      </c>
      <c r="P2098" s="1" t="s">
        <v>320</v>
      </c>
      <c r="R2098">
        <v>3115360</v>
      </c>
      <c r="T2098" t="s">
        <v>293</v>
      </c>
      <c r="U2098" t="s">
        <v>370</v>
      </c>
      <c r="V2098" t="s">
        <v>7677</v>
      </c>
      <c r="W2098" s="1">
        <v>31627</v>
      </c>
      <c r="X2098"/>
    </row>
    <row r="2099" spans="1:24" x14ac:dyDescent="0.3">
      <c r="A2099" t="s">
        <v>7679</v>
      </c>
      <c r="B2099">
        <v>1</v>
      </c>
      <c r="C2099" s="1" t="s">
        <v>7678</v>
      </c>
      <c r="D2099" t="s">
        <v>448</v>
      </c>
      <c r="F2099" t="s">
        <v>294</v>
      </c>
      <c r="G2099">
        <v>46</v>
      </c>
      <c r="H2099" t="s">
        <v>1153</v>
      </c>
      <c r="I2099" t="s">
        <v>7678</v>
      </c>
      <c r="J2099">
        <v>17234</v>
      </c>
      <c r="K2099">
        <v>5</v>
      </c>
      <c r="L2099" t="s">
        <v>5868</v>
      </c>
      <c r="M2099" t="s">
        <v>1275</v>
      </c>
      <c r="N2099">
        <v>27</v>
      </c>
      <c r="O2099" t="s">
        <v>12859</v>
      </c>
      <c r="P2099" s="1" t="s">
        <v>448</v>
      </c>
      <c r="R2099">
        <v>2574010</v>
      </c>
      <c r="T2099" t="s">
        <v>328</v>
      </c>
      <c r="V2099" t="s">
        <v>1386</v>
      </c>
      <c r="W2099" s="1">
        <v>28926</v>
      </c>
      <c r="X2099"/>
    </row>
    <row r="2100" spans="1:24" x14ac:dyDescent="0.3">
      <c r="A2100" t="s">
        <v>7682</v>
      </c>
      <c r="B2100">
        <v>1</v>
      </c>
      <c r="C2100" s="1" t="s">
        <v>128</v>
      </c>
      <c r="D2100" t="s">
        <v>347</v>
      </c>
      <c r="E2100" t="s">
        <v>7681</v>
      </c>
      <c r="F2100" t="s">
        <v>298</v>
      </c>
      <c r="G2100">
        <v>10</v>
      </c>
      <c r="H2100" t="s">
        <v>447</v>
      </c>
      <c r="I2100" t="s">
        <v>128</v>
      </c>
      <c r="J2100">
        <v>18882</v>
      </c>
      <c r="K2100">
        <v>4</v>
      </c>
      <c r="L2100" t="s">
        <v>613</v>
      </c>
      <c r="M2100" t="s">
        <v>7680</v>
      </c>
      <c r="N2100">
        <v>28</v>
      </c>
      <c r="O2100" t="s">
        <v>12860</v>
      </c>
      <c r="P2100" s="1" t="s">
        <v>347</v>
      </c>
      <c r="R2100">
        <v>2977187</v>
      </c>
      <c r="S2100">
        <v>1</v>
      </c>
      <c r="T2100" t="s">
        <v>344</v>
      </c>
      <c r="U2100" t="s">
        <v>566</v>
      </c>
      <c r="V2100" t="s">
        <v>3645</v>
      </c>
      <c r="W2100" s="1">
        <v>30182</v>
      </c>
      <c r="X2100"/>
    </row>
    <row r="2101" spans="1:24" x14ac:dyDescent="0.3">
      <c r="A2101" t="s">
        <v>7685</v>
      </c>
      <c r="B2101">
        <v>1</v>
      </c>
      <c r="C2101" s="1" t="s">
        <v>7683</v>
      </c>
      <c r="D2101" t="s">
        <v>310</v>
      </c>
      <c r="E2101" t="s">
        <v>14081</v>
      </c>
      <c r="F2101" t="s">
        <v>298</v>
      </c>
      <c r="G2101">
        <v>45</v>
      </c>
      <c r="H2101" t="s">
        <v>571</v>
      </c>
      <c r="I2101" t="s">
        <v>7683</v>
      </c>
      <c r="J2101">
        <v>21156</v>
      </c>
      <c r="K2101">
        <v>2</v>
      </c>
      <c r="L2101" t="s">
        <v>504</v>
      </c>
      <c r="M2101" t="s">
        <v>7684</v>
      </c>
      <c r="N2101">
        <v>24</v>
      </c>
      <c r="O2101" t="s">
        <v>12861</v>
      </c>
      <c r="P2101" s="1" t="s">
        <v>448</v>
      </c>
      <c r="Q2101" t="s">
        <v>407</v>
      </c>
      <c r="R2101">
        <v>3118906</v>
      </c>
      <c r="T2101" t="s">
        <v>317</v>
      </c>
      <c r="U2101" t="s">
        <v>364</v>
      </c>
      <c r="V2101" t="s">
        <v>7686</v>
      </c>
      <c r="W2101" s="1">
        <v>32364</v>
      </c>
      <c r="X2101"/>
    </row>
    <row r="2102" spans="1:24" x14ac:dyDescent="0.3">
      <c r="A2102" t="s">
        <v>7689</v>
      </c>
      <c r="B2102">
        <v>1</v>
      </c>
      <c r="C2102" s="1" t="s">
        <v>7687</v>
      </c>
      <c r="D2102" t="s">
        <v>310</v>
      </c>
      <c r="E2102" t="s">
        <v>7688</v>
      </c>
      <c r="F2102" t="s">
        <v>298</v>
      </c>
      <c r="G2102">
        <v>7</v>
      </c>
      <c r="H2102" t="s">
        <v>571</v>
      </c>
      <c r="I2102" t="s">
        <v>7687</v>
      </c>
      <c r="J2102">
        <v>18907</v>
      </c>
      <c r="K2102">
        <v>4</v>
      </c>
      <c r="L2102" t="s">
        <v>490</v>
      </c>
      <c r="M2102" t="s">
        <v>2846</v>
      </c>
      <c r="N2102">
        <v>26</v>
      </c>
      <c r="O2102" t="s">
        <v>12862</v>
      </c>
      <c r="P2102" s="1" t="s">
        <v>310</v>
      </c>
      <c r="R2102">
        <v>3052600</v>
      </c>
      <c r="S2102">
        <v>4</v>
      </c>
      <c r="T2102" t="s">
        <v>293</v>
      </c>
      <c r="U2102" t="s">
        <v>703</v>
      </c>
      <c r="V2102" t="s">
        <v>7690</v>
      </c>
      <c r="W2102" s="1">
        <v>30200</v>
      </c>
      <c r="X2102"/>
    </row>
    <row r="2103" spans="1:24" x14ac:dyDescent="0.3">
      <c r="A2103" t="s">
        <v>17290</v>
      </c>
      <c r="B2103">
        <v>1</v>
      </c>
      <c r="C2103" s="1" t="s">
        <v>17291</v>
      </c>
      <c r="D2103" t="s">
        <v>448</v>
      </c>
      <c r="F2103" t="s">
        <v>298</v>
      </c>
      <c r="G2103">
        <v>36</v>
      </c>
      <c r="H2103" t="s">
        <v>692</v>
      </c>
      <c r="I2103" t="s">
        <v>17291</v>
      </c>
      <c r="K2103">
        <v>0</v>
      </c>
      <c r="L2103" t="s">
        <v>1826</v>
      </c>
      <c r="M2103" t="s">
        <v>17292</v>
      </c>
      <c r="N2103">
        <v>24</v>
      </c>
      <c r="O2103" t="s">
        <v>17293</v>
      </c>
      <c r="P2103" s="1" t="s">
        <v>448</v>
      </c>
      <c r="T2103" t="s">
        <v>399</v>
      </c>
      <c r="U2103" t="s">
        <v>14224</v>
      </c>
      <c r="V2103" t="s">
        <v>14562</v>
      </c>
      <c r="W2103" s="1"/>
      <c r="X2103"/>
    </row>
    <row r="2104" spans="1:24" x14ac:dyDescent="0.3">
      <c r="A2104" t="s">
        <v>7694</v>
      </c>
      <c r="B2104">
        <v>1</v>
      </c>
      <c r="C2104" s="1" t="s">
        <v>7692</v>
      </c>
      <c r="D2104" t="s">
        <v>448</v>
      </c>
      <c r="F2104" t="s">
        <v>294</v>
      </c>
      <c r="G2104">
        <v>32</v>
      </c>
      <c r="H2104" t="s">
        <v>433</v>
      </c>
      <c r="I2104" t="s">
        <v>7692</v>
      </c>
      <c r="J2104">
        <v>17061</v>
      </c>
      <c r="K2104">
        <v>5</v>
      </c>
      <c r="L2104" t="s">
        <v>497</v>
      </c>
      <c r="M2104" t="s">
        <v>7693</v>
      </c>
      <c r="N2104">
        <v>29</v>
      </c>
      <c r="O2104" t="s">
        <v>12863</v>
      </c>
      <c r="P2104" s="1" t="s">
        <v>448</v>
      </c>
      <c r="R2104">
        <v>2465679</v>
      </c>
      <c r="T2104" t="s">
        <v>399</v>
      </c>
      <c r="V2104" t="s">
        <v>5459</v>
      </c>
      <c r="W2104" s="1">
        <v>28737</v>
      </c>
      <c r="X2104"/>
    </row>
    <row r="2105" spans="1:24" x14ac:dyDescent="0.3">
      <c r="A2105" t="s">
        <v>15913</v>
      </c>
      <c r="B2105">
        <v>1</v>
      </c>
      <c r="C2105" s="1" t="s">
        <v>15914</v>
      </c>
      <c r="D2105" t="s">
        <v>15649</v>
      </c>
      <c r="F2105" t="s">
        <v>294</v>
      </c>
      <c r="G2105">
        <v>3</v>
      </c>
      <c r="H2105" t="s">
        <v>433</v>
      </c>
      <c r="I2105" t="s">
        <v>15914</v>
      </c>
      <c r="J2105">
        <v>12391</v>
      </c>
      <c r="K2105">
        <v>3</v>
      </c>
      <c r="L2105" t="s">
        <v>1218</v>
      </c>
      <c r="M2105" t="s">
        <v>3253</v>
      </c>
      <c r="N2105">
        <v>29</v>
      </c>
      <c r="O2105" t="s">
        <v>15916</v>
      </c>
      <c r="P2105" s="1" t="s">
        <v>15649</v>
      </c>
      <c r="R2105">
        <v>13408</v>
      </c>
      <c r="T2105" t="s">
        <v>344</v>
      </c>
      <c r="V2105" t="s">
        <v>15915</v>
      </c>
      <c r="W2105" s="1">
        <v>24482</v>
      </c>
      <c r="X2105"/>
    </row>
    <row r="2106" spans="1:24" x14ac:dyDescent="0.3">
      <c r="A2106" t="s">
        <v>7697</v>
      </c>
      <c r="B2106">
        <v>1</v>
      </c>
      <c r="C2106" s="1" t="s">
        <v>7695</v>
      </c>
      <c r="D2106" t="s">
        <v>320</v>
      </c>
      <c r="F2106" t="s">
        <v>294</v>
      </c>
      <c r="G2106">
        <v>81</v>
      </c>
      <c r="H2106" t="s">
        <v>1494</v>
      </c>
      <c r="I2106" t="s">
        <v>7695</v>
      </c>
      <c r="J2106">
        <v>15336</v>
      </c>
      <c r="K2106">
        <v>7</v>
      </c>
      <c r="L2106" t="s">
        <v>1050</v>
      </c>
      <c r="M2106" t="s">
        <v>7696</v>
      </c>
      <c r="N2106">
        <v>30</v>
      </c>
      <c r="O2106" t="s">
        <v>12864</v>
      </c>
      <c r="P2106" s="1" t="s">
        <v>320</v>
      </c>
      <c r="R2106">
        <v>16330</v>
      </c>
      <c r="T2106" t="s">
        <v>671</v>
      </c>
      <c r="V2106" t="s">
        <v>7018</v>
      </c>
      <c r="W2106" s="1">
        <v>27187</v>
      </c>
      <c r="X2106"/>
    </row>
    <row r="2107" spans="1:24" x14ac:dyDescent="0.3">
      <c r="A2107" t="s">
        <v>15917</v>
      </c>
      <c r="B2107">
        <v>1</v>
      </c>
      <c r="C2107" s="1" t="s">
        <v>15918</v>
      </c>
      <c r="D2107" t="s">
        <v>15649</v>
      </c>
      <c r="E2107" t="s">
        <v>15919</v>
      </c>
      <c r="F2107" t="s">
        <v>298</v>
      </c>
      <c r="G2107">
        <v>9</v>
      </c>
      <c r="H2107" t="s">
        <v>309</v>
      </c>
      <c r="I2107" t="s">
        <v>15918</v>
      </c>
      <c r="J2107">
        <v>18144</v>
      </c>
      <c r="K2107">
        <v>5</v>
      </c>
      <c r="L2107" t="s">
        <v>483</v>
      </c>
      <c r="M2107" t="s">
        <v>2980</v>
      </c>
      <c r="N2107">
        <v>27</v>
      </c>
      <c r="O2107" t="s">
        <v>15920</v>
      </c>
      <c r="P2107" s="1" t="s">
        <v>15649</v>
      </c>
      <c r="R2107">
        <v>2577619</v>
      </c>
      <c r="T2107" t="s">
        <v>421</v>
      </c>
      <c r="U2107" t="s">
        <v>313</v>
      </c>
      <c r="V2107" t="s">
        <v>6379</v>
      </c>
      <c r="W2107" s="1">
        <v>29462</v>
      </c>
      <c r="X2107"/>
    </row>
    <row r="2108" spans="1:24" x14ac:dyDescent="0.3">
      <c r="A2108" t="s">
        <v>7699</v>
      </c>
      <c r="B2108">
        <v>1</v>
      </c>
      <c r="C2108" s="1" t="s">
        <v>252</v>
      </c>
      <c r="D2108" t="s">
        <v>347</v>
      </c>
      <c r="E2108" t="s">
        <v>7698</v>
      </c>
      <c r="F2108" t="s">
        <v>298</v>
      </c>
      <c r="G2108">
        <v>18</v>
      </c>
      <c r="H2108" t="s">
        <v>752</v>
      </c>
      <c r="I2108" t="s">
        <v>252</v>
      </c>
      <c r="J2108">
        <v>19017</v>
      </c>
      <c r="K2108">
        <v>4</v>
      </c>
      <c r="L2108" t="s">
        <v>444</v>
      </c>
      <c r="M2108" t="s">
        <v>832</v>
      </c>
      <c r="N2108">
        <v>26</v>
      </c>
      <c r="O2108" t="s">
        <v>12865</v>
      </c>
      <c r="P2108" s="1" t="s">
        <v>347</v>
      </c>
      <c r="R2108">
        <v>3115306</v>
      </c>
      <c r="S2108">
        <v>1</v>
      </c>
      <c r="T2108" t="s">
        <v>317</v>
      </c>
      <c r="U2108" t="s">
        <v>548</v>
      </c>
      <c r="V2108" t="s">
        <v>7700</v>
      </c>
      <c r="W2108" s="1">
        <v>30230</v>
      </c>
      <c r="X2108"/>
    </row>
    <row r="2109" spans="1:24" x14ac:dyDescent="0.3">
      <c r="A2109" t="s">
        <v>7706</v>
      </c>
      <c r="B2109">
        <v>1</v>
      </c>
      <c r="C2109" s="1" t="s">
        <v>7703</v>
      </c>
      <c r="D2109" t="s">
        <v>347</v>
      </c>
      <c r="E2109" t="s">
        <v>7705</v>
      </c>
      <c r="F2109" t="s">
        <v>298</v>
      </c>
      <c r="G2109">
        <v>14</v>
      </c>
      <c r="H2109" t="s">
        <v>533</v>
      </c>
      <c r="I2109" t="s">
        <v>7703</v>
      </c>
      <c r="J2109">
        <v>18197</v>
      </c>
      <c r="K2109">
        <v>5</v>
      </c>
      <c r="L2109" t="s">
        <v>608</v>
      </c>
      <c r="M2109" t="s">
        <v>7704</v>
      </c>
      <c r="N2109">
        <v>28</v>
      </c>
      <c r="O2109" t="s">
        <v>12866</v>
      </c>
      <c r="P2109" s="1" t="s">
        <v>347</v>
      </c>
      <c r="R2109">
        <v>2977800</v>
      </c>
      <c r="S2109">
        <v>3</v>
      </c>
      <c r="T2109" t="s">
        <v>307</v>
      </c>
      <c r="U2109" t="s">
        <v>690</v>
      </c>
      <c r="V2109" t="s">
        <v>6492</v>
      </c>
      <c r="W2109" s="1">
        <v>29703</v>
      </c>
      <c r="X2109"/>
    </row>
    <row r="2110" spans="1:24" x14ac:dyDescent="0.3">
      <c r="A2110" t="s">
        <v>7711</v>
      </c>
      <c r="B2110">
        <v>1</v>
      </c>
      <c r="C2110" s="1" t="s">
        <v>7708</v>
      </c>
      <c r="D2110" t="s">
        <v>558</v>
      </c>
      <c r="E2110" t="s">
        <v>7710</v>
      </c>
      <c r="F2110" t="s">
        <v>294</v>
      </c>
      <c r="G2110">
        <v>48</v>
      </c>
      <c r="H2110" t="s">
        <v>1009</v>
      </c>
      <c r="I2110" t="s">
        <v>7708</v>
      </c>
      <c r="J2110">
        <v>20587</v>
      </c>
      <c r="K2110">
        <v>2</v>
      </c>
      <c r="L2110" t="s">
        <v>1693</v>
      </c>
      <c r="M2110" t="s">
        <v>7709</v>
      </c>
      <c r="N2110">
        <v>26</v>
      </c>
      <c r="O2110" t="s">
        <v>12867</v>
      </c>
      <c r="P2110" s="1" t="s">
        <v>448</v>
      </c>
      <c r="R2110">
        <v>3045201</v>
      </c>
      <c r="T2110" t="s">
        <v>421</v>
      </c>
      <c r="V2110" t="s">
        <v>1348</v>
      </c>
      <c r="W2110" s="1">
        <v>31513</v>
      </c>
      <c r="X2110"/>
    </row>
    <row r="2111" spans="1:24" x14ac:dyDescent="0.3">
      <c r="A2111" t="s">
        <v>7716</v>
      </c>
      <c r="B2111">
        <v>1</v>
      </c>
      <c r="C2111" s="1" t="s">
        <v>7712</v>
      </c>
      <c r="D2111" t="s">
        <v>347</v>
      </c>
      <c r="E2111" t="s">
        <v>7715</v>
      </c>
      <c r="F2111" t="s">
        <v>298</v>
      </c>
      <c r="G2111">
        <v>12</v>
      </c>
      <c r="H2111" t="s">
        <v>918</v>
      </c>
      <c r="I2111" t="s">
        <v>7712</v>
      </c>
      <c r="J2111">
        <v>19358</v>
      </c>
      <c r="K2111">
        <v>4</v>
      </c>
      <c r="L2111" t="s">
        <v>7713</v>
      </c>
      <c r="M2111" t="s">
        <v>7714</v>
      </c>
      <c r="N2111">
        <v>28</v>
      </c>
      <c r="O2111" t="s">
        <v>12868</v>
      </c>
      <c r="P2111" s="1" t="s">
        <v>347</v>
      </c>
      <c r="R2111">
        <v>2980460</v>
      </c>
      <c r="S2111">
        <v>3</v>
      </c>
      <c r="T2111" t="s">
        <v>317</v>
      </c>
      <c r="U2111" t="s">
        <v>305</v>
      </c>
      <c r="V2111" t="s">
        <v>3051</v>
      </c>
      <c r="W2111" s="1">
        <v>30679</v>
      </c>
      <c r="X2111"/>
    </row>
    <row r="2112" spans="1:24" x14ac:dyDescent="0.3">
      <c r="A2112" t="s">
        <v>15066</v>
      </c>
      <c r="B2112">
        <v>1</v>
      </c>
      <c r="C2112" s="1" t="s">
        <v>15067</v>
      </c>
      <c r="D2112" t="s">
        <v>448</v>
      </c>
      <c r="F2112" t="s">
        <v>294</v>
      </c>
      <c r="H2112" t="s">
        <v>1153</v>
      </c>
      <c r="I2112" t="s">
        <v>15067</v>
      </c>
      <c r="J2112">
        <v>22118</v>
      </c>
      <c r="K2112">
        <v>0</v>
      </c>
      <c r="L2112" t="s">
        <v>2321</v>
      </c>
      <c r="M2112" t="s">
        <v>2250</v>
      </c>
      <c r="O2112" t="s">
        <v>15068</v>
      </c>
      <c r="P2112" s="1" t="s">
        <v>448</v>
      </c>
      <c r="Q2112" t="s">
        <v>15644</v>
      </c>
      <c r="T2112" t="s">
        <v>359</v>
      </c>
      <c r="V2112"/>
      <c r="W2112" s="1"/>
      <c r="X2112"/>
    </row>
    <row r="2113" spans="1:24" x14ac:dyDescent="0.3">
      <c r="A2113" t="s">
        <v>7720</v>
      </c>
      <c r="B2113">
        <v>1</v>
      </c>
      <c r="C2113" s="1" t="s">
        <v>7717</v>
      </c>
      <c r="D2113" t="s">
        <v>448</v>
      </c>
      <c r="F2113" t="s">
        <v>294</v>
      </c>
      <c r="G2113">
        <v>37</v>
      </c>
      <c r="H2113" t="s">
        <v>692</v>
      </c>
      <c r="I2113" t="s">
        <v>7717</v>
      </c>
      <c r="J2113">
        <v>16240</v>
      </c>
      <c r="K2113">
        <v>6</v>
      </c>
      <c r="L2113" t="s">
        <v>7718</v>
      </c>
      <c r="M2113" t="s">
        <v>7719</v>
      </c>
      <c r="N2113">
        <v>30</v>
      </c>
      <c r="O2113" t="s">
        <v>12869</v>
      </c>
      <c r="P2113" s="1" t="s">
        <v>448</v>
      </c>
      <c r="R2113">
        <v>17094</v>
      </c>
      <c r="T2113" t="s">
        <v>307</v>
      </c>
      <c r="V2113" t="s">
        <v>16481</v>
      </c>
      <c r="W2113" s="1">
        <v>27916</v>
      </c>
      <c r="X2113"/>
    </row>
    <row r="2114" spans="1:24" x14ac:dyDescent="0.3">
      <c r="A2114" t="s">
        <v>15069</v>
      </c>
      <c r="B2114">
        <v>1</v>
      </c>
      <c r="C2114" s="1" t="s">
        <v>15070</v>
      </c>
      <c r="D2114" t="s">
        <v>448</v>
      </c>
      <c r="F2114" t="s">
        <v>298</v>
      </c>
      <c r="G2114">
        <v>31</v>
      </c>
      <c r="H2114" t="s">
        <v>1222</v>
      </c>
      <c r="I2114" t="s">
        <v>15070</v>
      </c>
      <c r="J2114">
        <v>21804</v>
      </c>
      <c r="K2114">
        <v>1</v>
      </c>
      <c r="L2114" t="s">
        <v>15073</v>
      </c>
      <c r="M2114" t="s">
        <v>1932</v>
      </c>
      <c r="N2114">
        <v>22</v>
      </c>
      <c r="O2114" t="s">
        <v>15072</v>
      </c>
      <c r="P2114" s="1" t="s">
        <v>448</v>
      </c>
      <c r="R2114">
        <v>4240631</v>
      </c>
      <c r="S2114">
        <v>3</v>
      </c>
      <c r="T2114" t="s">
        <v>399</v>
      </c>
      <c r="U2114" t="s">
        <v>414</v>
      </c>
      <c r="V2114" t="s">
        <v>15071</v>
      </c>
      <c r="W2114" s="1">
        <v>32814</v>
      </c>
      <c r="X2114"/>
    </row>
    <row r="2115" spans="1:24" x14ac:dyDescent="0.3">
      <c r="A2115" t="s">
        <v>7725</v>
      </c>
      <c r="B2115">
        <v>1</v>
      </c>
      <c r="C2115" s="1" t="s">
        <v>7722</v>
      </c>
      <c r="D2115" t="s">
        <v>347</v>
      </c>
      <c r="E2115" t="s">
        <v>7724</v>
      </c>
      <c r="F2115" t="s">
        <v>294</v>
      </c>
      <c r="G2115">
        <v>10</v>
      </c>
      <c r="H2115" t="s">
        <v>533</v>
      </c>
      <c r="I2115" t="s">
        <v>7722</v>
      </c>
      <c r="J2115">
        <v>16469</v>
      </c>
      <c r="K2115">
        <v>6</v>
      </c>
      <c r="L2115" t="s">
        <v>4744</v>
      </c>
      <c r="M2115" t="s">
        <v>7723</v>
      </c>
      <c r="N2115">
        <v>29</v>
      </c>
      <c r="O2115" t="s">
        <v>12870</v>
      </c>
      <c r="P2115" s="1" t="s">
        <v>347</v>
      </c>
      <c r="R2115">
        <v>16836</v>
      </c>
      <c r="T2115" t="s">
        <v>328</v>
      </c>
      <c r="V2115" t="s">
        <v>16482</v>
      </c>
      <c r="W2115" s="1">
        <v>27704</v>
      </c>
      <c r="X2115"/>
    </row>
    <row r="2116" spans="1:24" x14ac:dyDescent="0.3">
      <c r="A2116" t="s">
        <v>15074</v>
      </c>
      <c r="B2116">
        <v>1</v>
      </c>
      <c r="C2116" s="1" t="s">
        <v>15075</v>
      </c>
      <c r="D2116" t="s">
        <v>558</v>
      </c>
      <c r="F2116" t="s">
        <v>294</v>
      </c>
      <c r="H2116" t="s">
        <v>655</v>
      </c>
      <c r="I2116" t="s">
        <v>15075</v>
      </c>
      <c r="J2116">
        <v>22257</v>
      </c>
      <c r="K2116">
        <v>0</v>
      </c>
      <c r="L2116" t="s">
        <v>1464</v>
      </c>
      <c r="M2116" t="s">
        <v>15076</v>
      </c>
      <c r="O2116" t="s">
        <v>15077</v>
      </c>
      <c r="P2116" s="1" t="s">
        <v>448</v>
      </c>
      <c r="R2116">
        <v>3909014</v>
      </c>
      <c r="T2116" t="s">
        <v>328</v>
      </c>
      <c r="V2116"/>
      <c r="W2116" s="1">
        <v>33191</v>
      </c>
      <c r="X2116"/>
    </row>
    <row r="2117" spans="1:24" x14ac:dyDescent="0.3">
      <c r="A2117" t="s">
        <v>7729</v>
      </c>
      <c r="B2117">
        <v>1</v>
      </c>
      <c r="C2117" s="1" t="s">
        <v>7727</v>
      </c>
      <c r="D2117" t="s">
        <v>448</v>
      </c>
      <c r="F2117" t="s">
        <v>294</v>
      </c>
      <c r="G2117">
        <v>33</v>
      </c>
      <c r="H2117" t="s">
        <v>533</v>
      </c>
      <c r="I2117" t="s">
        <v>7727</v>
      </c>
      <c r="J2117">
        <v>16367</v>
      </c>
      <c r="K2117">
        <v>1</v>
      </c>
      <c r="L2117" t="s">
        <v>788</v>
      </c>
      <c r="M2117" t="s">
        <v>7728</v>
      </c>
      <c r="N2117">
        <v>25</v>
      </c>
      <c r="O2117" t="s">
        <v>12871</v>
      </c>
      <c r="P2117" s="1" t="s">
        <v>448</v>
      </c>
      <c r="R2117">
        <v>17319</v>
      </c>
      <c r="T2117" t="s">
        <v>395</v>
      </c>
      <c r="V2117" t="s">
        <v>7730</v>
      </c>
      <c r="W2117" s="1">
        <v>28131</v>
      </c>
      <c r="X2117"/>
    </row>
    <row r="2118" spans="1:24" x14ac:dyDescent="0.3">
      <c r="A2118" t="s">
        <v>7732</v>
      </c>
      <c r="B2118">
        <v>1</v>
      </c>
      <c r="C2118" s="1" t="s">
        <v>207</v>
      </c>
      <c r="D2118" t="s">
        <v>320</v>
      </c>
      <c r="E2118" t="s">
        <v>7731</v>
      </c>
      <c r="F2118" t="s">
        <v>298</v>
      </c>
      <c r="G2118">
        <v>87</v>
      </c>
      <c r="H2118" t="s">
        <v>1592</v>
      </c>
      <c r="I2118" t="s">
        <v>207</v>
      </c>
      <c r="J2118">
        <v>10974</v>
      </c>
      <c r="K2118">
        <v>11</v>
      </c>
      <c r="L2118" t="s">
        <v>2754</v>
      </c>
      <c r="M2118" t="s">
        <v>3993</v>
      </c>
      <c r="N2118">
        <v>32</v>
      </c>
      <c r="O2118" t="s">
        <v>12872</v>
      </c>
      <c r="P2118" s="1" t="s">
        <v>320</v>
      </c>
      <c r="R2118">
        <v>13229</v>
      </c>
      <c r="S2118">
        <v>1</v>
      </c>
      <c r="T2118" t="s">
        <v>303</v>
      </c>
      <c r="U2118" t="s">
        <v>1190</v>
      </c>
      <c r="V2118" t="s">
        <v>4058</v>
      </c>
      <c r="W2118" s="1">
        <v>24017</v>
      </c>
      <c r="X2118"/>
    </row>
    <row r="2119" spans="1:24" x14ac:dyDescent="0.3">
      <c r="A2119" t="s">
        <v>7736</v>
      </c>
      <c r="B2119">
        <v>1</v>
      </c>
      <c r="C2119" s="1" t="s">
        <v>7733</v>
      </c>
      <c r="D2119" t="s">
        <v>320</v>
      </c>
      <c r="E2119" t="s">
        <v>7735</v>
      </c>
      <c r="F2119" t="s">
        <v>298</v>
      </c>
      <c r="G2119">
        <v>88</v>
      </c>
      <c r="H2119" t="s">
        <v>952</v>
      </c>
      <c r="I2119" t="s">
        <v>7733</v>
      </c>
      <c r="J2119">
        <v>13016</v>
      </c>
      <c r="K2119">
        <v>10</v>
      </c>
      <c r="L2119" t="s">
        <v>7734</v>
      </c>
      <c r="M2119" t="s">
        <v>978</v>
      </c>
      <c r="N2119">
        <v>32</v>
      </c>
      <c r="O2119" t="s">
        <v>12873</v>
      </c>
      <c r="P2119" s="1" t="s">
        <v>320</v>
      </c>
      <c r="Q2119" t="s">
        <v>407</v>
      </c>
      <c r="R2119">
        <v>14085</v>
      </c>
      <c r="T2119" t="s">
        <v>293</v>
      </c>
      <c r="U2119" t="s">
        <v>297</v>
      </c>
      <c r="V2119" t="s">
        <v>15078</v>
      </c>
      <c r="W2119" s="1">
        <v>24991</v>
      </c>
      <c r="X2119"/>
    </row>
    <row r="2120" spans="1:24" x14ac:dyDescent="0.3">
      <c r="A2120" t="s">
        <v>7738</v>
      </c>
      <c r="B2120">
        <v>1</v>
      </c>
      <c r="C2120" s="1" t="s">
        <v>7737</v>
      </c>
      <c r="D2120" t="s">
        <v>347</v>
      </c>
      <c r="F2120" t="s">
        <v>294</v>
      </c>
      <c r="G2120">
        <v>87</v>
      </c>
      <c r="H2120" t="s">
        <v>964</v>
      </c>
      <c r="I2120" t="s">
        <v>7737</v>
      </c>
      <c r="J2120">
        <v>2065</v>
      </c>
      <c r="K2120">
        <v>11</v>
      </c>
      <c r="L2120" t="s">
        <v>669</v>
      </c>
      <c r="M2120" t="s">
        <v>2566</v>
      </c>
      <c r="N2120">
        <v>36</v>
      </c>
      <c r="O2120" t="s">
        <v>12874</v>
      </c>
      <c r="P2120" s="1" t="s">
        <v>347</v>
      </c>
      <c r="T2120" t="s">
        <v>317</v>
      </c>
      <c r="V2120" t="s">
        <v>7739</v>
      </c>
      <c r="W2120" s="1"/>
      <c r="X2120"/>
    </row>
    <row r="2121" spans="1:24" x14ac:dyDescent="0.3">
      <c r="A2121" t="s">
        <v>7742</v>
      </c>
      <c r="B2121">
        <v>1</v>
      </c>
      <c r="C2121" s="1" t="s">
        <v>7740</v>
      </c>
      <c r="D2121" t="s">
        <v>310</v>
      </c>
      <c r="F2121" t="s">
        <v>294</v>
      </c>
      <c r="G2121">
        <v>6</v>
      </c>
      <c r="H2121" t="s">
        <v>331</v>
      </c>
      <c r="I2121" t="s">
        <v>7740</v>
      </c>
      <c r="J2121">
        <v>18171</v>
      </c>
      <c r="K2121">
        <v>0</v>
      </c>
      <c r="L2121" t="s">
        <v>623</v>
      </c>
      <c r="M2121" t="s">
        <v>7741</v>
      </c>
      <c r="N2121">
        <v>26</v>
      </c>
      <c r="O2121" t="s">
        <v>12875</v>
      </c>
      <c r="P2121" s="1" t="s">
        <v>310</v>
      </c>
      <c r="R2121">
        <v>2576773</v>
      </c>
      <c r="T2121" t="s">
        <v>293</v>
      </c>
      <c r="V2121" t="s">
        <v>7743</v>
      </c>
      <c r="W2121" s="1">
        <v>29569</v>
      </c>
      <c r="X2121"/>
    </row>
    <row r="2122" spans="1:24" x14ac:dyDescent="0.3">
      <c r="A2122" t="s">
        <v>7745</v>
      </c>
      <c r="B2122">
        <v>1</v>
      </c>
      <c r="C2122" s="1" t="s">
        <v>7744</v>
      </c>
      <c r="D2122" t="s">
        <v>448</v>
      </c>
      <c r="F2122" t="s">
        <v>294</v>
      </c>
      <c r="G2122">
        <v>34</v>
      </c>
      <c r="H2122" t="s">
        <v>682</v>
      </c>
      <c r="I2122" t="s">
        <v>7744</v>
      </c>
      <c r="J2122">
        <v>16541</v>
      </c>
      <c r="K2122">
        <v>1</v>
      </c>
      <c r="L2122" t="s">
        <v>6123</v>
      </c>
      <c r="M2122" t="s">
        <v>820</v>
      </c>
      <c r="N2122">
        <v>26</v>
      </c>
      <c r="O2122" t="s">
        <v>12876</v>
      </c>
      <c r="P2122" s="1" t="s">
        <v>448</v>
      </c>
      <c r="R2122">
        <v>17256</v>
      </c>
      <c r="T2122" t="s">
        <v>359</v>
      </c>
      <c r="V2122" t="s">
        <v>7746</v>
      </c>
      <c r="W2122" s="1">
        <v>28076</v>
      </c>
      <c r="X2122"/>
    </row>
    <row r="2123" spans="1:24" x14ac:dyDescent="0.3">
      <c r="A2123" t="s">
        <v>7749</v>
      </c>
      <c r="B2123">
        <v>1</v>
      </c>
      <c r="C2123" s="1" t="s">
        <v>7747</v>
      </c>
      <c r="D2123" t="s">
        <v>347</v>
      </c>
      <c r="E2123" t="s">
        <v>7748</v>
      </c>
      <c r="F2123" t="s">
        <v>298</v>
      </c>
      <c r="G2123">
        <v>10</v>
      </c>
      <c r="H2123" t="s">
        <v>391</v>
      </c>
      <c r="I2123" t="s">
        <v>7747</v>
      </c>
      <c r="J2123">
        <v>16694</v>
      </c>
      <c r="K2123">
        <v>6</v>
      </c>
      <c r="L2123" t="s">
        <v>479</v>
      </c>
      <c r="M2123" t="s">
        <v>1832</v>
      </c>
      <c r="N2123">
        <v>28</v>
      </c>
      <c r="O2123" t="s">
        <v>12877</v>
      </c>
      <c r="P2123" s="1" t="s">
        <v>347</v>
      </c>
      <c r="R2123">
        <v>16781</v>
      </c>
      <c r="T2123" t="s">
        <v>307</v>
      </c>
      <c r="V2123" t="s">
        <v>5470</v>
      </c>
      <c r="W2123" s="1">
        <v>27573</v>
      </c>
      <c r="X2123"/>
    </row>
    <row r="2124" spans="1:24" x14ac:dyDescent="0.3">
      <c r="A2124" t="s">
        <v>7754</v>
      </c>
      <c r="B2124">
        <v>1</v>
      </c>
      <c r="C2124" s="1" t="s">
        <v>7751</v>
      </c>
      <c r="D2124" t="s">
        <v>320</v>
      </c>
      <c r="E2124" t="s">
        <v>7753</v>
      </c>
      <c r="F2124" t="s">
        <v>294</v>
      </c>
      <c r="G2124">
        <v>89</v>
      </c>
      <c r="H2124" t="s">
        <v>507</v>
      </c>
      <c r="I2124" t="s">
        <v>7751</v>
      </c>
      <c r="J2124">
        <v>15082</v>
      </c>
      <c r="K2124">
        <v>7</v>
      </c>
      <c r="L2124" t="s">
        <v>1712</v>
      </c>
      <c r="M2124" t="s">
        <v>7752</v>
      </c>
      <c r="N2124">
        <v>29</v>
      </c>
      <c r="O2124" t="s">
        <v>12878</v>
      </c>
      <c r="P2124" s="1" t="s">
        <v>320</v>
      </c>
      <c r="R2124">
        <v>15836</v>
      </c>
      <c r="T2124" t="s">
        <v>303</v>
      </c>
      <c r="V2124" t="s">
        <v>7755</v>
      </c>
      <c r="W2124" s="1">
        <v>26670</v>
      </c>
      <c r="X2124"/>
    </row>
    <row r="2125" spans="1:24" x14ac:dyDescent="0.3">
      <c r="A2125" t="s">
        <v>7758</v>
      </c>
      <c r="B2125">
        <v>1</v>
      </c>
      <c r="C2125" s="1" t="s">
        <v>7756</v>
      </c>
      <c r="D2125" t="s">
        <v>448</v>
      </c>
      <c r="E2125" t="s">
        <v>7757</v>
      </c>
      <c r="F2125" t="s">
        <v>294</v>
      </c>
      <c r="G2125">
        <v>49</v>
      </c>
      <c r="H2125" t="s">
        <v>316</v>
      </c>
      <c r="I2125" t="s">
        <v>7756</v>
      </c>
      <c r="J2125">
        <v>20624</v>
      </c>
      <c r="K2125">
        <v>2</v>
      </c>
      <c r="L2125" t="s">
        <v>1218</v>
      </c>
      <c r="M2125" t="s">
        <v>1104</v>
      </c>
      <c r="N2125">
        <v>25</v>
      </c>
      <c r="O2125" t="s">
        <v>12879</v>
      </c>
      <c r="P2125" s="1" t="s">
        <v>448</v>
      </c>
      <c r="R2125">
        <v>3127374</v>
      </c>
      <c r="S2125">
        <v>8</v>
      </c>
      <c r="T2125" t="s">
        <v>359</v>
      </c>
      <c r="V2125" t="s">
        <v>6257</v>
      </c>
      <c r="W2125" s="1">
        <v>31704</v>
      </c>
      <c r="X2125"/>
    </row>
    <row r="2126" spans="1:24" x14ac:dyDescent="0.3">
      <c r="A2126" t="s">
        <v>7762</v>
      </c>
      <c r="B2126">
        <v>1</v>
      </c>
      <c r="C2126" s="1" t="s">
        <v>7759</v>
      </c>
      <c r="D2126" t="s">
        <v>310</v>
      </c>
      <c r="E2126" t="s">
        <v>7761</v>
      </c>
      <c r="F2126" t="s">
        <v>294</v>
      </c>
      <c r="G2126">
        <v>18</v>
      </c>
      <c r="H2126" t="s">
        <v>599</v>
      </c>
      <c r="I2126" t="s">
        <v>7759</v>
      </c>
      <c r="J2126">
        <v>17932</v>
      </c>
      <c r="K2126">
        <v>4</v>
      </c>
      <c r="L2126" t="s">
        <v>808</v>
      </c>
      <c r="M2126" t="s">
        <v>7760</v>
      </c>
      <c r="N2126">
        <v>27</v>
      </c>
      <c r="O2126" t="s">
        <v>12880</v>
      </c>
      <c r="P2126" s="1" t="s">
        <v>310</v>
      </c>
      <c r="R2126">
        <v>2576261</v>
      </c>
      <c r="T2126" t="s">
        <v>421</v>
      </c>
      <c r="V2126" t="s">
        <v>2939</v>
      </c>
      <c r="W2126" s="1">
        <v>29334</v>
      </c>
      <c r="X2126"/>
    </row>
    <row r="2127" spans="1:24" x14ac:dyDescent="0.3">
      <c r="A2127" t="s">
        <v>16483</v>
      </c>
      <c r="B2127">
        <v>1</v>
      </c>
      <c r="C2127" s="1" t="s">
        <v>16484</v>
      </c>
      <c r="D2127" t="s">
        <v>347</v>
      </c>
      <c r="F2127" t="s">
        <v>298</v>
      </c>
      <c r="H2127" t="s">
        <v>355</v>
      </c>
      <c r="I2127" t="s">
        <v>16484</v>
      </c>
      <c r="K2127">
        <v>0</v>
      </c>
      <c r="L2127" t="s">
        <v>4548</v>
      </c>
      <c r="M2127" t="s">
        <v>2690</v>
      </c>
      <c r="O2127" t="s">
        <v>16485</v>
      </c>
      <c r="P2127" s="1" t="s">
        <v>347</v>
      </c>
      <c r="T2127" t="s">
        <v>344</v>
      </c>
      <c r="V2127"/>
      <c r="W2127" s="1"/>
      <c r="X2127"/>
    </row>
    <row r="2128" spans="1:24" x14ac:dyDescent="0.3">
      <c r="A2128" t="s">
        <v>7765</v>
      </c>
      <c r="B2128">
        <v>1</v>
      </c>
      <c r="C2128" s="1" t="s">
        <v>299</v>
      </c>
      <c r="D2128" t="s">
        <v>448</v>
      </c>
      <c r="F2128" t="s">
        <v>294</v>
      </c>
      <c r="G2128">
        <v>21</v>
      </c>
      <c r="H2128" t="s">
        <v>447</v>
      </c>
      <c r="I2128" t="s">
        <v>299</v>
      </c>
      <c r="J2128">
        <v>7308</v>
      </c>
      <c r="K2128">
        <v>9</v>
      </c>
      <c r="L2128" t="s">
        <v>583</v>
      </c>
      <c r="M2128" t="s">
        <v>7764</v>
      </c>
      <c r="N2128">
        <v>32</v>
      </c>
      <c r="O2128" t="s">
        <v>12881</v>
      </c>
      <c r="P2128" s="1" t="s">
        <v>448</v>
      </c>
      <c r="R2128">
        <v>9646</v>
      </c>
      <c r="T2128" t="s">
        <v>632</v>
      </c>
      <c r="V2128" t="s">
        <v>7766</v>
      </c>
      <c r="W2128" s="1"/>
      <c r="X2128"/>
    </row>
    <row r="2129" spans="1:24" x14ac:dyDescent="0.3">
      <c r="A2129" t="s">
        <v>7771</v>
      </c>
      <c r="B2129">
        <v>1</v>
      </c>
      <c r="C2129" s="1" t="s">
        <v>7768</v>
      </c>
      <c r="D2129" t="s">
        <v>558</v>
      </c>
      <c r="E2129" t="s">
        <v>7770</v>
      </c>
      <c r="F2129" t="s">
        <v>298</v>
      </c>
      <c r="G2129">
        <v>42</v>
      </c>
      <c r="H2129" t="s">
        <v>456</v>
      </c>
      <c r="I2129" t="s">
        <v>7768</v>
      </c>
      <c r="J2129">
        <v>15555</v>
      </c>
      <c r="K2129">
        <v>7</v>
      </c>
      <c r="L2129" t="s">
        <v>852</v>
      </c>
      <c r="M2129" t="s">
        <v>7769</v>
      </c>
      <c r="N2129">
        <v>30</v>
      </c>
      <c r="O2129" t="s">
        <v>12882</v>
      </c>
      <c r="P2129" s="1" t="s">
        <v>448</v>
      </c>
      <c r="R2129">
        <v>16366</v>
      </c>
      <c r="T2129" t="s">
        <v>328</v>
      </c>
      <c r="V2129" t="s">
        <v>3408</v>
      </c>
      <c r="W2129" s="1">
        <v>27135</v>
      </c>
      <c r="X2129"/>
    </row>
    <row r="2130" spans="1:24" x14ac:dyDescent="0.3">
      <c r="A2130" t="s">
        <v>7773</v>
      </c>
      <c r="B2130">
        <v>1</v>
      </c>
      <c r="C2130" s="1" t="s">
        <v>7772</v>
      </c>
      <c r="D2130" t="s">
        <v>448</v>
      </c>
      <c r="F2130" t="s">
        <v>294</v>
      </c>
      <c r="G2130">
        <v>45</v>
      </c>
      <c r="H2130" t="s">
        <v>1371</v>
      </c>
      <c r="I2130" t="s">
        <v>7772</v>
      </c>
      <c r="J2130">
        <v>3725</v>
      </c>
      <c r="K2130">
        <v>10</v>
      </c>
      <c r="L2130" t="s">
        <v>953</v>
      </c>
      <c r="M2130" t="s">
        <v>312</v>
      </c>
      <c r="N2130">
        <v>36</v>
      </c>
      <c r="O2130" t="s">
        <v>12883</v>
      </c>
      <c r="P2130" s="1" t="s">
        <v>448</v>
      </c>
      <c r="T2130" t="s">
        <v>328</v>
      </c>
      <c r="V2130" t="s">
        <v>7774</v>
      </c>
      <c r="W2130" s="1"/>
      <c r="X2130"/>
    </row>
    <row r="2131" spans="1:24" x14ac:dyDescent="0.3">
      <c r="A2131" t="s">
        <v>7777</v>
      </c>
      <c r="B2131">
        <v>1</v>
      </c>
      <c r="C2131" s="1" t="s">
        <v>1789</v>
      </c>
      <c r="D2131" t="s">
        <v>320</v>
      </c>
      <c r="E2131" t="s">
        <v>7776</v>
      </c>
      <c r="F2131" t="s">
        <v>298</v>
      </c>
      <c r="G2131">
        <v>82</v>
      </c>
      <c r="H2131" t="s">
        <v>1042</v>
      </c>
      <c r="I2131" t="s">
        <v>1789</v>
      </c>
      <c r="J2131">
        <v>7175</v>
      </c>
      <c r="K2131">
        <v>14</v>
      </c>
      <c r="L2131" t="s">
        <v>7775</v>
      </c>
      <c r="M2131" t="s">
        <v>2325</v>
      </c>
      <c r="N2131">
        <v>36</v>
      </c>
      <c r="O2131" t="s">
        <v>12884</v>
      </c>
      <c r="P2131" s="1" t="s">
        <v>320</v>
      </c>
      <c r="R2131">
        <v>9761</v>
      </c>
      <c r="T2131" t="s">
        <v>344</v>
      </c>
      <c r="V2131" t="s">
        <v>7778</v>
      </c>
      <c r="W2131" s="1">
        <v>7924</v>
      </c>
      <c r="X2131"/>
    </row>
    <row r="2132" spans="1:24" x14ac:dyDescent="0.3">
      <c r="A2132" t="s">
        <v>15079</v>
      </c>
      <c r="B2132">
        <v>1</v>
      </c>
      <c r="C2132" s="1" t="s">
        <v>15080</v>
      </c>
      <c r="D2132" t="s">
        <v>320</v>
      </c>
      <c r="F2132" t="s">
        <v>294</v>
      </c>
      <c r="H2132" t="s">
        <v>578</v>
      </c>
      <c r="I2132" t="s">
        <v>15080</v>
      </c>
      <c r="J2132">
        <v>22270</v>
      </c>
      <c r="K2132">
        <v>0</v>
      </c>
      <c r="L2132" t="s">
        <v>440</v>
      </c>
      <c r="M2132" t="s">
        <v>15082</v>
      </c>
      <c r="N2132">
        <v>22</v>
      </c>
      <c r="O2132" t="s">
        <v>15083</v>
      </c>
      <c r="P2132" s="1" t="s">
        <v>320</v>
      </c>
      <c r="R2132">
        <v>4366655</v>
      </c>
      <c r="T2132" t="s">
        <v>293</v>
      </c>
      <c r="V2132" t="s">
        <v>15081</v>
      </c>
      <c r="W2132" s="1">
        <v>33164</v>
      </c>
      <c r="X2132"/>
    </row>
    <row r="2133" spans="1:24" x14ac:dyDescent="0.3">
      <c r="A2133" t="s">
        <v>7779</v>
      </c>
      <c r="B2133">
        <v>1</v>
      </c>
      <c r="C2133" s="1" t="s">
        <v>1042</v>
      </c>
      <c r="D2133" t="s">
        <v>310</v>
      </c>
      <c r="F2133" t="s">
        <v>294</v>
      </c>
      <c r="G2133">
        <v>3</v>
      </c>
      <c r="H2133" t="s">
        <v>599</v>
      </c>
      <c r="I2133" t="s">
        <v>1042</v>
      </c>
      <c r="J2133">
        <v>6276</v>
      </c>
      <c r="K2133">
        <v>16</v>
      </c>
      <c r="L2133" t="s">
        <v>1464</v>
      </c>
      <c r="M2133" t="s">
        <v>7111</v>
      </c>
      <c r="N2133">
        <v>39</v>
      </c>
      <c r="O2133" t="s">
        <v>12885</v>
      </c>
      <c r="P2133" s="1" t="s">
        <v>310</v>
      </c>
      <c r="R2133">
        <v>5631</v>
      </c>
      <c r="T2133" t="s">
        <v>421</v>
      </c>
      <c r="V2133" t="s">
        <v>7780</v>
      </c>
      <c r="W2133" s="1">
        <v>6865</v>
      </c>
      <c r="X2133"/>
    </row>
    <row r="2134" spans="1:24" x14ac:dyDescent="0.3">
      <c r="A2134" t="s">
        <v>7784</v>
      </c>
      <c r="B2134">
        <v>1</v>
      </c>
      <c r="C2134" s="1" t="s">
        <v>7781</v>
      </c>
      <c r="D2134" t="s">
        <v>347</v>
      </c>
      <c r="F2134" t="s">
        <v>294</v>
      </c>
      <c r="G2134">
        <v>16</v>
      </c>
      <c r="H2134" t="s">
        <v>571</v>
      </c>
      <c r="I2134" t="s">
        <v>7781</v>
      </c>
      <c r="J2134">
        <v>17372</v>
      </c>
      <c r="K2134">
        <v>1</v>
      </c>
      <c r="L2134" t="s">
        <v>7782</v>
      </c>
      <c r="M2134" t="s">
        <v>7783</v>
      </c>
      <c r="N2134">
        <v>25</v>
      </c>
      <c r="O2134" t="s">
        <v>12886</v>
      </c>
      <c r="P2134" s="1" t="s">
        <v>347</v>
      </c>
      <c r="R2134">
        <v>2512449</v>
      </c>
      <c r="T2134" t="s">
        <v>303</v>
      </c>
      <c r="V2134" t="s">
        <v>4149</v>
      </c>
      <c r="W2134" s="1">
        <v>28794</v>
      </c>
      <c r="X2134"/>
    </row>
    <row r="2135" spans="1:24" x14ac:dyDescent="0.3">
      <c r="A2135" t="s">
        <v>7787</v>
      </c>
      <c r="B2135">
        <v>1</v>
      </c>
      <c r="C2135" s="1" t="s">
        <v>7785</v>
      </c>
      <c r="D2135" t="s">
        <v>320</v>
      </c>
      <c r="E2135" t="s">
        <v>7786</v>
      </c>
      <c r="F2135" t="s">
        <v>298</v>
      </c>
      <c r="G2135">
        <v>80</v>
      </c>
      <c r="H2135" t="s">
        <v>1592</v>
      </c>
      <c r="I2135" t="s">
        <v>7785</v>
      </c>
      <c r="J2135">
        <v>11488</v>
      </c>
      <c r="K2135">
        <v>11</v>
      </c>
      <c r="L2135" t="s">
        <v>1337</v>
      </c>
      <c r="M2135" t="s">
        <v>1915</v>
      </c>
      <c r="N2135">
        <v>34</v>
      </c>
      <c r="O2135" t="s">
        <v>12887</v>
      </c>
      <c r="P2135" s="1" t="s">
        <v>320</v>
      </c>
      <c r="R2135">
        <v>13232</v>
      </c>
      <c r="S2135">
        <v>2</v>
      </c>
      <c r="T2135" t="s">
        <v>671</v>
      </c>
      <c r="U2135" t="s">
        <v>890</v>
      </c>
      <c r="V2135" t="s">
        <v>7788</v>
      </c>
      <c r="W2135" s="1">
        <v>24070</v>
      </c>
      <c r="X2135"/>
    </row>
    <row r="2136" spans="1:24" x14ac:dyDescent="0.3">
      <c r="A2136" t="s">
        <v>10718</v>
      </c>
      <c r="B2136">
        <v>1</v>
      </c>
      <c r="C2136" s="1" t="s">
        <v>7789</v>
      </c>
      <c r="D2136" t="s">
        <v>310</v>
      </c>
      <c r="E2136" t="s">
        <v>7791</v>
      </c>
      <c r="F2136" t="s">
        <v>298</v>
      </c>
      <c r="G2136">
        <v>14</v>
      </c>
      <c r="H2136" t="s">
        <v>456</v>
      </c>
      <c r="I2136" t="s">
        <v>7789</v>
      </c>
      <c r="J2136">
        <v>18868</v>
      </c>
      <c r="K2136">
        <v>4</v>
      </c>
      <c r="L2136" t="s">
        <v>15084</v>
      </c>
      <c r="M2136" t="s">
        <v>7790</v>
      </c>
      <c r="N2136">
        <v>26</v>
      </c>
      <c r="O2136" t="s">
        <v>12888</v>
      </c>
      <c r="P2136" s="1" t="s">
        <v>310</v>
      </c>
      <c r="R2136">
        <v>3129302</v>
      </c>
      <c r="S2136">
        <v>3</v>
      </c>
      <c r="T2136" t="s">
        <v>421</v>
      </c>
      <c r="U2136" t="s">
        <v>548</v>
      </c>
      <c r="V2136" t="s">
        <v>6121</v>
      </c>
      <c r="W2136" s="1">
        <v>30165</v>
      </c>
      <c r="X2136"/>
    </row>
    <row r="2137" spans="1:24" x14ac:dyDescent="0.3">
      <c r="A2137" t="s">
        <v>7795</v>
      </c>
      <c r="B2137">
        <v>1</v>
      </c>
      <c r="C2137" s="1" t="s">
        <v>7792</v>
      </c>
      <c r="D2137" t="s">
        <v>347</v>
      </c>
      <c r="E2137" t="s">
        <v>7794</v>
      </c>
      <c r="F2137" t="s">
        <v>294</v>
      </c>
      <c r="G2137">
        <v>83</v>
      </c>
      <c r="H2137" t="s">
        <v>825</v>
      </c>
      <c r="I2137" t="s">
        <v>7792</v>
      </c>
      <c r="J2137">
        <v>18146</v>
      </c>
      <c r="K2137">
        <v>4</v>
      </c>
      <c r="L2137" t="s">
        <v>311</v>
      </c>
      <c r="M2137" t="s">
        <v>7793</v>
      </c>
      <c r="N2137">
        <v>26</v>
      </c>
      <c r="O2137" t="s">
        <v>12889</v>
      </c>
      <c r="P2137" s="1" t="s">
        <v>347</v>
      </c>
      <c r="R2137">
        <v>2973052</v>
      </c>
      <c r="T2137" t="s">
        <v>399</v>
      </c>
      <c r="V2137" t="s">
        <v>3363</v>
      </c>
      <c r="W2137" s="1">
        <v>29464</v>
      </c>
      <c r="X2137"/>
    </row>
    <row r="2138" spans="1:24" x14ac:dyDescent="0.3">
      <c r="A2138" t="s">
        <v>16845</v>
      </c>
      <c r="B2138">
        <v>1</v>
      </c>
      <c r="C2138" s="1" t="s">
        <v>16846</v>
      </c>
      <c r="D2138" t="s">
        <v>320</v>
      </c>
      <c r="F2138" t="s">
        <v>298</v>
      </c>
      <c r="G2138">
        <v>89</v>
      </c>
      <c r="H2138" t="s">
        <v>695</v>
      </c>
      <c r="I2138" t="s">
        <v>16846</v>
      </c>
      <c r="K2138">
        <v>0</v>
      </c>
      <c r="L2138" t="s">
        <v>1464</v>
      </c>
      <c r="M2138" t="s">
        <v>17294</v>
      </c>
      <c r="O2138" t="s">
        <v>17295</v>
      </c>
      <c r="P2138" s="1" t="s">
        <v>320</v>
      </c>
      <c r="T2138" t="s">
        <v>303</v>
      </c>
      <c r="U2138" t="s">
        <v>904</v>
      </c>
      <c r="V2138"/>
      <c r="W2138" s="1"/>
      <c r="X2138"/>
    </row>
    <row r="2139" spans="1:24" x14ac:dyDescent="0.3">
      <c r="A2139" t="s">
        <v>7799</v>
      </c>
      <c r="B2139">
        <v>1</v>
      </c>
      <c r="C2139" s="1" t="s">
        <v>7797</v>
      </c>
      <c r="D2139" t="s">
        <v>347</v>
      </c>
      <c r="F2139" t="s">
        <v>294</v>
      </c>
      <c r="G2139">
        <v>82</v>
      </c>
      <c r="H2139" t="s">
        <v>564</v>
      </c>
      <c r="I2139" t="s">
        <v>7797</v>
      </c>
      <c r="J2139">
        <v>18323</v>
      </c>
      <c r="K2139">
        <v>3</v>
      </c>
      <c r="L2139" t="s">
        <v>7798</v>
      </c>
      <c r="M2139" t="s">
        <v>509</v>
      </c>
      <c r="N2139">
        <v>28</v>
      </c>
      <c r="O2139" t="s">
        <v>12890</v>
      </c>
      <c r="P2139" s="1" t="s">
        <v>347</v>
      </c>
      <c r="R2139">
        <v>3933497</v>
      </c>
      <c r="T2139" t="s">
        <v>399</v>
      </c>
      <c r="V2139" t="s">
        <v>7800</v>
      </c>
      <c r="W2139" s="1">
        <v>29819</v>
      </c>
      <c r="X2139"/>
    </row>
    <row r="2140" spans="1:24" x14ac:dyDescent="0.3">
      <c r="A2140" t="s">
        <v>15085</v>
      </c>
      <c r="B2140">
        <v>1</v>
      </c>
      <c r="C2140" s="1" t="s">
        <v>15086</v>
      </c>
      <c r="D2140" t="s">
        <v>347</v>
      </c>
      <c r="F2140" t="s">
        <v>298</v>
      </c>
      <c r="G2140">
        <v>89</v>
      </c>
      <c r="H2140" t="s">
        <v>433</v>
      </c>
      <c r="I2140" t="s">
        <v>15086</v>
      </c>
      <c r="J2140">
        <v>21736</v>
      </c>
      <c r="K2140">
        <v>1</v>
      </c>
      <c r="L2140" t="s">
        <v>1013</v>
      </c>
      <c r="M2140" t="s">
        <v>789</v>
      </c>
      <c r="N2140">
        <v>22</v>
      </c>
      <c r="O2140" t="s">
        <v>15088</v>
      </c>
      <c r="P2140" s="1" t="s">
        <v>347</v>
      </c>
      <c r="R2140">
        <v>4038818</v>
      </c>
      <c r="S2140">
        <v>2</v>
      </c>
      <c r="T2140" t="s">
        <v>317</v>
      </c>
      <c r="U2140" t="s">
        <v>14224</v>
      </c>
      <c r="V2140" t="s">
        <v>15087</v>
      </c>
      <c r="W2140" s="1">
        <v>32751</v>
      </c>
      <c r="X2140"/>
    </row>
    <row r="2141" spans="1:24" x14ac:dyDescent="0.3">
      <c r="A2141" t="s">
        <v>7803</v>
      </c>
      <c r="B2141">
        <v>1</v>
      </c>
      <c r="C2141" s="1" t="s">
        <v>48</v>
      </c>
      <c r="D2141" t="s">
        <v>320</v>
      </c>
      <c r="E2141" t="s">
        <v>7802</v>
      </c>
      <c r="F2141" t="s">
        <v>298</v>
      </c>
      <c r="G2141">
        <v>85</v>
      </c>
      <c r="H2141" t="s">
        <v>511</v>
      </c>
      <c r="I2141" t="s">
        <v>48</v>
      </c>
      <c r="J2141">
        <v>19063</v>
      </c>
      <c r="K2141">
        <v>4</v>
      </c>
      <c r="L2141" t="s">
        <v>636</v>
      </c>
      <c r="M2141" t="s">
        <v>7801</v>
      </c>
      <c r="N2141">
        <v>27</v>
      </c>
      <c r="O2141" t="s">
        <v>12891</v>
      </c>
      <c r="P2141" s="1" t="s">
        <v>320</v>
      </c>
      <c r="R2141">
        <v>3040151</v>
      </c>
      <c r="S2141">
        <v>1</v>
      </c>
      <c r="T2141" t="s">
        <v>421</v>
      </c>
      <c r="U2141" t="s">
        <v>532</v>
      </c>
      <c r="V2141" t="s">
        <v>7804</v>
      </c>
      <c r="W2141" s="1">
        <v>30259</v>
      </c>
      <c r="X2141"/>
    </row>
    <row r="2142" spans="1:24" x14ac:dyDescent="0.3">
      <c r="A2142" t="s">
        <v>7807</v>
      </c>
      <c r="B2142">
        <v>1</v>
      </c>
      <c r="C2142" s="1" t="s">
        <v>7805</v>
      </c>
      <c r="D2142" t="s">
        <v>448</v>
      </c>
      <c r="F2142" t="s">
        <v>294</v>
      </c>
      <c r="G2142">
        <v>37</v>
      </c>
      <c r="H2142" t="s">
        <v>818</v>
      </c>
      <c r="I2142" t="s">
        <v>7805</v>
      </c>
      <c r="J2142">
        <v>19483</v>
      </c>
      <c r="K2142">
        <v>3</v>
      </c>
      <c r="L2142" t="s">
        <v>7806</v>
      </c>
      <c r="M2142" t="s">
        <v>978</v>
      </c>
      <c r="N2142">
        <v>26</v>
      </c>
      <c r="O2142" t="s">
        <v>12892</v>
      </c>
      <c r="P2142" s="1" t="s">
        <v>448</v>
      </c>
      <c r="R2142">
        <v>2979825</v>
      </c>
      <c r="T2142" t="s">
        <v>359</v>
      </c>
      <c r="V2142" t="s">
        <v>5030</v>
      </c>
      <c r="W2142" s="1">
        <v>30768</v>
      </c>
      <c r="X2142"/>
    </row>
    <row r="2143" spans="1:24" x14ac:dyDescent="0.3">
      <c r="A2143" t="s">
        <v>7811</v>
      </c>
      <c r="B2143">
        <v>1</v>
      </c>
      <c r="C2143" s="1" t="s">
        <v>7808</v>
      </c>
      <c r="D2143" t="s">
        <v>320</v>
      </c>
      <c r="E2143" t="s">
        <v>7810</v>
      </c>
      <c r="F2143" t="s">
        <v>298</v>
      </c>
      <c r="G2143">
        <v>82</v>
      </c>
      <c r="H2143" t="s">
        <v>1371</v>
      </c>
      <c r="I2143" t="s">
        <v>7808</v>
      </c>
      <c r="J2143">
        <v>15263</v>
      </c>
      <c r="K2143">
        <v>8</v>
      </c>
      <c r="L2143" t="s">
        <v>1464</v>
      </c>
      <c r="M2143" t="s">
        <v>7809</v>
      </c>
      <c r="N2143">
        <v>31</v>
      </c>
      <c r="O2143" t="s">
        <v>12893</v>
      </c>
      <c r="P2143" s="1" t="s">
        <v>320</v>
      </c>
      <c r="R2143">
        <v>16121</v>
      </c>
      <c r="S2143">
        <v>1</v>
      </c>
      <c r="T2143" t="s">
        <v>293</v>
      </c>
      <c r="U2143" t="s">
        <v>414</v>
      </c>
      <c r="V2143" t="s">
        <v>7812</v>
      </c>
      <c r="W2143" s="1">
        <v>26781</v>
      </c>
      <c r="X2143"/>
    </row>
    <row r="2144" spans="1:24" x14ac:dyDescent="0.3">
      <c r="A2144" t="s">
        <v>7815</v>
      </c>
      <c r="B2144">
        <v>1</v>
      </c>
      <c r="C2144" s="1" t="s">
        <v>7813</v>
      </c>
      <c r="D2144" t="s">
        <v>448</v>
      </c>
      <c r="E2144" t="s">
        <v>7814</v>
      </c>
      <c r="F2144" t="s">
        <v>298</v>
      </c>
      <c r="G2144">
        <v>35</v>
      </c>
      <c r="H2144" t="s">
        <v>833</v>
      </c>
      <c r="I2144" t="s">
        <v>7813</v>
      </c>
      <c r="J2144">
        <v>20039</v>
      </c>
      <c r="K2144">
        <v>3</v>
      </c>
      <c r="L2144" t="s">
        <v>4679</v>
      </c>
      <c r="M2144" t="s">
        <v>1369</v>
      </c>
      <c r="N2144">
        <v>26</v>
      </c>
      <c r="O2144" t="s">
        <v>12894</v>
      </c>
      <c r="P2144" s="1" t="s">
        <v>448</v>
      </c>
      <c r="R2144">
        <v>3051439</v>
      </c>
      <c r="S2144">
        <v>3</v>
      </c>
      <c r="T2144" t="s">
        <v>454</v>
      </c>
      <c r="U2144" t="s">
        <v>386</v>
      </c>
      <c r="V2144" t="s">
        <v>7816</v>
      </c>
      <c r="W2144" s="1">
        <v>31171</v>
      </c>
      <c r="X2144"/>
    </row>
    <row r="2145" spans="1:24" x14ac:dyDescent="0.3">
      <c r="A2145" t="s">
        <v>7817</v>
      </c>
      <c r="B2145">
        <v>1</v>
      </c>
      <c r="C2145" s="1" t="s">
        <v>2463</v>
      </c>
      <c r="D2145" t="s">
        <v>310</v>
      </c>
      <c r="F2145" t="s">
        <v>294</v>
      </c>
      <c r="G2145">
        <v>18</v>
      </c>
      <c r="H2145" t="s">
        <v>692</v>
      </c>
      <c r="I2145" t="s">
        <v>2463</v>
      </c>
      <c r="J2145">
        <v>7328</v>
      </c>
      <c r="K2145">
        <v>22</v>
      </c>
      <c r="L2145" t="s">
        <v>7281</v>
      </c>
      <c r="M2145" t="s">
        <v>728</v>
      </c>
      <c r="N2145">
        <v>44</v>
      </c>
      <c r="O2145" t="s">
        <v>12895</v>
      </c>
      <c r="P2145" s="1" t="s">
        <v>310</v>
      </c>
      <c r="R2145">
        <v>1428</v>
      </c>
      <c r="T2145" t="s">
        <v>293</v>
      </c>
      <c r="V2145" t="s">
        <v>7818</v>
      </c>
      <c r="W2145" s="1">
        <v>4256</v>
      </c>
      <c r="X2145"/>
    </row>
    <row r="2146" spans="1:24" x14ac:dyDescent="0.3">
      <c r="A2146" t="s">
        <v>7822</v>
      </c>
      <c r="B2146">
        <v>1</v>
      </c>
      <c r="C2146" s="1" t="s">
        <v>7819</v>
      </c>
      <c r="D2146" t="s">
        <v>320</v>
      </c>
      <c r="E2146" t="s">
        <v>7820</v>
      </c>
      <c r="F2146" t="s">
        <v>298</v>
      </c>
      <c r="G2146">
        <v>82</v>
      </c>
      <c r="H2146" t="s">
        <v>511</v>
      </c>
      <c r="I2146" t="s">
        <v>7819</v>
      </c>
      <c r="J2146">
        <v>16656</v>
      </c>
      <c r="K2146">
        <v>7</v>
      </c>
      <c r="L2146" t="s">
        <v>2583</v>
      </c>
      <c r="M2146" t="s">
        <v>368</v>
      </c>
      <c r="N2146">
        <v>30</v>
      </c>
      <c r="O2146" t="s">
        <v>12896</v>
      </c>
      <c r="P2146" s="1" t="s">
        <v>320</v>
      </c>
      <c r="R2146">
        <v>16813</v>
      </c>
      <c r="S2146">
        <v>1</v>
      </c>
      <c r="T2146" t="s">
        <v>303</v>
      </c>
      <c r="U2146" t="s">
        <v>441</v>
      </c>
      <c r="V2146" t="s">
        <v>6264</v>
      </c>
      <c r="W2146" s="1">
        <v>27648</v>
      </c>
      <c r="X2146"/>
    </row>
    <row r="2147" spans="1:24" x14ac:dyDescent="0.3">
      <c r="A2147" t="s">
        <v>7824</v>
      </c>
      <c r="B2147">
        <v>1</v>
      </c>
      <c r="C2147" s="1" t="s">
        <v>7823</v>
      </c>
      <c r="D2147" t="s">
        <v>448</v>
      </c>
      <c r="F2147" t="s">
        <v>294</v>
      </c>
      <c r="G2147">
        <v>67</v>
      </c>
      <c r="H2147" t="s">
        <v>1779</v>
      </c>
      <c r="I2147" t="s">
        <v>7823</v>
      </c>
      <c r="J2147">
        <v>18173</v>
      </c>
      <c r="K2147">
        <v>0</v>
      </c>
      <c r="L2147" t="s">
        <v>1431</v>
      </c>
      <c r="M2147" t="s">
        <v>1112</v>
      </c>
      <c r="N2147">
        <v>26</v>
      </c>
      <c r="O2147" t="s">
        <v>12897</v>
      </c>
      <c r="P2147" s="1" t="s">
        <v>448</v>
      </c>
      <c r="T2147" t="s">
        <v>671</v>
      </c>
      <c r="V2147" t="s">
        <v>343</v>
      </c>
      <c r="W2147" s="1">
        <v>32114</v>
      </c>
      <c r="X2147"/>
    </row>
    <row r="2148" spans="1:24" x14ac:dyDescent="0.3">
      <c r="A2148" t="s">
        <v>6959</v>
      </c>
      <c r="B2148">
        <v>1</v>
      </c>
      <c r="C2148" s="1" t="s">
        <v>7825</v>
      </c>
      <c r="D2148" t="s">
        <v>320</v>
      </c>
      <c r="F2148" t="s">
        <v>294</v>
      </c>
      <c r="G2148">
        <v>82</v>
      </c>
      <c r="H2148" t="s">
        <v>655</v>
      </c>
      <c r="I2148" t="s">
        <v>7825</v>
      </c>
      <c r="J2148">
        <v>16466</v>
      </c>
      <c r="K2148">
        <v>1</v>
      </c>
      <c r="L2148" t="s">
        <v>597</v>
      </c>
      <c r="M2148" t="s">
        <v>1234</v>
      </c>
      <c r="N2148">
        <v>28</v>
      </c>
      <c r="O2148" t="s">
        <v>12898</v>
      </c>
      <c r="P2148" s="1" t="s">
        <v>320</v>
      </c>
      <c r="R2148">
        <v>16705</v>
      </c>
      <c r="T2148" t="s">
        <v>317</v>
      </c>
      <c r="V2148" t="s">
        <v>4019</v>
      </c>
      <c r="W2148" s="1">
        <v>27527</v>
      </c>
      <c r="X2148"/>
    </row>
    <row r="2149" spans="1:24" x14ac:dyDescent="0.3">
      <c r="A2149" t="s">
        <v>7828</v>
      </c>
      <c r="B2149">
        <v>1</v>
      </c>
      <c r="C2149" s="1" t="s">
        <v>7826</v>
      </c>
      <c r="D2149" t="s">
        <v>347</v>
      </c>
      <c r="E2149" t="s">
        <v>14082</v>
      </c>
      <c r="F2149" t="s">
        <v>298</v>
      </c>
      <c r="G2149">
        <v>19</v>
      </c>
      <c r="H2149" t="s">
        <v>964</v>
      </c>
      <c r="I2149" t="s">
        <v>7826</v>
      </c>
      <c r="J2149">
        <v>21464</v>
      </c>
      <c r="K2149">
        <v>2</v>
      </c>
      <c r="L2149" t="s">
        <v>368</v>
      </c>
      <c r="M2149" t="s">
        <v>7827</v>
      </c>
      <c r="N2149">
        <v>25</v>
      </c>
      <c r="O2149" t="s">
        <v>12899</v>
      </c>
      <c r="P2149" s="1" t="s">
        <v>347</v>
      </c>
      <c r="R2149">
        <v>3909300</v>
      </c>
      <c r="T2149" t="s">
        <v>421</v>
      </c>
      <c r="U2149" t="s">
        <v>890</v>
      </c>
      <c r="V2149" t="s">
        <v>17296</v>
      </c>
      <c r="W2149" s="1">
        <v>32256</v>
      </c>
      <c r="X2149"/>
    </row>
    <row r="2150" spans="1:24" x14ac:dyDescent="0.3">
      <c r="A2150" t="s">
        <v>15089</v>
      </c>
      <c r="B2150">
        <v>1</v>
      </c>
      <c r="C2150" s="1" t="s">
        <v>15090</v>
      </c>
      <c r="D2150" t="s">
        <v>434</v>
      </c>
      <c r="F2150" t="s">
        <v>298</v>
      </c>
      <c r="G2150">
        <v>2</v>
      </c>
      <c r="H2150" t="s">
        <v>564</v>
      </c>
      <c r="I2150" t="s">
        <v>15090</v>
      </c>
      <c r="J2150">
        <v>22108</v>
      </c>
      <c r="K2150">
        <v>1</v>
      </c>
      <c r="L2150" t="s">
        <v>1071</v>
      </c>
      <c r="M2150" t="s">
        <v>15091</v>
      </c>
      <c r="N2150">
        <v>24</v>
      </c>
      <c r="O2150" t="s">
        <v>15092</v>
      </c>
      <c r="P2150" s="1" t="s">
        <v>434</v>
      </c>
      <c r="R2150">
        <v>3917232</v>
      </c>
      <c r="S2150">
        <v>1</v>
      </c>
      <c r="T2150" t="s">
        <v>399</v>
      </c>
      <c r="U2150" t="s">
        <v>703</v>
      </c>
      <c r="V2150" t="s">
        <v>14663</v>
      </c>
      <c r="W2150" s="1">
        <v>32858</v>
      </c>
      <c r="X2150"/>
    </row>
    <row r="2151" spans="1:24" x14ac:dyDescent="0.3">
      <c r="A2151" t="s">
        <v>7831</v>
      </c>
      <c r="B2151">
        <v>1</v>
      </c>
      <c r="C2151" s="1" t="s">
        <v>7829</v>
      </c>
      <c r="D2151" t="s">
        <v>310</v>
      </c>
      <c r="F2151" t="s">
        <v>294</v>
      </c>
      <c r="G2151">
        <v>8</v>
      </c>
      <c r="H2151" t="s">
        <v>433</v>
      </c>
      <c r="I2151" t="s">
        <v>7829</v>
      </c>
      <c r="J2151">
        <v>8590</v>
      </c>
      <c r="K2151">
        <v>15</v>
      </c>
      <c r="L2151" t="s">
        <v>1785</v>
      </c>
      <c r="M2151" t="s">
        <v>7830</v>
      </c>
      <c r="N2151">
        <v>37</v>
      </c>
      <c r="O2151" t="s">
        <v>12900</v>
      </c>
      <c r="P2151" s="1" t="s">
        <v>310</v>
      </c>
      <c r="R2151">
        <v>8559</v>
      </c>
      <c r="T2151" t="s">
        <v>293</v>
      </c>
      <c r="V2151" t="s">
        <v>7832</v>
      </c>
      <c r="W2151" s="1">
        <v>7321</v>
      </c>
      <c r="X2151"/>
    </row>
    <row r="2152" spans="1:24" x14ac:dyDescent="0.3">
      <c r="A2152" t="s">
        <v>7835</v>
      </c>
      <c r="B2152">
        <v>1</v>
      </c>
      <c r="C2152" s="1" t="s">
        <v>7833</v>
      </c>
      <c r="D2152" t="s">
        <v>320</v>
      </c>
      <c r="F2152" t="s">
        <v>294</v>
      </c>
      <c r="G2152">
        <v>85</v>
      </c>
      <c r="H2152" t="s">
        <v>793</v>
      </c>
      <c r="I2152" t="s">
        <v>7833</v>
      </c>
      <c r="J2152">
        <v>17366</v>
      </c>
      <c r="K2152">
        <v>0</v>
      </c>
      <c r="L2152" t="s">
        <v>1021</v>
      </c>
      <c r="M2152" t="s">
        <v>7834</v>
      </c>
      <c r="N2152">
        <v>24</v>
      </c>
      <c r="O2152" t="s">
        <v>12901</v>
      </c>
      <c r="P2152" s="1" t="s">
        <v>320</v>
      </c>
      <c r="R2152">
        <v>3044687</v>
      </c>
      <c r="T2152" t="s">
        <v>293</v>
      </c>
      <c r="V2152" t="s">
        <v>2761</v>
      </c>
      <c r="W2152" s="1">
        <v>28660</v>
      </c>
      <c r="X2152"/>
    </row>
    <row r="2153" spans="1:24" x14ac:dyDescent="0.3">
      <c r="A2153" t="s">
        <v>7838</v>
      </c>
      <c r="B2153">
        <v>1</v>
      </c>
      <c r="C2153" s="1" t="s">
        <v>7836</v>
      </c>
      <c r="D2153" t="s">
        <v>448</v>
      </c>
      <c r="E2153" t="s">
        <v>7837</v>
      </c>
      <c r="F2153" t="s">
        <v>298</v>
      </c>
      <c r="G2153">
        <v>25</v>
      </c>
      <c r="H2153" t="s">
        <v>758</v>
      </c>
      <c r="I2153" t="s">
        <v>7836</v>
      </c>
      <c r="J2153">
        <v>19033</v>
      </c>
      <c r="K2153">
        <v>4</v>
      </c>
      <c r="L2153" t="s">
        <v>552</v>
      </c>
      <c r="M2153" t="s">
        <v>2027</v>
      </c>
      <c r="N2153">
        <v>25</v>
      </c>
      <c r="O2153" t="s">
        <v>12902</v>
      </c>
      <c r="P2153" s="1" t="s">
        <v>448</v>
      </c>
      <c r="R2153">
        <v>3125403</v>
      </c>
      <c r="S2153">
        <v>3</v>
      </c>
      <c r="T2153" t="s">
        <v>328</v>
      </c>
      <c r="U2153" t="s">
        <v>548</v>
      </c>
      <c r="V2153" t="s">
        <v>7839</v>
      </c>
      <c r="W2153" s="1">
        <v>30269</v>
      </c>
      <c r="X2153"/>
    </row>
    <row r="2154" spans="1:24" x14ac:dyDescent="0.3">
      <c r="A2154" t="s">
        <v>7843</v>
      </c>
      <c r="B2154">
        <v>1</v>
      </c>
      <c r="C2154" s="1" t="s">
        <v>7840</v>
      </c>
      <c r="D2154" t="s">
        <v>448</v>
      </c>
      <c r="E2154" t="s">
        <v>7842</v>
      </c>
      <c r="F2154" t="s">
        <v>298</v>
      </c>
      <c r="G2154">
        <v>25</v>
      </c>
      <c r="H2154" t="s">
        <v>758</v>
      </c>
      <c r="I2154" t="s">
        <v>7840</v>
      </c>
      <c r="J2154">
        <v>14872</v>
      </c>
      <c r="K2154">
        <v>7</v>
      </c>
      <c r="L2154" t="s">
        <v>330</v>
      </c>
      <c r="M2154" t="s">
        <v>7841</v>
      </c>
      <c r="N2154">
        <v>29</v>
      </c>
      <c r="O2154" t="s">
        <v>12903</v>
      </c>
      <c r="P2154" s="1" t="s">
        <v>448</v>
      </c>
      <c r="R2154">
        <v>15952</v>
      </c>
      <c r="T2154" t="s">
        <v>359</v>
      </c>
      <c r="V2154" t="s">
        <v>3662</v>
      </c>
      <c r="W2154" s="1">
        <v>26787</v>
      </c>
      <c r="X2154"/>
    </row>
    <row r="2155" spans="1:24" x14ac:dyDescent="0.3">
      <c r="A2155" t="s">
        <v>7846</v>
      </c>
      <c r="B2155">
        <v>1</v>
      </c>
      <c r="C2155" s="1" t="s">
        <v>7844</v>
      </c>
      <c r="D2155" t="s">
        <v>347</v>
      </c>
      <c r="F2155" t="s">
        <v>294</v>
      </c>
      <c r="G2155">
        <v>82</v>
      </c>
      <c r="H2155" t="s">
        <v>533</v>
      </c>
      <c r="I2155" t="s">
        <v>7844</v>
      </c>
      <c r="J2155">
        <v>16383</v>
      </c>
      <c r="K2155">
        <v>1</v>
      </c>
      <c r="L2155" t="s">
        <v>7845</v>
      </c>
      <c r="M2155" t="s">
        <v>442</v>
      </c>
      <c r="N2155">
        <v>31</v>
      </c>
      <c r="O2155" t="s">
        <v>12904</v>
      </c>
      <c r="P2155" s="1" t="s">
        <v>347</v>
      </c>
      <c r="R2155">
        <v>17307</v>
      </c>
      <c r="T2155" t="s">
        <v>421</v>
      </c>
      <c r="V2155" t="s">
        <v>7847</v>
      </c>
      <c r="W2155" s="1">
        <v>28143</v>
      </c>
      <c r="X2155"/>
    </row>
    <row r="2156" spans="1:24" x14ac:dyDescent="0.3">
      <c r="A2156" t="s">
        <v>7850</v>
      </c>
      <c r="B2156">
        <v>1</v>
      </c>
      <c r="C2156" s="1" t="s">
        <v>7848</v>
      </c>
      <c r="D2156" t="s">
        <v>320</v>
      </c>
      <c r="E2156" t="s">
        <v>14083</v>
      </c>
      <c r="F2156" t="s">
        <v>298</v>
      </c>
      <c r="G2156">
        <v>85</v>
      </c>
      <c r="H2156" t="s">
        <v>952</v>
      </c>
      <c r="I2156" t="s">
        <v>7848</v>
      </c>
      <c r="J2156">
        <v>21531</v>
      </c>
      <c r="K2156">
        <v>2</v>
      </c>
      <c r="L2156" t="s">
        <v>321</v>
      </c>
      <c r="M2156" t="s">
        <v>7849</v>
      </c>
      <c r="N2156">
        <v>25</v>
      </c>
      <c r="O2156" t="s">
        <v>12905</v>
      </c>
      <c r="P2156" s="1" t="s">
        <v>320</v>
      </c>
      <c r="R2156">
        <v>3138744</v>
      </c>
      <c r="T2156" t="s">
        <v>293</v>
      </c>
      <c r="U2156" t="s">
        <v>518</v>
      </c>
      <c r="V2156" t="s">
        <v>3157</v>
      </c>
      <c r="W2156" s="1">
        <v>32442</v>
      </c>
      <c r="X2156"/>
    </row>
    <row r="2157" spans="1:24" x14ac:dyDescent="0.3">
      <c r="A2157" t="s">
        <v>7854</v>
      </c>
      <c r="B2157">
        <v>1</v>
      </c>
      <c r="C2157" s="1" t="s">
        <v>7852</v>
      </c>
      <c r="D2157" t="s">
        <v>320</v>
      </c>
      <c r="E2157" t="s">
        <v>7853</v>
      </c>
      <c r="F2157" t="s">
        <v>294</v>
      </c>
      <c r="G2157">
        <v>86</v>
      </c>
      <c r="H2157" t="s">
        <v>999</v>
      </c>
      <c r="I2157" t="s">
        <v>7852</v>
      </c>
      <c r="J2157">
        <v>19480</v>
      </c>
      <c r="K2157">
        <v>3</v>
      </c>
      <c r="L2157" t="s">
        <v>497</v>
      </c>
      <c r="M2157" t="s">
        <v>609</v>
      </c>
      <c r="N2157">
        <v>26</v>
      </c>
      <c r="O2157" t="s">
        <v>12906</v>
      </c>
      <c r="P2157" s="1" t="s">
        <v>320</v>
      </c>
      <c r="R2157">
        <v>3059165</v>
      </c>
      <c r="T2157" t="s">
        <v>421</v>
      </c>
      <c r="V2157" t="s">
        <v>5022</v>
      </c>
      <c r="W2157" s="1">
        <v>30765</v>
      </c>
      <c r="X2157"/>
    </row>
    <row r="2158" spans="1:24" x14ac:dyDescent="0.3">
      <c r="A2158" t="s">
        <v>7858</v>
      </c>
      <c r="B2158">
        <v>1</v>
      </c>
      <c r="C2158" s="1" t="s">
        <v>7855</v>
      </c>
      <c r="D2158" t="s">
        <v>320</v>
      </c>
      <c r="E2158" t="s">
        <v>7857</v>
      </c>
      <c r="F2158" t="s">
        <v>294</v>
      </c>
      <c r="G2158">
        <v>83</v>
      </c>
      <c r="H2158" t="s">
        <v>511</v>
      </c>
      <c r="I2158" t="s">
        <v>7855</v>
      </c>
      <c r="J2158">
        <v>13861</v>
      </c>
      <c r="K2158">
        <v>8</v>
      </c>
      <c r="L2158" t="s">
        <v>7856</v>
      </c>
      <c r="M2158" t="s">
        <v>380</v>
      </c>
      <c r="N2158">
        <v>29</v>
      </c>
      <c r="O2158" t="s">
        <v>12907</v>
      </c>
      <c r="P2158" s="1" t="s">
        <v>320</v>
      </c>
      <c r="R2158">
        <v>14902</v>
      </c>
      <c r="T2158" t="s">
        <v>344</v>
      </c>
      <c r="V2158" t="s">
        <v>997</v>
      </c>
      <c r="W2158" s="1">
        <v>25826</v>
      </c>
      <c r="X2158"/>
    </row>
    <row r="2159" spans="1:24" x14ac:dyDescent="0.3">
      <c r="A2159" t="s">
        <v>7860</v>
      </c>
      <c r="B2159">
        <v>1</v>
      </c>
      <c r="C2159" s="1" t="s">
        <v>7859</v>
      </c>
      <c r="F2159" t="s">
        <v>294</v>
      </c>
      <c r="G2159">
        <v>0</v>
      </c>
      <c r="H2159" t="s">
        <v>295</v>
      </c>
      <c r="I2159" t="s">
        <v>7859</v>
      </c>
      <c r="J2159">
        <v>18853</v>
      </c>
      <c r="K2159">
        <v>0</v>
      </c>
      <c r="L2159" t="s">
        <v>504</v>
      </c>
      <c r="M2159" t="s">
        <v>1022</v>
      </c>
      <c r="O2159" t="s">
        <v>12908</v>
      </c>
      <c r="P2159" s="1" t="s">
        <v>295</v>
      </c>
      <c r="T2159" t="s">
        <v>295</v>
      </c>
      <c r="V2159"/>
      <c r="W2159" s="1"/>
      <c r="X2159"/>
    </row>
    <row r="2160" spans="1:24" x14ac:dyDescent="0.3">
      <c r="A2160" t="s">
        <v>15093</v>
      </c>
      <c r="B2160">
        <v>1</v>
      </c>
      <c r="C2160" s="1" t="s">
        <v>7861</v>
      </c>
      <c r="D2160" t="s">
        <v>347</v>
      </c>
      <c r="F2160" t="s">
        <v>294</v>
      </c>
      <c r="H2160" t="s">
        <v>355</v>
      </c>
      <c r="I2160" t="s">
        <v>7861</v>
      </c>
      <c r="J2160">
        <v>19271</v>
      </c>
      <c r="K2160">
        <v>3</v>
      </c>
      <c r="L2160" t="s">
        <v>15094</v>
      </c>
      <c r="M2160" t="s">
        <v>2279</v>
      </c>
      <c r="N2160">
        <v>25</v>
      </c>
      <c r="O2160" t="s">
        <v>12909</v>
      </c>
      <c r="P2160" s="1" t="s">
        <v>347</v>
      </c>
      <c r="R2160">
        <v>3052632</v>
      </c>
      <c r="T2160" t="s">
        <v>399</v>
      </c>
      <c r="V2160" t="s">
        <v>2286</v>
      </c>
      <c r="W2160" s="1">
        <v>30444</v>
      </c>
      <c r="X2160"/>
    </row>
    <row r="2161" spans="1:24" x14ac:dyDescent="0.3">
      <c r="A2161" t="s">
        <v>7863</v>
      </c>
      <c r="B2161">
        <v>1</v>
      </c>
      <c r="C2161" s="1" t="s">
        <v>7862</v>
      </c>
      <c r="D2161" t="s">
        <v>347</v>
      </c>
      <c r="E2161" t="s">
        <v>14084</v>
      </c>
      <c r="F2161" t="s">
        <v>298</v>
      </c>
      <c r="G2161">
        <v>11</v>
      </c>
      <c r="H2161" t="s">
        <v>410</v>
      </c>
      <c r="I2161" t="s">
        <v>7862</v>
      </c>
      <c r="J2161">
        <v>20963</v>
      </c>
      <c r="K2161">
        <v>2</v>
      </c>
      <c r="L2161" t="s">
        <v>291</v>
      </c>
      <c r="M2161" t="s">
        <v>1234</v>
      </c>
      <c r="N2161">
        <v>25</v>
      </c>
      <c r="O2161" t="s">
        <v>12910</v>
      </c>
      <c r="P2161" s="1" t="s">
        <v>347</v>
      </c>
      <c r="R2161">
        <v>3126115</v>
      </c>
      <c r="T2161" t="s">
        <v>344</v>
      </c>
      <c r="U2161" t="s">
        <v>414</v>
      </c>
      <c r="V2161" t="s">
        <v>2369</v>
      </c>
      <c r="W2161" s="1">
        <v>32367</v>
      </c>
      <c r="X2161"/>
    </row>
    <row r="2162" spans="1:24" x14ac:dyDescent="0.3">
      <c r="A2162" t="s">
        <v>17297</v>
      </c>
      <c r="B2162">
        <v>1</v>
      </c>
      <c r="C2162" s="1" t="s">
        <v>17298</v>
      </c>
      <c r="D2162" t="s">
        <v>320</v>
      </c>
      <c r="F2162" t="s">
        <v>298</v>
      </c>
      <c r="G2162">
        <v>83</v>
      </c>
      <c r="H2162" t="s">
        <v>1592</v>
      </c>
      <c r="I2162" t="s">
        <v>17298</v>
      </c>
      <c r="K2162">
        <v>0</v>
      </c>
      <c r="L2162" t="s">
        <v>1241</v>
      </c>
      <c r="M2162" t="s">
        <v>17299</v>
      </c>
      <c r="O2162" t="s">
        <v>17300</v>
      </c>
      <c r="P2162" s="1" t="s">
        <v>320</v>
      </c>
      <c r="T2162" t="s">
        <v>671</v>
      </c>
      <c r="U2162" t="s">
        <v>334</v>
      </c>
      <c r="V2162"/>
      <c r="W2162" s="1"/>
      <c r="X2162"/>
    </row>
    <row r="2163" spans="1:24" x14ac:dyDescent="0.3">
      <c r="A2163" t="s">
        <v>15095</v>
      </c>
      <c r="B2163">
        <v>1</v>
      </c>
      <c r="C2163" s="1" t="s">
        <v>15096</v>
      </c>
      <c r="D2163" t="s">
        <v>448</v>
      </c>
      <c r="F2163" t="s">
        <v>298</v>
      </c>
      <c r="G2163">
        <v>26</v>
      </c>
      <c r="H2163" t="s">
        <v>316</v>
      </c>
      <c r="I2163" t="s">
        <v>15096</v>
      </c>
      <c r="J2163">
        <v>21773</v>
      </c>
      <c r="K2163">
        <v>1</v>
      </c>
      <c r="L2163" t="s">
        <v>15099</v>
      </c>
      <c r="M2163" t="s">
        <v>3915</v>
      </c>
      <c r="N2163">
        <v>22</v>
      </c>
      <c r="O2163" t="s">
        <v>15098</v>
      </c>
      <c r="P2163" s="1" t="s">
        <v>448</v>
      </c>
      <c r="R2163">
        <v>4242873</v>
      </c>
      <c r="S2163">
        <v>3</v>
      </c>
      <c r="T2163" t="s">
        <v>399</v>
      </c>
      <c r="U2163" t="s">
        <v>339</v>
      </c>
      <c r="V2163" t="s">
        <v>15097</v>
      </c>
      <c r="W2163" s="1">
        <v>32892</v>
      </c>
      <c r="X2163"/>
    </row>
    <row r="2164" spans="1:24" x14ac:dyDescent="0.3">
      <c r="A2164" t="s">
        <v>7867</v>
      </c>
      <c r="B2164">
        <v>1</v>
      </c>
      <c r="C2164" s="1" t="s">
        <v>7864</v>
      </c>
      <c r="D2164" t="s">
        <v>320</v>
      </c>
      <c r="E2164" t="s">
        <v>7866</v>
      </c>
      <c r="F2164" t="s">
        <v>298</v>
      </c>
      <c r="G2164">
        <v>84</v>
      </c>
      <c r="H2164" t="s">
        <v>952</v>
      </c>
      <c r="I2164" t="s">
        <v>7864</v>
      </c>
      <c r="J2164">
        <v>17762</v>
      </c>
      <c r="K2164">
        <v>6</v>
      </c>
      <c r="L2164" t="s">
        <v>321</v>
      </c>
      <c r="M2164" t="s">
        <v>7865</v>
      </c>
      <c r="N2164">
        <v>29</v>
      </c>
      <c r="O2164" t="s">
        <v>12911</v>
      </c>
      <c r="P2164" s="1" t="s">
        <v>320</v>
      </c>
      <c r="R2164">
        <v>2531358</v>
      </c>
      <c r="S2164">
        <v>2</v>
      </c>
      <c r="T2164" t="s">
        <v>303</v>
      </c>
      <c r="U2164" t="s">
        <v>904</v>
      </c>
      <c r="V2164" t="s">
        <v>791</v>
      </c>
      <c r="W2164" s="1">
        <v>28365</v>
      </c>
      <c r="X2164"/>
    </row>
    <row r="2165" spans="1:24" x14ac:dyDescent="0.3">
      <c r="A2165" t="s">
        <v>7871</v>
      </c>
      <c r="B2165">
        <v>1</v>
      </c>
      <c r="C2165" s="1" t="s">
        <v>67</v>
      </c>
      <c r="D2165" t="s">
        <v>448</v>
      </c>
      <c r="E2165" t="s">
        <v>7870</v>
      </c>
      <c r="F2165" t="s">
        <v>298</v>
      </c>
      <c r="G2165">
        <v>25</v>
      </c>
      <c r="H2165" t="s">
        <v>433</v>
      </c>
      <c r="I2165" t="s">
        <v>67</v>
      </c>
      <c r="J2165">
        <v>16776</v>
      </c>
      <c r="K2165">
        <v>6</v>
      </c>
      <c r="L2165" t="s">
        <v>3695</v>
      </c>
      <c r="M2165" t="s">
        <v>1701</v>
      </c>
      <c r="N2165">
        <v>28</v>
      </c>
      <c r="O2165" t="s">
        <v>16486</v>
      </c>
      <c r="P2165" s="1" t="s">
        <v>448</v>
      </c>
      <c r="R2165">
        <v>2576434</v>
      </c>
      <c r="S2165">
        <v>2</v>
      </c>
      <c r="T2165" t="s">
        <v>328</v>
      </c>
      <c r="U2165" t="s">
        <v>1368</v>
      </c>
      <c r="V2165" t="s">
        <v>6063</v>
      </c>
      <c r="W2165" s="1">
        <v>28403</v>
      </c>
      <c r="X2165"/>
    </row>
    <row r="2166" spans="1:24" x14ac:dyDescent="0.3">
      <c r="A2166" t="s">
        <v>15921</v>
      </c>
      <c r="B2166">
        <v>1</v>
      </c>
      <c r="C2166" s="1" t="s">
        <v>15922</v>
      </c>
      <c r="D2166" t="s">
        <v>15649</v>
      </c>
      <c r="F2166" t="s">
        <v>298</v>
      </c>
      <c r="G2166">
        <v>7</v>
      </c>
      <c r="H2166" t="s">
        <v>427</v>
      </c>
      <c r="I2166" t="s">
        <v>15922</v>
      </c>
      <c r="J2166">
        <v>22094</v>
      </c>
      <c r="K2166">
        <v>1</v>
      </c>
      <c r="L2166" t="s">
        <v>15925</v>
      </c>
      <c r="M2166" t="s">
        <v>15923</v>
      </c>
      <c r="N2166">
        <v>23</v>
      </c>
      <c r="O2166" t="s">
        <v>15924</v>
      </c>
      <c r="P2166" s="1" t="s">
        <v>15649</v>
      </c>
      <c r="R2166">
        <v>4035239</v>
      </c>
      <c r="T2166" t="s">
        <v>359</v>
      </c>
      <c r="U2166" t="s">
        <v>351</v>
      </c>
      <c r="V2166" t="s">
        <v>14432</v>
      </c>
      <c r="W2166" s="1">
        <v>32861</v>
      </c>
      <c r="X2166"/>
    </row>
    <row r="2167" spans="1:24" x14ac:dyDescent="0.3">
      <c r="A2167" t="s">
        <v>7874</v>
      </c>
      <c r="B2167">
        <v>1</v>
      </c>
      <c r="C2167" s="1" t="s">
        <v>7872</v>
      </c>
      <c r="D2167" t="s">
        <v>347</v>
      </c>
      <c r="F2167" t="s">
        <v>298</v>
      </c>
      <c r="G2167">
        <v>13</v>
      </c>
      <c r="H2167" t="s">
        <v>309</v>
      </c>
      <c r="I2167" t="s">
        <v>7872</v>
      </c>
      <c r="J2167">
        <v>21335</v>
      </c>
      <c r="K2167">
        <v>1</v>
      </c>
      <c r="L2167" t="s">
        <v>461</v>
      </c>
      <c r="M2167" t="s">
        <v>7873</v>
      </c>
      <c r="O2167" t="s">
        <v>12912</v>
      </c>
      <c r="P2167" s="1" t="s">
        <v>347</v>
      </c>
      <c r="R2167">
        <v>3911927</v>
      </c>
      <c r="T2167" t="s">
        <v>328</v>
      </c>
      <c r="U2167" t="s">
        <v>566</v>
      </c>
      <c r="V2167"/>
      <c r="W2167" s="1">
        <v>32179</v>
      </c>
      <c r="X2167"/>
    </row>
    <row r="2168" spans="1:24" x14ac:dyDescent="0.3">
      <c r="A2168" t="s">
        <v>15100</v>
      </c>
      <c r="B2168">
        <v>1</v>
      </c>
      <c r="C2168" s="1" t="s">
        <v>15101</v>
      </c>
      <c r="D2168" t="s">
        <v>310</v>
      </c>
      <c r="F2168" t="s">
        <v>294</v>
      </c>
      <c r="H2168" t="s">
        <v>1180</v>
      </c>
      <c r="I2168" t="s">
        <v>15101</v>
      </c>
      <c r="J2168">
        <v>22440</v>
      </c>
      <c r="K2168">
        <v>0</v>
      </c>
      <c r="L2168" t="s">
        <v>710</v>
      </c>
      <c r="M2168" t="s">
        <v>15102</v>
      </c>
      <c r="N2168">
        <v>23</v>
      </c>
      <c r="O2168" t="s">
        <v>15103</v>
      </c>
      <c r="P2168" s="1" t="s">
        <v>310</v>
      </c>
      <c r="T2168" t="s">
        <v>421</v>
      </c>
      <c r="V2168" t="s">
        <v>14208</v>
      </c>
      <c r="W2168" s="1">
        <v>33167</v>
      </c>
      <c r="X2168"/>
    </row>
    <row r="2169" spans="1:24" x14ac:dyDescent="0.3">
      <c r="A2169" t="s">
        <v>11157</v>
      </c>
      <c r="B2169">
        <v>1</v>
      </c>
      <c r="C2169" s="1" t="s">
        <v>7875</v>
      </c>
      <c r="D2169" t="s">
        <v>347</v>
      </c>
      <c r="E2169" t="s">
        <v>7876</v>
      </c>
      <c r="F2169" t="s">
        <v>298</v>
      </c>
      <c r="G2169">
        <v>11</v>
      </c>
      <c r="H2169" t="s">
        <v>726</v>
      </c>
      <c r="I2169" t="s">
        <v>7875</v>
      </c>
      <c r="J2169">
        <v>18422</v>
      </c>
      <c r="K2169">
        <v>5</v>
      </c>
      <c r="L2169" t="s">
        <v>8204</v>
      </c>
      <c r="M2169" t="s">
        <v>4885</v>
      </c>
      <c r="N2169">
        <v>26</v>
      </c>
      <c r="O2169" t="s">
        <v>15104</v>
      </c>
      <c r="P2169" s="1" t="s">
        <v>347</v>
      </c>
      <c r="R2169">
        <v>2973405</v>
      </c>
      <c r="S2169">
        <v>3</v>
      </c>
      <c r="T2169" t="s">
        <v>395</v>
      </c>
      <c r="U2169" t="s">
        <v>717</v>
      </c>
      <c r="V2169" t="s">
        <v>806</v>
      </c>
      <c r="W2169" s="1">
        <v>29631</v>
      </c>
      <c r="X2169"/>
    </row>
    <row r="2170" spans="1:24" x14ac:dyDescent="0.3">
      <c r="A2170" t="s">
        <v>7880</v>
      </c>
      <c r="B2170">
        <v>1</v>
      </c>
      <c r="C2170" s="1" t="s">
        <v>7877</v>
      </c>
      <c r="D2170" t="s">
        <v>347</v>
      </c>
      <c r="E2170" t="s">
        <v>7879</v>
      </c>
      <c r="F2170" t="s">
        <v>506</v>
      </c>
      <c r="G2170">
        <v>10</v>
      </c>
      <c r="H2170" t="s">
        <v>702</v>
      </c>
      <c r="I2170" t="s">
        <v>7877</v>
      </c>
      <c r="J2170">
        <v>16081</v>
      </c>
      <c r="K2170">
        <v>6</v>
      </c>
      <c r="L2170" t="s">
        <v>367</v>
      </c>
      <c r="M2170" t="s">
        <v>7878</v>
      </c>
      <c r="N2170">
        <v>29</v>
      </c>
      <c r="O2170" t="s">
        <v>12913</v>
      </c>
      <c r="P2170" s="1" t="s">
        <v>347</v>
      </c>
      <c r="R2170">
        <v>16832</v>
      </c>
      <c r="T2170" t="s">
        <v>489</v>
      </c>
      <c r="V2170" t="s">
        <v>7881</v>
      </c>
      <c r="W2170" s="1">
        <v>27746</v>
      </c>
      <c r="X2170"/>
    </row>
    <row r="2171" spans="1:24" x14ac:dyDescent="0.3">
      <c r="A2171" t="s">
        <v>7885</v>
      </c>
      <c r="B2171">
        <v>1</v>
      </c>
      <c r="C2171" s="1" t="s">
        <v>7882</v>
      </c>
      <c r="D2171" t="s">
        <v>320</v>
      </c>
      <c r="E2171" t="s">
        <v>7884</v>
      </c>
      <c r="F2171" t="s">
        <v>294</v>
      </c>
      <c r="G2171">
        <v>49</v>
      </c>
      <c r="H2171" t="s">
        <v>319</v>
      </c>
      <c r="I2171" t="s">
        <v>7882</v>
      </c>
      <c r="J2171">
        <v>20275</v>
      </c>
      <c r="K2171">
        <v>2</v>
      </c>
      <c r="L2171" t="s">
        <v>1709</v>
      </c>
      <c r="M2171" t="s">
        <v>7883</v>
      </c>
      <c r="N2171">
        <v>24</v>
      </c>
      <c r="O2171" t="s">
        <v>12914</v>
      </c>
      <c r="P2171" s="1" t="s">
        <v>320</v>
      </c>
      <c r="R2171">
        <v>3115251</v>
      </c>
      <c r="T2171" t="s">
        <v>421</v>
      </c>
      <c r="V2171" t="s">
        <v>7886</v>
      </c>
      <c r="W2171" s="1">
        <v>31635</v>
      </c>
      <c r="X2171"/>
    </row>
    <row r="2172" spans="1:24" x14ac:dyDescent="0.3">
      <c r="A2172" t="s">
        <v>7889</v>
      </c>
      <c r="B2172">
        <v>1</v>
      </c>
      <c r="C2172" s="1" t="s">
        <v>7887</v>
      </c>
      <c r="D2172" t="s">
        <v>448</v>
      </c>
      <c r="E2172" t="s">
        <v>14085</v>
      </c>
      <c r="F2172" t="s">
        <v>298</v>
      </c>
      <c r="G2172">
        <v>28</v>
      </c>
      <c r="H2172" t="s">
        <v>316</v>
      </c>
      <c r="I2172" t="s">
        <v>7887</v>
      </c>
      <c r="J2172">
        <v>20935</v>
      </c>
      <c r="K2172">
        <v>2</v>
      </c>
      <c r="L2172" t="s">
        <v>597</v>
      </c>
      <c r="M2172" t="s">
        <v>7888</v>
      </c>
      <c r="N2172">
        <v>25</v>
      </c>
      <c r="O2172" t="s">
        <v>12915</v>
      </c>
      <c r="P2172" s="1" t="s">
        <v>448</v>
      </c>
      <c r="R2172">
        <v>3915115</v>
      </c>
      <c r="S2172">
        <v>6</v>
      </c>
      <c r="T2172" t="s">
        <v>359</v>
      </c>
      <c r="U2172" t="s">
        <v>518</v>
      </c>
      <c r="V2172" t="s">
        <v>1550</v>
      </c>
      <c r="W2172" s="1">
        <v>31986</v>
      </c>
      <c r="X2172"/>
    </row>
    <row r="2173" spans="1:24" x14ac:dyDescent="0.3">
      <c r="A2173" t="s">
        <v>7891</v>
      </c>
      <c r="B2173">
        <v>1</v>
      </c>
      <c r="C2173" s="1" t="s">
        <v>7890</v>
      </c>
      <c r="D2173" t="s">
        <v>347</v>
      </c>
      <c r="F2173" t="s">
        <v>294</v>
      </c>
      <c r="G2173">
        <v>15</v>
      </c>
      <c r="H2173" t="s">
        <v>410</v>
      </c>
      <c r="I2173" t="s">
        <v>7890</v>
      </c>
      <c r="J2173">
        <v>20696</v>
      </c>
      <c r="K2173">
        <v>2</v>
      </c>
      <c r="L2173" t="s">
        <v>573</v>
      </c>
      <c r="M2173" t="s">
        <v>5667</v>
      </c>
      <c r="N2173">
        <v>25</v>
      </c>
      <c r="O2173" t="s">
        <v>12916</v>
      </c>
      <c r="P2173" s="1" t="s">
        <v>347</v>
      </c>
      <c r="R2173">
        <v>3052566</v>
      </c>
      <c r="T2173" t="s">
        <v>317</v>
      </c>
      <c r="V2173" t="s">
        <v>7892</v>
      </c>
      <c r="W2173" s="1">
        <v>31793</v>
      </c>
      <c r="X2173"/>
    </row>
    <row r="2174" spans="1:24" x14ac:dyDescent="0.3">
      <c r="A2174" t="s">
        <v>7897</v>
      </c>
      <c r="B2174">
        <v>1</v>
      </c>
      <c r="C2174" s="1" t="s">
        <v>7895</v>
      </c>
      <c r="D2174" t="s">
        <v>347</v>
      </c>
      <c r="F2174" t="s">
        <v>294</v>
      </c>
      <c r="H2174" t="s">
        <v>775</v>
      </c>
      <c r="I2174" t="s">
        <v>7895</v>
      </c>
      <c r="J2174">
        <v>21016</v>
      </c>
      <c r="K2174">
        <v>1</v>
      </c>
      <c r="L2174" t="s">
        <v>1223</v>
      </c>
      <c r="M2174" t="s">
        <v>7896</v>
      </c>
      <c r="N2174">
        <v>24</v>
      </c>
      <c r="O2174" t="s">
        <v>12918</v>
      </c>
      <c r="P2174" s="1" t="s">
        <v>347</v>
      </c>
      <c r="R2174">
        <v>3124013</v>
      </c>
      <c r="T2174" t="s">
        <v>293</v>
      </c>
      <c r="V2174" t="s">
        <v>1383</v>
      </c>
      <c r="W2174" s="1">
        <v>32355</v>
      </c>
      <c r="X2174"/>
    </row>
    <row r="2175" spans="1:24" x14ac:dyDescent="0.3">
      <c r="A2175" t="s">
        <v>7900</v>
      </c>
      <c r="B2175">
        <v>1</v>
      </c>
      <c r="C2175" s="1" t="s">
        <v>7898</v>
      </c>
      <c r="D2175" t="s">
        <v>347</v>
      </c>
      <c r="F2175" t="s">
        <v>294</v>
      </c>
      <c r="G2175">
        <v>16</v>
      </c>
      <c r="H2175" t="s">
        <v>918</v>
      </c>
      <c r="I2175" t="s">
        <v>7898</v>
      </c>
      <c r="J2175">
        <v>15813</v>
      </c>
      <c r="K2175">
        <v>1</v>
      </c>
      <c r="L2175" t="s">
        <v>953</v>
      </c>
      <c r="M2175" t="s">
        <v>7899</v>
      </c>
      <c r="N2175">
        <v>30</v>
      </c>
      <c r="O2175" t="s">
        <v>12919</v>
      </c>
      <c r="P2175" s="1" t="s">
        <v>347</v>
      </c>
      <c r="R2175">
        <v>12589</v>
      </c>
      <c r="T2175" t="s">
        <v>317</v>
      </c>
      <c r="V2175" t="s">
        <v>7901</v>
      </c>
      <c r="W2175" s="1"/>
      <c r="X2175"/>
    </row>
    <row r="2176" spans="1:24" x14ac:dyDescent="0.3">
      <c r="A2176" t="s">
        <v>7904</v>
      </c>
      <c r="B2176">
        <v>1</v>
      </c>
      <c r="C2176" s="1" t="s">
        <v>7902</v>
      </c>
      <c r="D2176" t="s">
        <v>320</v>
      </c>
      <c r="E2176" t="s">
        <v>7903</v>
      </c>
      <c r="F2176" t="s">
        <v>298</v>
      </c>
      <c r="G2176">
        <v>87</v>
      </c>
      <c r="H2176" t="s">
        <v>1254</v>
      </c>
      <c r="I2176" t="s">
        <v>7902</v>
      </c>
      <c r="J2176">
        <v>17219</v>
      </c>
      <c r="K2176">
        <v>6</v>
      </c>
      <c r="L2176" t="s">
        <v>311</v>
      </c>
      <c r="M2176" t="s">
        <v>777</v>
      </c>
      <c r="N2176">
        <v>29</v>
      </c>
      <c r="O2176" t="s">
        <v>12920</v>
      </c>
      <c r="P2176" s="1" t="s">
        <v>320</v>
      </c>
      <c r="R2176">
        <v>2519013</v>
      </c>
      <c r="S2176">
        <v>6</v>
      </c>
      <c r="T2176" t="s">
        <v>293</v>
      </c>
      <c r="U2176" t="s">
        <v>351</v>
      </c>
      <c r="V2176" t="s">
        <v>7905</v>
      </c>
      <c r="W2176" s="1">
        <v>29102</v>
      </c>
      <c r="X2176"/>
    </row>
    <row r="2177" spans="1:24" x14ac:dyDescent="0.3">
      <c r="A2177" t="s">
        <v>17301</v>
      </c>
      <c r="B2177">
        <v>1</v>
      </c>
      <c r="C2177" s="1" t="s">
        <v>17302</v>
      </c>
      <c r="D2177" t="s">
        <v>448</v>
      </c>
      <c r="F2177" t="s">
        <v>298</v>
      </c>
      <c r="G2177">
        <v>18</v>
      </c>
      <c r="H2177" t="s">
        <v>775</v>
      </c>
      <c r="I2177" t="s">
        <v>17302</v>
      </c>
      <c r="K2177">
        <v>0</v>
      </c>
      <c r="L2177" t="s">
        <v>1719</v>
      </c>
      <c r="M2177" t="s">
        <v>4618</v>
      </c>
      <c r="O2177" t="s">
        <v>17303</v>
      </c>
      <c r="P2177" s="1" t="s">
        <v>448</v>
      </c>
      <c r="T2177" t="s">
        <v>307</v>
      </c>
      <c r="U2177" t="s">
        <v>334</v>
      </c>
      <c r="V2177"/>
      <c r="W2177" s="1"/>
      <c r="X2177"/>
    </row>
    <row r="2178" spans="1:24" x14ac:dyDescent="0.3">
      <c r="A2178" t="s">
        <v>15926</v>
      </c>
      <c r="B2178">
        <v>1</v>
      </c>
      <c r="C2178" s="1" t="s">
        <v>15927</v>
      </c>
      <c r="D2178" t="s">
        <v>15649</v>
      </c>
      <c r="E2178" t="s">
        <v>15929</v>
      </c>
      <c r="F2178" t="s">
        <v>298</v>
      </c>
      <c r="G2178">
        <v>11</v>
      </c>
      <c r="H2178" t="s">
        <v>384</v>
      </c>
      <c r="I2178" t="s">
        <v>15927</v>
      </c>
      <c r="J2178">
        <v>19552</v>
      </c>
      <c r="K2178">
        <v>4</v>
      </c>
      <c r="L2178" t="s">
        <v>1021</v>
      </c>
      <c r="M2178" t="s">
        <v>15930</v>
      </c>
      <c r="N2178">
        <v>29</v>
      </c>
      <c r="O2178" t="s">
        <v>15931</v>
      </c>
      <c r="P2178" s="1" t="s">
        <v>15649</v>
      </c>
      <c r="R2178">
        <v>3051397</v>
      </c>
      <c r="T2178" t="s">
        <v>359</v>
      </c>
      <c r="U2178" t="s">
        <v>690</v>
      </c>
      <c r="V2178" t="s">
        <v>15928</v>
      </c>
      <c r="W2178" s="1">
        <v>30711</v>
      </c>
      <c r="X2178"/>
    </row>
    <row r="2179" spans="1:24" x14ac:dyDescent="0.3">
      <c r="A2179" t="s">
        <v>7908</v>
      </c>
      <c r="B2179">
        <v>1</v>
      </c>
      <c r="C2179" s="1" t="s">
        <v>537</v>
      </c>
      <c r="D2179" t="s">
        <v>310</v>
      </c>
      <c r="E2179" t="s">
        <v>7907</v>
      </c>
      <c r="F2179" t="s">
        <v>298</v>
      </c>
      <c r="G2179">
        <v>8</v>
      </c>
      <c r="H2179" t="s">
        <v>655</v>
      </c>
      <c r="I2179" t="s">
        <v>537</v>
      </c>
      <c r="J2179">
        <v>4633</v>
      </c>
      <c r="K2179">
        <v>17</v>
      </c>
      <c r="L2179" t="s">
        <v>596</v>
      </c>
      <c r="M2179" t="s">
        <v>7906</v>
      </c>
      <c r="N2179">
        <v>39</v>
      </c>
      <c r="O2179" t="s">
        <v>12921</v>
      </c>
      <c r="P2179" s="1" t="s">
        <v>310</v>
      </c>
      <c r="R2179">
        <v>5615</v>
      </c>
      <c r="T2179" t="s">
        <v>303</v>
      </c>
      <c r="U2179" t="s">
        <v>476</v>
      </c>
      <c r="V2179" t="s">
        <v>7909</v>
      </c>
      <c r="W2179" s="1">
        <v>6849</v>
      </c>
      <c r="X2179"/>
    </row>
    <row r="2180" spans="1:24" x14ac:dyDescent="0.3">
      <c r="A2180" t="s">
        <v>7911</v>
      </c>
      <c r="B2180">
        <v>1</v>
      </c>
      <c r="C2180" s="1" t="s">
        <v>7910</v>
      </c>
      <c r="D2180" t="s">
        <v>310</v>
      </c>
      <c r="F2180" t="s">
        <v>294</v>
      </c>
      <c r="G2180">
        <v>0</v>
      </c>
      <c r="H2180" t="s">
        <v>1222</v>
      </c>
      <c r="I2180" t="s">
        <v>7910</v>
      </c>
      <c r="J2180">
        <v>17119</v>
      </c>
      <c r="K2180">
        <v>0</v>
      </c>
      <c r="L2180" t="s">
        <v>3470</v>
      </c>
      <c r="M2180" t="s">
        <v>1960</v>
      </c>
      <c r="N2180">
        <v>25</v>
      </c>
      <c r="O2180" t="s">
        <v>12922</v>
      </c>
      <c r="P2180" s="1" t="s">
        <v>310</v>
      </c>
      <c r="R2180">
        <v>2088468</v>
      </c>
      <c r="T2180" t="s">
        <v>307</v>
      </c>
      <c r="V2180" t="s">
        <v>5202</v>
      </c>
      <c r="W2180" s="1">
        <v>29067</v>
      </c>
      <c r="X2180"/>
    </row>
    <row r="2181" spans="1:24" x14ac:dyDescent="0.3">
      <c r="A2181" t="s">
        <v>15105</v>
      </c>
      <c r="B2181">
        <v>1</v>
      </c>
      <c r="C2181" s="1" t="s">
        <v>15106</v>
      </c>
      <c r="D2181" t="s">
        <v>310</v>
      </c>
      <c r="F2181" t="s">
        <v>298</v>
      </c>
      <c r="G2181">
        <v>15</v>
      </c>
      <c r="H2181" t="s">
        <v>410</v>
      </c>
      <c r="I2181" t="s">
        <v>15106</v>
      </c>
      <c r="J2181">
        <v>22364</v>
      </c>
      <c r="K2181">
        <v>1</v>
      </c>
      <c r="L2181" t="s">
        <v>4533</v>
      </c>
      <c r="M2181" t="s">
        <v>15107</v>
      </c>
      <c r="N2181">
        <v>25</v>
      </c>
      <c r="O2181" t="s">
        <v>15108</v>
      </c>
      <c r="P2181" s="1" t="s">
        <v>310</v>
      </c>
      <c r="T2181" t="s">
        <v>421</v>
      </c>
      <c r="U2181" t="s">
        <v>1368</v>
      </c>
      <c r="V2181" t="s">
        <v>3157</v>
      </c>
      <c r="W2181" s="1">
        <v>33036</v>
      </c>
      <c r="X2181"/>
    </row>
    <row r="2182" spans="1:24" x14ac:dyDescent="0.3">
      <c r="A2182" t="s">
        <v>7913</v>
      </c>
      <c r="B2182">
        <v>1</v>
      </c>
      <c r="C2182" s="1" t="s">
        <v>57</v>
      </c>
      <c r="D2182" t="s">
        <v>448</v>
      </c>
      <c r="E2182" t="s">
        <v>7912</v>
      </c>
      <c r="F2182" t="s">
        <v>298</v>
      </c>
      <c r="G2182">
        <v>28</v>
      </c>
      <c r="H2182" t="s">
        <v>823</v>
      </c>
      <c r="I2182" t="s">
        <v>57</v>
      </c>
      <c r="J2182">
        <v>19823</v>
      </c>
      <c r="K2182">
        <v>3</v>
      </c>
      <c r="L2182" t="s">
        <v>5817</v>
      </c>
      <c r="M2182" t="s">
        <v>4361</v>
      </c>
      <c r="N2182">
        <v>25</v>
      </c>
      <c r="O2182" t="s">
        <v>12923</v>
      </c>
      <c r="P2182" s="1" t="s">
        <v>448</v>
      </c>
      <c r="R2182">
        <v>3122672</v>
      </c>
      <c r="S2182">
        <v>4</v>
      </c>
      <c r="T2182" t="s">
        <v>307</v>
      </c>
      <c r="U2182" t="s">
        <v>1368</v>
      </c>
      <c r="V2182" t="s">
        <v>7583</v>
      </c>
      <c r="W2182" s="1">
        <v>31041</v>
      </c>
      <c r="X2182"/>
    </row>
    <row r="2183" spans="1:24" x14ac:dyDescent="0.3">
      <c r="A2183" t="s">
        <v>1265</v>
      </c>
      <c r="B2183">
        <v>1</v>
      </c>
      <c r="C2183" s="1" t="s">
        <v>7914</v>
      </c>
      <c r="D2183" t="s">
        <v>347</v>
      </c>
      <c r="E2183" t="s">
        <v>7915</v>
      </c>
      <c r="F2183" t="s">
        <v>298</v>
      </c>
      <c r="G2183">
        <v>5</v>
      </c>
      <c r="H2183" t="s">
        <v>639</v>
      </c>
      <c r="I2183" t="s">
        <v>7914</v>
      </c>
      <c r="J2183">
        <v>20550</v>
      </c>
      <c r="K2183">
        <v>3</v>
      </c>
      <c r="L2183" t="s">
        <v>504</v>
      </c>
      <c r="M2183" t="s">
        <v>933</v>
      </c>
      <c r="N2183">
        <v>26</v>
      </c>
      <c r="O2183" t="s">
        <v>12924</v>
      </c>
      <c r="P2183" s="1" t="s">
        <v>8219</v>
      </c>
      <c r="Q2183" t="s">
        <v>407</v>
      </c>
      <c r="R2183">
        <v>4035496</v>
      </c>
      <c r="T2183" t="s">
        <v>307</v>
      </c>
      <c r="U2183" t="s">
        <v>1190</v>
      </c>
      <c r="V2183" t="s">
        <v>1307</v>
      </c>
      <c r="W2183" s="1">
        <v>31712</v>
      </c>
      <c r="X2183"/>
    </row>
    <row r="2184" spans="1:24" x14ac:dyDescent="0.3">
      <c r="A2184" t="s">
        <v>7917</v>
      </c>
      <c r="B2184">
        <v>1</v>
      </c>
      <c r="C2184" s="1" t="s">
        <v>7916</v>
      </c>
      <c r="F2184" t="s">
        <v>294</v>
      </c>
      <c r="G2184">
        <v>0</v>
      </c>
      <c r="H2184" t="s">
        <v>295</v>
      </c>
      <c r="I2184" t="s">
        <v>7916</v>
      </c>
      <c r="J2184">
        <v>17854</v>
      </c>
      <c r="K2184">
        <v>0</v>
      </c>
      <c r="L2184" t="s">
        <v>1193</v>
      </c>
      <c r="M2184" t="s">
        <v>6804</v>
      </c>
      <c r="O2184" t="s">
        <v>12925</v>
      </c>
      <c r="P2184" s="1" t="s">
        <v>295</v>
      </c>
      <c r="T2184" t="s">
        <v>295</v>
      </c>
      <c r="V2184"/>
      <c r="W2184" s="1"/>
      <c r="X2184"/>
    </row>
    <row r="2185" spans="1:24" x14ac:dyDescent="0.3">
      <c r="A2185" t="s">
        <v>17304</v>
      </c>
      <c r="B2185">
        <v>1</v>
      </c>
      <c r="C2185" s="1" t="s">
        <v>17305</v>
      </c>
      <c r="D2185" t="s">
        <v>347</v>
      </c>
      <c r="F2185" t="s">
        <v>298</v>
      </c>
      <c r="G2185">
        <v>86</v>
      </c>
      <c r="H2185" t="s">
        <v>355</v>
      </c>
      <c r="I2185" t="s">
        <v>17305</v>
      </c>
      <c r="K2185">
        <v>0</v>
      </c>
      <c r="L2185" t="s">
        <v>301</v>
      </c>
      <c r="M2185" t="s">
        <v>17306</v>
      </c>
      <c r="O2185" t="s">
        <v>17307</v>
      </c>
      <c r="P2185" s="1" t="s">
        <v>347</v>
      </c>
      <c r="T2185" t="s">
        <v>359</v>
      </c>
      <c r="U2185" t="s">
        <v>476</v>
      </c>
      <c r="V2185"/>
      <c r="W2185" s="1"/>
      <c r="X2185"/>
    </row>
    <row r="2186" spans="1:24" x14ac:dyDescent="0.3">
      <c r="A2186" t="s">
        <v>7921</v>
      </c>
      <c r="B2186">
        <v>1</v>
      </c>
      <c r="C2186" s="1" t="s">
        <v>20</v>
      </c>
      <c r="D2186" t="s">
        <v>347</v>
      </c>
      <c r="E2186" t="s">
        <v>7920</v>
      </c>
      <c r="F2186" t="s">
        <v>298</v>
      </c>
      <c r="G2186">
        <v>0</v>
      </c>
      <c r="H2186" t="s">
        <v>433</v>
      </c>
      <c r="I2186" t="s">
        <v>20</v>
      </c>
      <c r="J2186">
        <v>17914</v>
      </c>
      <c r="K2186">
        <v>5</v>
      </c>
      <c r="L2186" t="s">
        <v>7918</v>
      </c>
      <c r="M2186" t="s">
        <v>7919</v>
      </c>
      <c r="N2186">
        <v>26</v>
      </c>
      <c r="O2186" t="s">
        <v>12926</v>
      </c>
      <c r="P2186" s="1" t="s">
        <v>347</v>
      </c>
      <c r="R2186">
        <v>3051889</v>
      </c>
      <c r="S2186">
        <v>4</v>
      </c>
      <c r="T2186" t="s">
        <v>344</v>
      </c>
      <c r="U2186" t="s">
        <v>904</v>
      </c>
      <c r="V2186" t="s">
        <v>3616</v>
      </c>
      <c r="W2186" s="1">
        <v>29257</v>
      </c>
      <c r="X2186"/>
    </row>
    <row r="2187" spans="1:24" x14ac:dyDescent="0.3">
      <c r="A2187" t="s">
        <v>7923</v>
      </c>
      <c r="B2187">
        <v>1</v>
      </c>
      <c r="C2187" s="1" t="s">
        <v>7922</v>
      </c>
      <c r="D2187" t="s">
        <v>320</v>
      </c>
      <c r="F2187" t="s">
        <v>294</v>
      </c>
      <c r="G2187">
        <v>85</v>
      </c>
      <c r="H2187" t="s">
        <v>655</v>
      </c>
      <c r="I2187" t="s">
        <v>7922</v>
      </c>
      <c r="J2187">
        <v>13250</v>
      </c>
      <c r="K2187">
        <v>4</v>
      </c>
      <c r="L2187" t="s">
        <v>1844</v>
      </c>
      <c r="M2187" t="s">
        <v>509</v>
      </c>
      <c r="N2187">
        <v>29</v>
      </c>
      <c r="O2187" t="s">
        <v>12927</v>
      </c>
      <c r="P2187" s="1" t="s">
        <v>320</v>
      </c>
      <c r="T2187" t="s">
        <v>344</v>
      </c>
      <c r="V2187" t="s">
        <v>7924</v>
      </c>
      <c r="W2187" s="1"/>
      <c r="X2187"/>
    </row>
    <row r="2188" spans="1:24" x14ac:dyDescent="0.3">
      <c r="A2188" t="s">
        <v>7926</v>
      </c>
      <c r="B2188">
        <v>1</v>
      </c>
      <c r="C2188" s="1" t="s">
        <v>7925</v>
      </c>
      <c r="D2188" t="s">
        <v>347</v>
      </c>
      <c r="F2188" t="s">
        <v>294</v>
      </c>
      <c r="G2188">
        <v>13</v>
      </c>
      <c r="H2188" t="s">
        <v>316</v>
      </c>
      <c r="I2188" t="s">
        <v>7925</v>
      </c>
      <c r="J2188">
        <v>10034</v>
      </c>
      <c r="K2188">
        <v>7</v>
      </c>
      <c r="L2188" t="s">
        <v>497</v>
      </c>
      <c r="M2188" t="s">
        <v>2280</v>
      </c>
      <c r="N2188">
        <v>30</v>
      </c>
      <c r="O2188" t="s">
        <v>12928</v>
      </c>
      <c r="P2188" s="1" t="s">
        <v>347</v>
      </c>
      <c r="R2188">
        <v>12567</v>
      </c>
      <c r="T2188" t="s">
        <v>307</v>
      </c>
      <c r="V2188" t="s">
        <v>7927</v>
      </c>
      <c r="W2188" s="1">
        <v>9458</v>
      </c>
      <c r="X2188"/>
    </row>
    <row r="2189" spans="1:24" x14ac:dyDescent="0.3">
      <c r="A2189" t="s">
        <v>7929</v>
      </c>
      <c r="B2189">
        <v>1</v>
      </c>
      <c r="C2189" s="1" t="s">
        <v>7928</v>
      </c>
      <c r="D2189" t="s">
        <v>448</v>
      </c>
      <c r="F2189" t="s">
        <v>294</v>
      </c>
      <c r="G2189">
        <v>30</v>
      </c>
      <c r="H2189" t="s">
        <v>607</v>
      </c>
      <c r="I2189" t="s">
        <v>7928</v>
      </c>
      <c r="J2189">
        <v>16994</v>
      </c>
      <c r="K2189">
        <v>4</v>
      </c>
      <c r="L2189" t="s">
        <v>332</v>
      </c>
      <c r="M2189" t="s">
        <v>1144</v>
      </c>
      <c r="N2189">
        <v>28</v>
      </c>
      <c r="O2189" t="s">
        <v>12929</v>
      </c>
      <c r="P2189" s="1" t="s">
        <v>448</v>
      </c>
      <c r="R2189">
        <v>2577288</v>
      </c>
      <c r="T2189" t="s">
        <v>307</v>
      </c>
      <c r="V2189" t="s">
        <v>4429</v>
      </c>
      <c r="W2189" s="1">
        <v>28623</v>
      </c>
      <c r="X2189"/>
    </row>
    <row r="2190" spans="1:24" x14ac:dyDescent="0.3">
      <c r="A2190" t="s">
        <v>7931</v>
      </c>
      <c r="B2190">
        <v>1</v>
      </c>
      <c r="C2190" s="1" t="s">
        <v>188</v>
      </c>
      <c r="D2190" t="s">
        <v>347</v>
      </c>
      <c r="E2190" t="s">
        <v>7930</v>
      </c>
      <c r="F2190" t="s">
        <v>298</v>
      </c>
      <c r="G2190">
        <v>11</v>
      </c>
      <c r="H2190" t="s">
        <v>1301</v>
      </c>
      <c r="I2190" t="s">
        <v>188</v>
      </c>
      <c r="J2190">
        <v>14141</v>
      </c>
      <c r="K2190">
        <v>9</v>
      </c>
      <c r="L2190" t="s">
        <v>944</v>
      </c>
      <c r="M2190" t="s">
        <v>849</v>
      </c>
      <c r="N2190">
        <v>32</v>
      </c>
      <c r="O2190" t="s">
        <v>12930</v>
      </c>
      <c r="P2190" s="1" t="s">
        <v>347</v>
      </c>
      <c r="R2190">
        <v>15349</v>
      </c>
      <c r="S2190">
        <v>2</v>
      </c>
      <c r="T2190" t="s">
        <v>395</v>
      </c>
      <c r="U2190" t="s">
        <v>703</v>
      </c>
      <c r="V2190" t="s">
        <v>886</v>
      </c>
      <c r="W2190" s="1">
        <v>26060</v>
      </c>
      <c r="X2190"/>
    </row>
    <row r="2191" spans="1:24" x14ac:dyDescent="0.3">
      <c r="A2191" t="s">
        <v>16487</v>
      </c>
      <c r="B2191">
        <v>1</v>
      </c>
      <c r="C2191" s="1" t="s">
        <v>16488</v>
      </c>
      <c r="D2191" t="s">
        <v>347</v>
      </c>
      <c r="F2191" t="s">
        <v>298</v>
      </c>
      <c r="G2191">
        <v>1</v>
      </c>
      <c r="H2191" t="s">
        <v>447</v>
      </c>
      <c r="I2191" t="s">
        <v>16488</v>
      </c>
      <c r="K2191">
        <v>0</v>
      </c>
      <c r="L2191" t="s">
        <v>16489</v>
      </c>
      <c r="M2191" t="s">
        <v>811</v>
      </c>
      <c r="N2191">
        <v>21</v>
      </c>
      <c r="O2191" t="s">
        <v>16490</v>
      </c>
      <c r="P2191" s="1" t="s">
        <v>347</v>
      </c>
      <c r="T2191" t="s">
        <v>307</v>
      </c>
      <c r="U2191" t="s">
        <v>408</v>
      </c>
      <c r="V2191" t="s">
        <v>17308</v>
      </c>
      <c r="W2191" s="1"/>
      <c r="X2191"/>
    </row>
    <row r="2192" spans="1:24" x14ac:dyDescent="0.3">
      <c r="A2192" t="s">
        <v>7934</v>
      </c>
      <c r="B2192">
        <v>1</v>
      </c>
      <c r="C2192" s="1" t="s">
        <v>7932</v>
      </c>
      <c r="D2192" t="s">
        <v>448</v>
      </c>
      <c r="F2192" t="s">
        <v>294</v>
      </c>
      <c r="G2192">
        <v>42</v>
      </c>
      <c r="H2192" t="s">
        <v>456</v>
      </c>
      <c r="I2192" t="s">
        <v>7932</v>
      </c>
      <c r="J2192">
        <v>17382</v>
      </c>
      <c r="K2192">
        <v>0</v>
      </c>
      <c r="L2192" t="s">
        <v>1464</v>
      </c>
      <c r="M2192" t="s">
        <v>7933</v>
      </c>
      <c r="N2192">
        <v>29</v>
      </c>
      <c r="O2192" t="s">
        <v>12931</v>
      </c>
      <c r="P2192" s="1" t="s">
        <v>448</v>
      </c>
      <c r="T2192" t="s">
        <v>328</v>
      </c>
      <c r="V2192" t="s">
        <v>7935</v>
      </c>
      <c r="W2192" s="1">
        <v>29039</v>
      </c>
      <c r="X2192"/>
    </row>
    <row r="2193" spans="1:24" x14ac:dyDescent="0.3">
      <c r="A2193" t="s">
        <v>7937</v>
      </c>
      <c r="B2193">
        <v>1</v>
      </c>
      <c r="C2193" s="1" t="s">
        <v>244</v>
      </c>
      <c r="D2193" t="s">
        <v>347</v>
      </c>
      <c r="E2193" t="s">
        <v>7936</v>
      </c>
      <c r="F2193" t="s">
        <v>298</v>
      </c>
      <c r="G2193">
        <v>83</v>
      </c>
      <c r="H2193" t="s">
        <v>833</v>
      </c>
      <c r="I2193" t="s">
        <v>244</v>
      </c>
      <c r="J2193">
        <v>17986</v>
      </c>
      <c r="K2193">
        <v>5</v>
      </c>
      <c r="L2193" t="s">
        <v>1071</v>
      </c>
      <c r="M2193" t="s">
        <v>376</v>
      </c>
      <c r="N2193">
        <v>26</v>
      </c>
      <c r="O2193" t="s">
        <v>12932</v>
      </c>
      <c r="P2193" s="1" t="s">
        <v>347</v>
      </c>
      <c r="R2193">
        <v>3045144</v>
      </c>
      <c r="S2193">
        <v>1</v>
      </c>
      <c r="T2193" t="s">
        <v>344</v>
      </c>
      <c r="U2193" t="s">
        <v>408</v>
      </c>
      <c r="V2193" t="s">
        <v>335</v>
      </c>
      <c r="W2193" s="1">
        <v>29288</v>
      </c>
      <c r="X2193"/>
    </row>
    <row r="2194" spans="1:24" x14ac:dyDescent="0.3">
      <c r="A2194" t="s">
        <v>15109</v>
      </c>
      <c r="B2194">
        <v>1</v>
      </c>
      <c r="C2194" s="1" t="s">
        <v>15110</v>
      </c>
      <c r="D2194" t="s">
        <v>320</v>
      </c>
      <c r="F2194" t="s">
        <v>298</v>
      </c>
      <c r="G2194">
        <v>86</v>
      </c>
      <c r="H2194" t="s">
        <v>511</v>
      </c>
      <c r="I2194" t="s">
        <v>15110</v>
      </c>
      <c r="J2194">
        <v>22284</v>
      </c>
      <c r="K2194">
        <v>1</v>
      </c>
      <c r="L2194" t="s">
        <v>788</v>
      </c>
      <c r="M2194" t="s">
        <v>15111</v>
      </c>
      <c r="N2194">
        <v>24</v>
      </c>
      <c r="O2194" t="s">
        <v>15112</v>
      </c>
      <c r="P2194" s="1" t="s">
        <v>320</v>
      </c>
      <c r="R2194">
        <v>3930900</v>
      </c>
      <c r="S2194">
        <v>5</v>
      </c>
      <c r="T2194" t="s">
        <v>317</v>
      </c>
      <c r="U2194" t="s">
        <v>904</v>
      </c>
      <c r="V2194" t="s">
        <v>16019</v>
      </c>
      <c r="W2194" s="1">
        <v>33124</v>
      </c>
      <c r="X2194"/>
    </row>
    <row r="2195" spans="1:24" x14ac:dyDescent="0.3">
      <c r="A2195" t="s">
        <v>16491</v>
      </c>
      <c r="B2195">
        <v>1</v>
      </c>
      <c r="C2195" s="1" t="s">
        <v>16492</v>
      </c>
      <c r="D2195" t="s">
        <v>448</v>
      </c>
      <c r="F2195" t="s">
        <v>298</v>
      </c>
      <c r="G2195">
        <v>25</v>
      </c>
      <c r="H2195" t="s">
        <v>482</v>
      </c>
      <c r="I2195" t="s">
        <v>16492</v>
      </c>
      <c r="K2195">
        <v>0</v>
      </c>
      <c r="L2195" t="s">
        <v>16493</v>
      </c>
      <c r="M2195" t="s">
        <v>2353</v>
      </c>
      <c r="O2195" t="s">
        <v>16494</v>
      </c>
      <c r="P2195" s="1" t="s">
        <v>448</v>
      </c>
      <c r="T2195" t="s">
        <v>395</v>
      </c>
      <c r="U2195" t="s">
        <v>476</v>
      </c>
      <c r="V2195"/>
      <c r="W2195" s="1"/>
      <c r="X2195"/>
    </row>
    <row r="2196" spans="1:24" x14ac:dyDescent="0.3">
      <c r="A2196" t="s">
        <v>7940</v>
      </c>
      <c r="B2196">
        <v>1</v>
      </c>
      <c r="C2196" s="1" t="s">
        <v>7938</v>
      </c>
      <c r="F2196" t="s">
        <v>294</v>
      </c>
      <c r="G2196">
        <v>0</v>
      </c>
      <c r="H2196" t="s">
        <v>295</v>
      </c>
      <c r="I2196" t="s">
        <v>7938</v>
      </c>
      <c r="J2196">
        <v>19806</v>
      </c>
      <c r="K2196">
        <v>0</v>
      </c>
      <c r="L2196" t="s">
        <v>669</v>
      </c>
      <c r="M2196" t="s">
        <v>7939</v>
      </c>
      <c r="O2196" t="s">
        <v>12933</v>
      </c>
      <c r="P2196" s="1" t="s">
        <v>295</v>
      </c>
      <c r="T2196" t="s">
        <v>295</v>
      </c>
      <c r="V2196"/>
      <c r="W2196" s="1"/>
      <c r="X2196"/>
    </row>
    <row r="2197" spans="1:24" x14ac:dyDescent="0.3">
      <c r="A2197" t="s">
        <v>7944</v>
      </c>
      <c r="B2197">
        <v>1</v>
      </c>
      <c r="C2197" s="1" t="s">
        <v>255</v>
      </c>
      <c r="D2197" t="s">
        <v>448</v>
      </c>
      <c r="E2197" t="s">
        <v>7943</v>
      </c>
      <c r="F2197" t="s">
        <v>298</v>
      </c>
      <c r="G2197">
        <v>29</v>
      </c>
      <c r="H2197" t="s">
        <v>692</v>
      </c>
      <c r="I2197" t="s">
        <v>255</v>
      </c>
      <c r="J2197">
        <v>19824</v>
      </c>
      <c r="K2197">
        <v>3</v>
      </c>
      <c r="L2197" t="s">
        <v>7941</v>
      </c>
      <c r="M2197" t="s">
        <v>7942</v>
      </c>
      <c r="N2197">
        <v>25</v>
      </c>
      <c r="O2197" t="s">
        <v>12934</v>
      </c>
      <c r="P2197" s="1" t="s">
        <v>448</v>
      </c>
      <c r="R2197">
        <v>3128774</v>
      </c>
      <c r="S2197">
        <v>4</v>
      </c>
      <c r="T2197" t="s">
        <v>344</v>
      </c>
      <c r="U2197" t="s">
        <v>909</v>
      </c>
      <c r="V2197" t="s">
        <v>5958</v>
      </c>
      <c r="W2197" s="1">
        <v>31100</v>
      </c>
      <c r="X2197"/>
    </row>
    <row r="2198" spans="1:24" x14ac:dyDescent="0.3">
      <c r="A2198" t="s">
        <v>16495</v>
      </c>
      <c r="B2198">
        <v>1</v>
      </c>
      <c r="C2198" s="1" t="s">
        <v>16496</v>
      </c>
      <c r="D2198" t="s">
        <v>347</v>
      </c>
      <c r="F2198" t="s">
        <v>298</v>
      </c>
      <c r="G2198">
        <v>13</v>
      </c>
      <c r="H2198" t="s">
        <v>639</v>
      </c>
      <c r="I2198" t="s">
        <v>16496</v>
      </c>
      <c r="K2198">
        <v>0</v>
      </c>
      <c r="L2198" t="s">
        <v>1230</v>
      </c>
      <c r="M2198" t="s">
        <v>6887</v>
      </c>
      <c r="O2198" t="s">
        <v>16497</v>
      </c>
      <c r="P2198" s="1" t="s">
        <v>347</v>
      </c>
      <c r="T2198" t="s">
        <v>328</v>
      </c>
      <c r="U2198" t="s">
        <v>640</v>
      </c>
      <c r="V2198"/>
      <c r="W2198" s="1"/>
      <c r="X2198"/>
    </row>
    <row r="2199" spans="1:24" x14ac:dyDescent="0.3">
      <c r="A2199" t="s">
        <v>7946</v>
      </c>
      <c r="B2199">
        <v>1</v>
      </c>
      <c r="C2199" s="1" t="s">
        <v>7945</v>
      </c>
      <c r="D2199" t="s">
        <v>448</v>
      </c>
      <c r="F2199" t="s">
        <v>294</v>
      </c>
      <c r="G2199">
        <v>31</v>
      </c>
      <c r="H2199" t="s">
        <v>682</v>
      </c>
      <c r="I2199" t="s">
        <v>7945</v>
      </c>
      <c r="J2199">
        <v>19600</v>
      </c>
      <c r="K2199">
        <v>2</v>
      </c>
      <c r="L2199" t="s">
        <v>5263</v>
      </c>
      <c r="M2199" t="s">
        <v>389</v>
      </c>
      <c r="N2199">
        <v>24</v>
      </c>
      <c r="O2199" t="s">
        <v>12935</v>
      </c>
      <c r="P2199" s="1" t="s">
        <v>448</v>
      </c>
      <c r="R2199">
        <v>3049325</v>
      </c>
      <c r="T2199" t="s">
        <v>399</v>
      </c>
      <c r="V2199" t="s">
        <v>7947</v>
      </c>
      <c r="W2199" s="1">
        <v>30851</v>
      </c>
      <c r="X2199"/>
    </row>
    <row r="2200" spans="1:24" x14ac:dyDescent="0.3">
      <c r="A2200" t="s">
        <v>7950</v>
      </c>
      <c r="B2200">
        <v>1</v>
      </c>
      <c r="C2200" s="1" t="s">
        <v>45</v>
      </c>
      <c r="D2200" t="s">
        <v>448</v>
      </c>
      <c r="E2200" t="s">
        <v>7949</v>
      </c>
      <c r="F2200" t="s">
        <v>298</v>
      </c>
      <c r="G2200">
        <v>45</v>
      </c>
      <c r="H2200" t="s">
        <v>456</v>
      </c>
      <c r="I2200" t="s">
        <v>45</v>
      </c>
      <c r="J2200">
        <v>18957</v>
      </c>
      <c r="K2200">
        <v>4</v>
      </c>
      <c r="L2200" t="s">
        <v>7948</v>
      </c>
      <c r="M2200" t="s">
        <v>4138</v>
      </c>
      <c r="N2200">
        <v>25</v>
      </c>
      <c r="O2200" t="s">
        <v>12936</v>
      </c>
      <c r="P2200" s="1" t="s">
        <v>448</v>
      </c>
      <c r="R2200">
        <v>3125116</v>
      </c>
      <c r="S2200">
        <v>6</v>
      </c>
      <c r="T2200" t="s">
        <v>328</v>
      </c>
      <c r="U2200" t="s">
        <v>548</v>
      </c>
      <c r="V2200" t="s">
        <v>3721</v>
      </c>
      <c r="W2200" s="1">
        <v>30202</v>
      </c>
      <c r="X2200"/>
    </row>
    <row r="2201" spans="1:24" x14ac:dyDescent="0.3">
      <c r="A2201" t="s">
        <v>7953</v>
      </c>
      <c r="B2201">
        <v>1</v>
      </c>
      <c r="C2201" s="1" t="s">
        <v>46</v>
      </c>
      <c r="D2201" t="s">
        <v>347</v>
      </c>
      <c r="E2201" t="s">
        <v>7952</v>
      </c>
      <c r="F2201" t="s">
        <v>298</v>
      </c>
      <c r="G2201">
        <v>12</v>
      </c>
      <c r="H2201" t="s">
        <v>1574</v>
      </c>
      <c r="I2201" t="s">
        <v>46</v>
      </c>
      <c r="J2201">
        <v>18992</v>
      </c>
      <c r="K2201">
        <v>4</v>
      </c>
      <c r="L2201" t="s">
        <v>7951</v>
      </c>
      <c r="M2201" t="s">
        <v>1685</v>
      </c>
      <c r="N2201">
        <v>27</v>
      </c>
      <c r="O2201" t="s">
        <v>12937</v>
      </c>
      <c r="P2201" s="1" t="s">
        <v>347</v>
      </c>
      <c r="Q2201" t="s">
        <v>407</v>
      </c>
      <c r="R2201">
        <v>3892889</v>
      </c>
      <c r="T2201" t="s">
        <v>307</v>
      </c>
      <c r="U2201" t="s">
        <v>904</v>
      </c>
      <c r="V2201" t="s">
        <v>743</v>
      </c>
      <c r="W2201" s="1">
        <v>30223</v>
      </c>
      <c r="X2201"/>
    </row>
    <row r="2202" spans="1:24" x14ac:dyDescent="0.3">
      <c r="A2202" t="s">
        <v>7957</v>
      </c>
      <c r="B2202">
        <v>1</v>
      </c>
      <c r="C2202" s="1" t="s">
        <v>7955</v>
      </c>
      <c r="D2202" t="s">
        <v>347</v>
      </c>
      <c r="E2202" t="s">
        <v>7956</v>
      </c>
      <c r="F2202" t="s">
        <v>298</v>
      </c>
      <c r="G2202">
        <v>16</v>
      </c>
      <c r="H2202" t="s">
        <v>2950</v>
      </c>
      <c r="I2202" t="s">
        <v>7955</v>
      </c>
      <c r="J2202">
        <v>15215</v>
      </c>
      <c r="K2202">
        <v>8</v>
      </c>
      <c r="L2202" t="s">
        <v>2894</v>
      </c>
      <c r="M2202" t="s">
        <v>573</v>
      </c>
      <c r="N2202">
        <v>31</v>
      </c>
      <c r="O2202" t="s">
        <v>12938</v>
      </c>
      <c r="P2202" s="1" t="s">
        <v>347</v>
      </c>
      <c r="R2202">
        <v>15786</v>
      </c>
      <c r="T2202" t="s">
        <v>395</v>
      </c>
      <c r="U2202" t="s">
        <v>364</v>
      </c>
      <c r="V2202" t="s">
        <v>6913</v>
      </c>
      <c r="W2202" s="1">
        <v>26631</v>
      </c>
      <c r="X2202"/>
    </row>
    <row r="2203" spans="1:24" x14ac:dyDescent="0.3">
      <c r="A2203" t="s">
        <v>7960</v>
      </c>
      <c r="B2203">
        <v>1</v>
      </c>
      <c r="C2203" s="1" t="s">
        <v>7958</v>
      </c>
      <c r="D2203" t="s">
        <v>320</v>
      </c>
      <c r="F2203" t="s">
        <v>298</v>
      </c>
      <c r="G2203">
        <v>0</v>
      </c>
      <c r="H2203" t="s">
        <v>989</v>
      </c>
      <c r="I2203" t="s">
        <v>7958</v>
      </c>
      <c r="J2203">
        <v>19622</v>
      </c>
      <c r="K2203">
        <v>1</v>
      </c>
      <c r="L2203" t="s">
        <v>7959</v>
      </c>
      <c r="M2203" t="s">
        <v>820</v>
      </c>
      <c r="N2203">
        <v>23</v>
      </c>
      <c r="O2203" t="s">
        <v>12939</v>
      </c>
      <c r="P2203" s="1" t="s">
        <v>320</v>
      </c>
      <c r="T2203" t="s">
        <v>293</v>
      </c>
      <c r="U2203" t="s">
        <v>870</v>
      </c>
      <c r="V2203" t="s">
        <v>6015</v>
      </c>
      <c r="W2203" s="1">
        <v>30864</v>
      </c>
      <c r="X2203"/>
    </row>
    <row r="2204" spans="1:24" x14ac:dyDescent="0.3">
      <c r="A2204" t="s">
        <v>15113</v>
      </c>
      <c r="B2204">
        <v>1</v>
      </c>
      <c r="C2204" s="1" t="s">
        <v>7961</v>
      </c>
      <c r="D2204" t="s">
        <v>448</v>
      </c>
      <c r="E2204" t="s">
        <v>14086</v>
      </c>
      <c r="F2204" t="s">
        <v>294</v>
      </c>
      <c r="H2204" t="s">
        <v>361</v>
      </c>
      <c r="I2204" t="s">
        <v>7961</v>
      </c>
      <c r="J2204">
        <v>20801</v>
      </c>
      <c r="K2204">
        <v>1</v>
      </c>
      <c r="L2204" t="s">
        <v>7962</v>
      </c>
      <c r="M2204" t="s">
        <v>15114</v>
      </c>
      <c r="N2204">
        <v>24</v>
      </c>
      <c r="O2204" t="s">
        <v>15115</v>
      </c>
      <c r="P2204" s="1" t="s">
        <v>448</v>
      </c>
      <c r="R2204">
        <v>3929927</v>
      </c>
      <c r="T2204" t="s">
        <v>399</v>
      </c>
      <c r="V2204" t="s">
        <v>6756</v>
      </c>
      <c r="W2204" s="1">
        <v>32508</v>
      </c>
      <c r="X2204"/>
    </row>
    <row r="2205" spans="1:24" x14ac:dyDescent="0.3">
      <c r="A2205" t="s">
        <v>7966</v>
      </c>
      <c r="B2205">
        <v>1</v>
      </c>
      <c r="C2205" s="1" t="s">
        <v>7964</v>
      </c>
      <c r="D2205" t="s">
        <v>448</v>
      </c>
      <c r="F2205" t="s">
        <v>294</v>
      </c>
      <c r="G2205">
        <v>42</v>
      </c>
      <c r="H2205" t="s">
        <v>4902</v>
      </c>
      <c r="I2205" t="s">
        <v>7964</v>
      </c>
      <c r="J2205">
        <v>17413</v>
      </c>
      <c r="K2205">
        <v>1</v>
      </c>
      <c r="L2205" t="s">
        <v>7965</v>
      </c>
      <c r="M2205" t="s">
        <v>4819</v>
      </c>
      <c r="N2205">
        <v>27</v>
      </c>
      <c r="O2205" t="s">
        <v>12940</v>
      </c>
      <c r="P2205" s="1" t="s">
        <v>448</v>
      </c>
      <c r="R2205">
        <v>3057760</v>
      </c>
      <c r="T2205" t="s">
        <v>317</v>
      </c>
      <c r="V2205" t="s">
        <v>7967</v>
      </c>
      <c r="W2205" s="1">
        <v>28381</v>
      </c>
      <c r="X2205"/>
    </row>
    <row r="2206" spans="1:24" x14ac:dyDescent="0.3">
      <c r="A2206" t="s">
        <v>7970</v>
      </c>
      <c r="B2206">
        <v>1</v>
      </c>
      <c r="C2206" s="1" t="s">
        <v>7968</v>
      </c>
      <c r="D2206" t="s">
        <v>347</v>
      </c>
      <c r="E2206" t="s">
        <v>7969</v>
      </c>
      <c r="F2206" t="s">
        <v>294</v>
      </c>
      <c r="G2206">
        <v>1</v>
      </c>
      <c r="H2206" t="s">
        <v>833</v>
      </c>
      <c r="I2206" t="s">
        <v>7968</v>
      </c>
      <c r="J2206">
        <v>20206</v>
      </c>
      <c r="K2206">
        <v>2</v>
      </c>
      <c r="L2206" t="s">
        <v>683</v>
      </c>
      <c r="M2206" t="s">
        <v>795</v>
      </c>
      <c r="N2206">
        <v>25</v>
      </c>
      <c r="O2206" t="s">
        <v>12941</v>
      </c>
      <c r="P2206" s="1" t="s">
        <v>347</v>
      </c>
      <c r="R2206">
        <v>3119232</v>
      </c>
      <c r="T2206" t="s">
        <v>359</v>
      </c>
      <c r="V2206" t="s">
        <v>7126</v>
      </c>
      <c r="W2206" s="1">
        <v>31637</v>
      </c>
      <c r="X2206"/>
    </row>
    <row r="2207" spans="1:24" x14ac:dyDescent="0.3">
      <c r="A2207" t="s">
        <v>7974</v>
      </c>
      <c r="B2207">
        <v>1</v>
      </c>
      <c r="C2207" s="1" t="s">
        <v>7971</v>
      </c>
      <c r="D2207" t="s">
        <v>347</v>
      </c>
      <c r="E2207" t="s">
        <v>7973</v>
      </c>
      <c r="F2207" t="s">
        <v>298</v>
      </c>
      <c r="G2207">
        <v>13</v>
      </c>
      <c r="H2207" t="s">
        <v>355</v>
      </c>
      <c r="I2207" t="s">
        <v>7971</v>
      </c>
      <c r="J2207">
        <v>14111</v>
      </c>
      <c r="K2207">
        <v>8</v>
      </c>
      <c r="L2207" t="s">
        <v>7091</v>
      </c>
      <c r="M2207" t="s">
        <v>7972</v>
      </c>
      <c r="N2207">
        <v>32</v>
      </c>
      <c r="O2207" t="s">
        <v>12942</v>
      </c>
      <c r="P2207" s="1" t="s">
        <v>347</v>
      </c>
      <c r="R2207">
        <v>15391</v>
      </c>
      <c r="T2207" t="s">
        <v>317</v>
      </c>
      <c r="V2207" t="s">
        <v>7975</v>
      </c>
      <c r="W2207" s="1">
        <v>26428</v>
      </c>
      <c r="X2207"/>
    </row>
    <row r="2208" spans="1:24" x14ac:dyDescent="0.3">
      <c r="A2208" t="s">
        <v>15604</v>
      </c>
      <c r="B2208">
        <v>1</v>
      </c>
      <c r="C2208" s="1" t="s">
        <v>15116</v>
      </c>
      <c r="D2208" t="s">
        <v>347</v>
      </c>
      <c r="F2208" t="s">
        <v>298</v>
      </c>
      <c r="G2208">
        <v>10</v>
      </c>
      <c r="H2208" t="s">
        <v>682</v>
      </c>
      <c r="I2208" t="s">
        <v>15116</v>
      </c>
      <c r="J2208">
        <v>21697</v>
      </c>
      <c r="K2208">
        <v>1</v>
      </c>
      <c r="L2208" t="s">
        <v>15118</v>
      </c>
      <c r="M2208" t="s">
        <v>16498</v>
      </c>
      <c r="N2208">
        <v>22</v>
      </c>
      <c r="O2208" t="s">
        <v>16499</v>
      </c>
      <c r="P2208" s="1" t="s">
        <v>347</v>
      </c>
      <c r="R2208">
        <v>4243160</v>
      </c>
      <c r="S2208">
        <v>1</v>
      </c>
      <c r="T2208" t="s">
        <v>344</v>
      </c>
      <c r="U2208" t="s">
        <v>904</v>
      </c>
      <c r="V2208" t="s">
        <v>15117</v>
      </c>
      <c r="W2208" s="1">
        <v>32712</v>
      </c>
      <c r="X2208"/>
    </row>
    <row r="2209" spans="1:24" x14ac:dyDescent="0.3">
      <c r="A2209" t="s">
        <v>7976</v>
      </c>
      <c r="B2209">
        <v>1</v>
      </c>
      <c r="C2209" s="1" t="s">
        <v>622</v>
      </c>
      <c r="D2209" t="s">
        <v>448</v>
      </c>
      <c r="F2209" t="s">
        <v>294</v>
      </c>
      <c r="G2209">
        <v>34</v>
      </c>
      <c r="H2209" t="s">
        <v>433</v>
      </c>
      <c r="I2209" t="s">
        <v>622</v>
      </c>
      <c r="J2209">
        <v>7580</v>
      </c>
      <c r="K2209">
        <v>14</v>
      </c>
      <c r="L2209" t="s">
        <v>2025</v>
      </c>
      <c r="M2209" t="s">
        <v>509</v>
      </c>
      <c r="N2209">
        <v>37</v>
      </c>
      <c r="O2209" t="s">
        <v>12943</v>
      </c>
      <c r="P2209" s="1" t="s">
        <v>448</v>
      </c>
      <c r="R2209">
        <v>9613</v>
      </c>
      <c r="T2209" t="s">
        <v>489</v>
      </c>
      <c r="V2209" t="s">
        <v>7977</v>
      </c>
      <c r="W2209" s="1">
        <v>7776</v>
      </c>
      <c r="X2209"/>
    </row>
    <row r="2210" spans="1:24" x14ac:dyDescent="0.3">
      <c r="A2210" t="s">
        <v>7980</v>
      </c>
      <c r="B2210">
        <v>1</v>
      </c>
      <c r="C2210" s="1" t="s">
        <v>7978</v>
      </c>
      <c r="D2210" t="s">
        <v>320</v>
      </c>
      <c r="E2210" t="s">
        <v>7979</v>
      </c>
      <c r="F2210" t="s">
        <v>298</v>
      </c>
      <c r="G2210">
        <v>82</v>
      </c>
      <c r="H2210" t="s">
        <v>544</v>
      </c>
      <c r="I2210" t="s">
        <v>7978</v>
      </c>
      <c r="J2210">
        <v>8848</v>
      </c>
      <c r="K2210">
        <v>11</v>
      </c>
      <c r="L2210" t="s">
        <v>504</v>
      </c>
      <c r="M2210" t="s">
        <v>2083</v>
      </c>
      <c r="N2210">
        <v>33</v>
      </c>
      <c r="O2210" t="s">
        <v>12944</v>
      </c>
      <c r="P2210" s="1" t="s">
        <v>320</v>
      </c>
      <c r="R2210">
        <v>12550</v>
      </c>
      <c r="T2210" t="s">
        <v>293</v>
      </c>
      <c r="V2210" t="s">
        <v>7981</v>
      </c>
      <c r="W2210" s="1">
        <v>9472</v>
      </c>
      <c r="X2210"/>
    </row>
    <row r="2211" spans="1:24" x14ac:dyDescent="0.3">
      <c r="A2211" t="s">
        <v>7984</v>
      </c>
      <c r="B2211">
        <v>1</v>
      </c>
      <c r="C2211" s="1" t="s">
        <v>7982</v>
      </c>
      <c r="D2211" t="s">
        <v>448</v>
      </c>
      <c r="F2211" t="s">
        <v>294</v>
      </c>
      <c r="G2211">
        <v>40</v>
      </c>
      <c r="H2211" t="s">
        <v>1254</v>
      </c>
      <c r="I2211" t="s">
        <v>7982</v>
      </c>
      <c r="J2211">
        <v>16673</v>
      </c>
      <c r="K2211">
        <v>5</v>
      </c>
      <c r="L2211" t="s">
        <v>1826</v>
      </c>
      <c r="M2211" t="s">
        <v>7983</v>
      </c>
      <c r="N2211">
        <v>28</v>
      </c>
      <c r="O2211" t="s">
        <v>12945</v>
      </c>
      <c r="P2211" s="1" t="s">
        <v>448</v>
      </c>
      <c r="R2211">
        <v>16901</v>
      </c>
      <c r="T2211" t="s">
        <v>344</v>
      </c>
      <c r="V2211" t="s">
        <v>3770</v>
      </c>
      <c r="W2211" s="1">
        <v>27773</v>
      </c>
      <c r="X2211"/>
    </row>
    <row r="2212" spans="1:24" x14ac:dyDescent="0.3">
      <c r="A2212" t="s">
        <v>7987</v>
      </c>
      <c r="B2212">
        <v>1</v>
      </c>
      <c r="C2212" s="1" t="s">
        <v>7985</v>
      </c>
      <c r="D2212" t="s">
        <v>347</v>
      </c>
      <c r="F2212" t="s">
        <v>294</v>
      </c>
      <c r="G2212">
        <v>88</v>
      </c>
      <c r="H2212" t="s">
        <v>427</v>
      </c>
      <c r="I2212" t="s">
        <v>7985</v>
      </c>
      <c r="J2212">
        <v>12944</v>
      </c>
      <c r="K2212">
        <v>3</v>
      </c>
      <c r="L2212" t="s">
        <v>772</v>
      </c>
      <c r="M2212" t="s">
        <v>7986</v>
      </c>
      <c r="N2212">
        <v>28</v>
      </c>
      <c r="O2212" t="s">
        <v>12946</v>
      </c>
      <c r="P2212" s="1" t="s">
        <v>347</v>
      </c>
      <c r="R2212">
        <v>14590</v>
      </c>
      <c r="T2212" t="s">
        <v>328</v>
      </c>
      <c r="V2212" t="s">
        <v>1194</v>
      </c>
      <c r="W2212" s="1">
        <v>25526</v>
      </c>
      <c r="X2212"/>
    </row>
    <row r="2213" spans="1:24" x14ac:dyDescent="0.3">
      <c r="A2213" t="s">
        <v>17309</v>
      </c>
      <c r="B2213">
        <v>1</v>
      </c>
      <c r="C2213" s="1" t="s">
        <v>15119</v>
      </c>
      <c r="D2213" t="s">
        <v>320</v>
      </c>
      <c r="F2213" t="s">
        <v>298</v>
      </c>
      <c r="G2213">
        <v>49</v>
      </c>
      <c r="H2213" t="s">
        <v>387</v>
      </c>
      <c r="I2213" t="s">
        <v>15119</v>
      </c>
      <c r="J2213">
        <v>21958</v>
      </c>
      <c r="K2213">
        <v>1</v>
      </c>
      <c r="L2213" t="s">
        <v>17310</v>
      </c>
      <c r="M2213" t="s">
        <v>15121</v>
      </c>
      <c r="N2213">
        <v>23</v>
      </c>
      <c r="O2213" t="s">
        <v>17311</v>
      </c>
      <c r="P2213" s="1" t="s">
        <v>320</v>
      </c>
      <c r="T2213" t="s">
        <v>421</v>
      </c>
      <c r="U2213" t="s">
        <v>414</v>
      </c>
      <c r="V2213" t="s">
        <v>15120</v>
      </c>
      <c r="W2213" s="1">
        <v>33291</v>
      </c>
      <c r="X2213"/>
    </row>
    <row r="2214" spans="1:24" x14ac:dyDescent="0.3">
      <c r="A2214" t="s">
        <v>7989</v>
      </c>
      <c r="B2214">
        <v>1</v>
      </c>
      <c r="C2214" s="1" t="s">
        <v>7988</v>
      </c>
      <c r="F2214" t="s">
        <v>294</v>
      </c>
      <c r="G2214">
        <v>0</v>
      </c>
      <c r="H2214" t="s">
        <v>295</v>
      </c>
      <c r="I2214" t="s">
        <v>7988</v>
      </c>
      <c r="J2214">
        <v>19762</v>
      </c>
      <c r="K2214">
        <v>0</v>
      </c>
      <c r="L2214" t="s">
        <v>5681</v>
      </c>
      <c r="M2214" t="s">
        <v>1174</v>
      </c>
      <c r="O2214" t="s">
        <v>12947</v>
      </c>
      <c r="P2214" s="1" t="s">
        <v>295</v>
      </c>
      <c r="T2214" t="s">
        <v>295</v>
      </c>
      <c r="V2214"/>
      <c r="W2214" s="1"/>
      <c r="X2214"/>
    </row>
    <row r="2215" spans="1:24" x14ac:dyDescent="0.3">
      <c r="A2215" t="s">
        <v>15122</v>
      </c>
      <c r="B2215">
        <v>1</v>
      </c>
      <c r="C2215" s="1" t="s">
        <v>15123</v>
      </c>
      <c r="D2215" t="s">
        <v>347</v>
      </c>
      <c r="F2215" t="s">
        <v>298</v>
      </c>
      <c r="G2215">
        <v>85</v>
      </c>
      <c r="H2215" t="s">
        <v>361</v>
      </c>
      <c r="I2215" t="s">
        <v>15123</v>
      </c>
      <c r="J2215">
        <v>22345</v>
      </c>
      <c r="K2215">
        <v>1</v>
      </c>
      <c r="L2215" t="s">
        <v>1785</v>
      </c>
      <c r="M2215" t="s">
        <v>15124</v>
      </c>
      <c r="N2215">
        <v>24</v>
      </c>
      <c r="O2215" t="s">
        <v>15125</v>
      </c>
      <c r="P2215" s="1" t="s">
        <v>347</v>
      </c>
      <c r="R2215">
        <v>3929637</v>
      </c>
      <c r="S2215">
        <v>3</v>
      </c>
      <c r="T2215" t="s">
        <v>317</v>
      </c>
      <c r="U2215" t="s">
        <v>640</v>
      </c>
      <c r="V2215" t="s">
        <v>10239</v>
      </c>
      <c r="W2215" s="1">
        <v>33023</v>
      </c>
      <c r="X2215"/>
    </row>
    <row r="2216" spans="1:24" x14ac:dyDescent="0.3">
      <c r="A2216" t="s">
        <v>7992</v>
      </c>
      <c r="B2216">
        <v>1</v>
      </c>
      <c r="C2216" s="1" t="s">
        <v>7990</v>
      </c>
      <c r="D2216" t="s">
        <v>347</v>
      </c>
      <c r="E2216" t="s">
        <v>7991</v>
      </c>
      <c r="F2216" t="s">
        <v>294</v>
      </c>
      <c r="G2216">
        <v>19</v>
      </c>
      <c r="H2216" t="s">
        <v>702</v>
      </c>
      <c r="I2216" t="s">
        <v>7990</v>
      </c>
      <c r="J2216">
        <v>18099</v>
      </c>
      <c r="K2216">
        <v>4</v>
      </c>
      <c r="L2216" t="s">
        <v>2477</v>
      </c>
      <c r="M2216" t="s">
        <v>832</v>
      </c>
      <c r="N2216">
        <v>25</v>
      </c>
      <c r="O2216" t="s">
        <v>12948</v>
      </c>
      <c r="P2216" s="1" t="s">
        <v>347</v>
      </c>
      <c r="R2216">
        <v>2970457</v>
      </c>
      <c r="S2216">
        <v>3</v>
      </c>
      <c r="T2216" t="s">
        <v>399</v>
      </c>
      <c r="V2216" t="s">
        <v>570</v>
      </c>
      <c r="W2216" s="1">
        <v>29416</v>
      </c>
      <c r="X2216"/>
    </row>
    <row r="2217" spans="1:24" x14ac:dyDescent="0.3">
      <c r="A2217" t="s">
        <v>7995</v>
      </c>
      <c r="B2217">
        <v>1</v>
      </c>
      <c r="C2217" s="1" t="s">
        <v>7993</v>
      </c>
      <c r="D2217" t="s">
        <v>320</v>
      </c>
      <c r="F2217" t="s">
        <v>294</v>
      </c>
      <c r="G2217">
        <v>84</v>
      </c>
      <c r="H2217" t="s">
        <v>196</v>
      </c>
      <c r="I2217" t="s">
        <v>7993</v>
      </c>
      <c r="J2217">
        <v>15068</v>
      </c>
      <c r="K2217">
        <v>2</v>
      </c>
      <c r="L2217" t="s">
        <v>710</v>
      </c>
      <c r="M2217" t="s">
        <v>7994</v>
      </c>
      <c r="N2217">
        <v>26</v>
      </c>
      <c r="O2217" t="s">
        <v>12949</v>
      </c>
      <c r="P2217" s="1" t="s">
        <v>320</v>
      </c>
      <c r="R2217">
        <v>15962</v>
      </c>
      <c r="T2217" t="s">
        <v>303</v>
      </c>
      <c r="V2217" t="s">
        <v>7162</v>
      </c>
      <c r="W2217" s="1"/>
      <c r="X2217"/>
    </row>
    <row r="2218" spans="1:24" x14ac:dyDescent="0.3">
      <c r="A2218" t="s">
        <v>7999</v>
      </c>
      <c r="B2218">
        <v>1</v>
      </c>
      <c r="C2218" s="1" t="s">
        <v>7996</v>
      </c>
      <c r="D2218" t="s">
        <v>320</v>
      </c>
      <c r="E2218" t="s">
        <v>7998</v>
      </c>
      <c r="F2218" t="s">
        <v>294</v>
      </c>
      <c r="G2218">
        <v>87</v>
      </c>
      <c r="H2218" t="s">
        <v>511</v>
      </c>
      <c r="I2218" t="s">
        <v>7996</v>
      </c>
      <c r="J2218">
        <v>19180</v>
      </c>
      <c r="K2218">
        <v>3</v>
      </c>
      <c r="L2218" t="s">
        <v>1366</v>
      </c>
      <c r="M2218" t="s">
        <v>7997</v>
      </c>
      <c r="N2218">
        <v>25</v>
      </c>
      <c r="O2218" t="s">
        <v>12950</v>
      </c>
      <c r="P2218" s="1" t="s">
        <v>320</v>
      </c>
      <c r="R2218">
        <v>3115399</v>
      </c>
      <c r="T2218" t="s">
        <v>303</v>
      </c>
      <c r="V2218" t="s">
        <v>6762</v>
      </c>
      <c r="W2218" s="1">
        <v>30527</v>
      </c>
      <c r="X2218"/>
    </row>
    <row r="2219" spans="1:24" x14ac:dyDescent="0.3">
      <c r="A2219" t="s">
        <v>15126</v>
      </c>
      <c r="B2219">
        <v>1</v>
      </c>
      <c r="C2219" s="1" t="s">
        <v>15127</v>
      </c>
      <c r="D2219" t="s">
        <v>347</v>
      </c>
      <c r="F2219" t="s">
        <v>298</v>
      </c>
      <c r="G2219">
        <v>12</v>
      </c>
      <c r="H2219" t="s">
        <v>433</v>
      </c>
      <c r="I2219" t="s">
        <v>15127</v>
      </c>
      <c r="J2219">
        <v>21718</v>
      </c>
      <c r="K2219">
        <v>1</v>
      </c>
      <c r="L2219" t="s">
        <v>1531</v>
      </c>
      <c r="M2219" t="s">
        <v>885</v>
      </c>
      <c r="N2219">
        <v>23</v>
      </c>
      <c r="O2219" t="s">
        <v>15129</v>
      </c>
      <c r="P2219" s="1" t="s">
        <v>347</v>
      </c>
      <c r="R2219">
        <v>4037591</v>
      </c>
      <c r="S2219">
        <v>2</v>
      </c>
      <c r="T2219" t="s">
        <v>328</v>
      </c>
      <c r="U2219" t="s">
        <v>297</v>
      </c>
      <c r="V2219" t="s">
        <v>15128</v>
      </c>
      <c r="W2219" s="1">
        <v>32821</v>
      </c>
      <c r="X2219"/>
    </row>
    <row r="2220" spans="1:24" x14ac:dyDescent="0.3">
      <c r="A2220" t="s">
        <v>8002</v>
      </c>
      <c r="B2220">
        <v>1</v>
      </c>
      <c r="C2220" s="1" t="s">
        <v>8000</v>
      </c>
      <c r="D2220" t="s">
        <v>347</v>
      </c>
      <c r="F2220" t="s">
        <v>294</v>
      </c>
      <c r="G2220">
        <v>80</v>
      </c>
      <c r="H2220" t="s">
        <v>720</v>
      </c>
      <c r="I2220" t="s">
        <v>8000</v>
      </c>
      <c r="J2220">
        <v>13162</v>
      </c>
      <c r="K2220">
        <v>9</v>
      </c>
      <c r="L2220" t="s">
        <v>689</v>
      </c>
      <c r="M2220" t="s">
        <v>8001</v>
      </c>
      <c r="N2220">
        <v>31</v>
      </c>
      <c r="O2220" t="s">
        <v>12951</v>
      </c>
      <c r="P2220" s="1" t="s">
        <v>347</v>
      </c>
      <c r="R2220">
        <v>14021</v>
      </c>
      <c r="T2220" t="s">
        <v>344</v>
      </c>
      <c r="V2220" t="s">
        <v>7023</v>
      </c>
      <c r="W2220" s="1">
        <v>24866</v>
      </c>
      <c r="X2220"/>
    </row>
    <row r="2221" spans="1:24" x14ac:dyDescent="0.3">
      <c r="A2221" t="s">
        <v>8005</v>
      </c>
      <c r="B2221">
        <v>1</v>
      </c>
      <c r="C2221" s="1" t="s">
        <v>8003</v>
      </c>
      <c r="D2221" t="s">
        <v>320</v>
      </c>
      <c r="F2221" t="s">
        <v>294</v>
      </c>
      <c r="G2221">
        <v>85</v>
      </c>
      <c r="H2221" t="s">
        <v>507</v>
      </c>
      <c r="I2221" t="s">
        <v>8003</v>
      </c>
      <c r="J2221">
        <v>17224</v>
      </c>
      <c r="K2221">
        <v>0</v>
      </c>
      <c r="L2221" t="s">
        <v>435</v>
      </c>
      <c r="M2221" t="s">
        <v>8004</v>
      </c>
      <c r="N2221">
        <v>25</v>
      </c>
      <c r="O2221" t="s">
        <v>12952</v>
      </c>
      <c r="P2221" s="1" t="s">
        <v>320</v>
      </c>
      <c r="R2221">
        <v>2515408</v>
      </c>
      <c r="T2221" t="s">
        <v>293</v>
      </c>
      <c r="V2221" t="s">
        <v>1504</v>
      </c>
      <c r="W2221" s="1">
        <v>28651</v>
      </c>
      <c r="X2221"/>
    </row>
    <row r="2222" spans="1:24" x14ac:dyDescent="0.3">
      <c r="A2222" t="s">
        <v>8008</v>
      </c>
      <c r="B2222">
        <v>1</v>
      </c>
      <c r="C2222" s="1" t="s">
        <v>8006</v>
      </c>
      <c r="D2222" t="s">
        <v>347</v>
      </c>
      <c r="E2222" t="s">
        <v>14087</v>
      </c>
      <c r="F2222" t="s">
        <v>298</v>
      </c>
      <c r="G2222">
        <v>15</v>
      </c>
      <c r="H2222" t="s">
        <v>366</v>
      </c>
      <c r="I2222" t="s">
        <v>8006</v>
      </c>
      <c r="J2222">
        <v>21448</v>
      </c>
      <c r="K2222">
        <v>2</v>
      </c>
      <c r="L2222" t="s">
        <v>594</v>
      </c>
      <c r="M2222" t="s">
        <v>8007</v>
      </c>
      <c r="N2222">
        <v>24</v>
      </c>
      <c r="O2222" t="s">
        <v>12953</v>
      </c>
      <c r="P2222" s="1" t="s">
        <v>347</v>
      </c>
      <c r="R2222">
        <v>3932430</v>
      </c>
      <c r="S2222">
        <v>1</v>
      </c>
      <c r="T2222" t="s">
        <v>328</v>
      </c>
      <c r="U2222" t="s">
        <v>297</v>
      </c>
      <c r="V2222" t="s">
        <v>9517</v>
      </c>
      <c r="W2222" s="1">
        <v>32201</v>
      </c>
      <c r="X2222"/>
    </row>
    <row r="2223" spans="1:24" x14ac:dyDescent="0.3">
      <c r="A2223" t="s">
        <v>8011</v>
      </c>
      <c r="B2223">
        <v>1</v>
      </c>
      <c r="C2223" s="1" t="s">
        <v>8009</v>
      </c>
      <c r="D2223" t="s">
        <v>347</v>
      </c>
      <c r="F2223" t="s">
        <v>294</v>
      </c>
      <c r="G2223">
        <v>18</v>
      </c>
      <c r="H2223" t="s">
        <v>472</v>
      </c>
      <c r="I2223" t="s">
        <v>8009</v>
      </c>
      <c r="J2223">
        <v>17237</v>
      </c>
      <c r="K2223">
        <v>5</v>
      </c>
      <c r="L2223" t="s">
        <v>3009</v>
      </c>
      <c r="M2223" t="s">
        <v>8010</v>
      </c>
      <c r="N2223">
        <v>27</v>
      </c>
      <c r="O2223" t="s">
        <v>12954</v>
      </c>
      <c r="P2223" s="1" t="s">
        <v>347</v>
      </c>
      <c r="R2223">
        <v>2512892</v>
      </c>
      <c r="T2223" t="s">
        <v>307</v>
      </c>
      <c r="V2223" t="s">
        <v>7011</v>
      </c>
      <c r="W2223" s="1">
        <v>28930</v>
      </c>
      <c r="X2223"/>
    </row>
    <row r="2224" spans="1:24" x14ac:dyDescent="0.3">
      <c r="A2224" t="s">
        <v>8014</v>
      </c>
      <c r="B2224">
        <v>1</v>
      </c>
      <c r="C2224" s="1" t="s">
        <v>8012</v>
      </c>
      <c r="D2224" t="s">
        <v>347</v>
      </c>
      <c r="E2224" t="s">
        <v>8013</v>
      </c>
      <c r="F2224" t="s">
        <v>298</v>
      </c>
      <c r="G2224">
        <v>10</v>
      </c>
      <c r="H2224" t="s">
        <v>388</v>
      </c>
      <c r="I2224" t="s">
        <v>8012</v>
      </c>
      <c r="J2224">
        <v>13856</v>
      </c>
      <c r="K2224">
        <v>8</v>
      </c>
      <c r="L2224" t="s">
        <v>3394</v>
      </c>
      <c r="M2224" t="s">
        <v>1234</v>
      </c>
      <c r="N2224">
        <v>31</v>
      </c>
      <c r="O2224" t="s">
        <v>12955</v>
      </c>
      <c r="P2224" s="1" t="s">
        <v>347</v>
      </c>
      <c r="R2224">
        <v>15503</v>
      </c>
      <c r="T2224" t="s">
        <v>307</v>
      </c>
      <c r="V2224" t="s">
        <v>4746</v>
      </c>
      <c r="W2224" s="1">
        <v>26456</v>
      </c>
      <c r="X2224"/>
    </row>
    <row r="2225" spans="1:24" x14ac:dyDescent="0.3">
      <c r="A2225" t="s">
        <v>8016</v>
      </c>
      <c r="B2225">
        <v>1</v>
      </c>
      <c r="C2225" s="1" t="s">
        <v>8015</v>
      </c>
      <c r="D2225" t="s">
        <v>347</v>
      </c>
      <c r="F2225" t="s">
        <v>294</v>
      </c>
      <c r="G2225">
        <v>89</v>
      </c>
      <c r="H2225" t="s">
        <v>738</v>
      </c>
      <c r="I2225" t="s">
        <v>8015</v>
      </c>
      <c r="J2225">
        <v>17042</v>
      </c>
      <c r="K2225">
        <v>0</v>
      </c>
      <c r="L2225" t="s">
        <v>662</v>
      </c>
      <c r="M2225" t="s">
        <v>490</v>
      </c>
      <c r="N2225">
        <v>22</v>
      </c>
      <c r="O2225" t="s">
        <v>12956</v>
      </c>
      <c r="P2225" s="1" t="s">
        <v>347</v>
      </c>
      <c r="R2225">
        <v>2575955</v>
      </c>
      <c r="T2225" t="s">
        <v>317</v>
      </c>
      <c r="V2225" t="s">
        <v>837</v>
      </c>
      <c r="W2225" s="1"/>
      <c r="X2225"/>
    </row>
    <row r="2226" spans="1:24" x14ac:dyDescent="0.3">
      <c r="A2226" t="s">
        <v>8019</v>
      </c>
      <c r="B2226">
        <v>1</v>
      </c>
      <c r="C2226" s="1" t="s">
        <v>106</v>
      </c>
      <c r="D2226" t="s">
        <v>347</v>
      </c>
      <c r="E2226" t="s">
        <v>8018</v>
      </c>
      <c r="F2226" t="s">
        <v>298</v>
      </c>
      <c r="G2226">
        <v>83</v>
      </c>
      <c r="H2226" t="s">
        <v>918</v>
      </c>
      <c r="I2226" t="s">
        <v>106</v>
      </c>
      <c r="J2226">
        <v>19976</v>
      </c>
      <c r="K2226">
        <v>3</v>
      </c>
      <c r="L2226" t="s">
        <v>492</v>
      </c>
      <c r="M2226" t="s">
        <v>8017</v>
      </c>
      <c r="N2226">
        <v>26</v>
      </c>
      <c r="O2226" t="s">
        <v>12957</v>
      </c>
      <c r="P2226" s="1" t="s">
        <v>347</v>
      </c>
      <c r="R2226">
        <v>3051738</v>
      </c>
      <c r="S2226">
        <v>2</v>
      </c>
      <c r="T2226" t="s">
        <v>421</v>
      </c>
      <c r="U2226" t="s">
        <v>364</v>
      </c>
      <c r="V2226" t="s">
        <v>8020</v>
      </c>
      <c r="W2226" s="1">
        <v>31144</v>
      </c>
      <c r="X2226"/>
    </row>
    <row r="2227" spans="1:24" x14ac:dyDescent="0.3">
      <c r="A2227" t="s">
        <v>8025</v>
      </c>
      <c r="B2227">
        <v>1</v>
      </c>
      <c r="C2227" s="1" t="s">
        <v>8021</v>
      </c>
      <c r="D2227" t="s">
        <v>448</v>
      </c>
      <c r="E2227" t="s">
        <v>8024</v>
      </c>
      <c r="F2227" t="s">
        <v>298</v>
      </c>
      <c r="G2227">
        <v>25</v>
      </c>
      <c r="H2227" t="s">
        <v>340</v>
      </c>
      <c r="I2227" t="s">
        <v>8021</v>
      </c>
      <c r="J2227">
        <v>19205</v>
      </c>
      <c r="K2227">
        <v>4</v>
      </c>
      <c r="L2227" t="s">
        <v>8022</v>
      </c>
      <c r="M2227" t="s">
        <v>8023</v>
      </c>
      <c r="N2227">
        <v>27</v>
      </c>
      <c r="O2227" t="s">
        <v>12958</v>
      </c>
      <c r="P2227" s="1" t="s">
        <v>1675</v>
      </c>
      <c r="R2227">
        <v>3048680</v>
      </c>
      <c r="S2227">
        <v>6</v>
      </c>
      <c r="T2227" t="s">
        <v>489</v>
      </c>
      <c r="U2227" t="s">
        <v>313</v>
      </c>
      <c r="V2227" t="s">
        <v>5490</v>
      </c>
      <c r="W2227" s="1">
        <v>900125</v>
      </c>
      <c r="X2227"/>
    </row>
    <row r="2228" spans="1:24" x14ac:dyDescent="0.3">
      <c r="A2228" t="s">
        <v>8030</v>
      </c>
      <c r="B2228">
        <v>1</v>
      </c>
      <c r="C2228" s="1" t="s">
        <v>174</v>
      </c>
      <c r="D2228" t="s">
        <v>448</v>
      </c>
      <c r="E2228" t="s">
        <v>8029</v>
      </c>
      <c r="F2228" t="s">
        <v>294</v>
      </c>
      <c r="H2228" t="s">
        <v>571</v>
      </c>
      <c r="I2228" t="s">
        <v>174</v>
      </c>
      <c r="J2228">
        <v>19797</v>
      </c>
      <c r="K2228">
        <v>2</v>
      </c>
      <c r="L2228" t="s">
        <v>8027</v>
      </c>
      <c r="M2228" t="s">
        <v>8028</v>
      </c>
      <c r="N2228">
        <v>23</v>
      </c>
      <c r="O2228" t="s">
        <v>12959</v>
      </c>
      <c r="P2228" s="1" t="s">
        <v>448</v>
      </c>
      <c r="R2228">
        <v>3843750</v>
      </c>
      <c r="T2228" t="s">
        <v>359</v>
      </c>
      <c r="V2228" t="s">
        <v>8031</v>
      </c>
      <c r="W2228" s="1">
        <v>31029</v>
      </c>
      <c r="X2228"/>
    </row>
    <row r="2229" spans="1:24" x14ac:dyDescent="0.3">
      <c r="A2229" t="s">
        <v>15586</v>
      </c>
      <c r="B2229">
        <v>1</v>
      </c>
      <c r="C2229" s="1" t="s">
        <v>15130</v>
      </c>
      <c r="D2229" t="s">
        <v>347</v>
      </c>
      <c r="F2229" t="s">
        <v>298</v>
      </c>
      <c r="G2229">
        <v>6</v>
      </c>
      <c r="H2229" t="s">
        <v>646</v>
      </c>
      <c r="I2229" t="s">
        <v>15130</v>
      </c>
      <c r="J2229">
        <v>21743</v>
      </c>
      <c r="K2229">
        <v>1</v>
      </c>
      <c r="L2229" t="s">
        <v>10000</v>
      </c>
      <c r="M2229" t="s">
        <v>16500</v>
      </c>
      <c r="N2229">
        <v>23</v>
      </c>
      <c r="O2229" t="s">
        <v>16501</v>
      </c>
      <c r="P2229" s="1" t="s">
        <v>347</v>
      </c>
      <c r="R2229">
        <v>4259979</v>
      </c>
      <c r="S2229">
        <v>2</v>
      </c>
      <c r="T2229" t="s">
        <v>307</v>
      </c>
      <c r="U2229" t="s">
        <v>518</v>
      </c>
      <c r="V2229" t="s">
        <v>15131</v>
      </c>
      <c r="W2229" s="1">
        <v>32750</v>
      </c>
      <c r="X2229"/>
    </row>
    <row r="2230" spans="1:24" x14ac:dyDescent="0.3">
      <c r="A2230" t="s">
        <v>8035</v>
      </c>
      <c r="B2230">
        <v>1</v>
      </c>
      <c r="C2230" s="1" t="s">
        <v>8032</v>
      </c>
      <c r="D2230" t="s">
        <v>448</v>
      </c>
      <c r="E2230" t="s">
        <v>8034</v>
      </c>
      <c r="F2230" t="s">
        <v>294</v>
      </c>
      <c r="G2230">
        <v>22</v>
      </c>
      <c r="H2230" t="s">
        <v>309</v>
      </c>
      <c r="I2230" t="s">
        <v>8032</v>
      </c>
      <c r="J2230">
        <v>14549</v>
      </c>
      <c r="K2230">
        <v>8</v>
      </c>
      <c r="L2230" t="s">
        <v>1531</v>
      </c>
      <c r="M2230" t="s">
        <v>8033</v>
      </c>
      <c r="N2230">
        <v>31</v>
      </c>
      <c r="O2230" t="s">
        <v>12960</v>
      </c>
      <c r="P2230" s="1" t="s">
        <v>448</v>
      </c>
      <c r="R2230">
        <v>15296</v>
      </c>
      <c r="T2230" t="s">
        <v>399</v>
      </c>
      <c r="V2230" t="s">
        <v>8036</v>
      </c>
      <c r="W2230" s="1">
        <v>26079</v>
      </c>
      <c r="X2230"/>
    </row>
    <row r="2231" spans="1:24" x14ac:dyDescent="0.3">
      <c r="A2231" t="s">
        <v>8039</v>
      </c>
      <c r="B2231">
        <v>1</v>
      </c>
      <c r="C2231" s="1" t="s">
        <v>8037</v>
      </c>
      <c r="D2231" t="s">
        <v>310</v>
      </c>
      <c r="E2231" t="s">
        <v>8038</v>
      </c>
      <c r="F2231" t="s">
        <v>298</v>
      </c>
      <c r="G2231">
        <v>8</v>
      </c>
      <c r="H2231" t="s">
        <v>214</v>
      </c>
      <c r="I2231" t="s">
        <v>8037</v>
      </c>
      <c r="J2231">
        <v>15293</v>
      </c>
      <c r="K2231">
        <v>8</v>
      </c>
      <c r="L2231" t="s">
        <v>1071</v>
      </c>
      <c r="M2231" t="s">
        <v>7436</v>
      </c>
      <c r="N2231">
        <v>29</v>
      </c>
      <c r="O2231" t="s">
        <v>12961</v>
      </c>
      <c r="P2231" s="1" t="s">
        <v>310</v>
      </c>
      <c r="R2231">
        <v>16252</v>
      </c>
      <c r="T2231" t="s">
        <v>303</v>
      </c>
      <c r="U2231" t="s">
        <v>890</v>
      </c>
      <c r="V2231" t="s">
        <v>2961</v>
      </c>
      <c r="W2231" s="1">
        <v>27170</v>
      </c>
      <c r="X2231"/>
    </row>
    <row r="2232" spans="1:24" x14ac:dyDescent="0.3">
      <c r="A2232" t="s">
        <v>8042</v>
      </c>
      <c r="B2232">
        <v>1</v>
      </c>
      <c r="C2232" s="1" t="s">
        <v>8040</v>
      </c>
      <c r="D2232" t="s">
        <v>347</v>
      </c>
      <c r="F2232" t="s">
        <v>294</v>
      </c>
      <c r="G2232">
        <v>15</v>
      </c>
      <c r="H2232" t="s">
        <v>361</v>
      </c>
      <c r="I2232" t="s">
        <v>8040</v>
      </c>
      <c r="J2232">
        <v>17339</v>
      </c>
      <c r="K2232">
        <v>4</v>
      </c>
      <c r="L2232" t="s">
        <v>653</v>
      </c>
      <c r="M2232" t="s">
        <v>8041</v>
      </c>
      <c r="N2232">
        <v>28</v>
      </c>
      <c r="O2232" t="s">
        <v>12962</v>
      </c>
      <c r="P2232" s="1" t="s">
        <v>347</v>
      </c>
      <c r="R2232">
        <v>2970698</v>
      </c>
      <c r="T2232" t="s">
        <v>317</v>
      </c>
      <c r="V2232" t="s">
        <v>2850</v>
      </c>
      <c r="W2232" s="1">
        <v>29056</v>
      </c>
      <c r="X2232"/>
    </row>
    <row r="2233" spans="1:24" x14ac:dyDescent="0.3">
      <c r="A2233" t="s">
        <v>8045</v>
      </c>
      <c r="B2233">
        <v>1</v>
      </c>
      <c r="C2233" s="1" t="s">
        <v>133</v>
      </c>
      <c r="D2233" t="s">
        <v>320</v>
      </c>
      <c r="E2233" t="s">
        <v>8044</v>
      </c>
      <c r="F2233" t="s">
        <v>298</v>
      </c>
      <c r="G2233">
        <v>88</v>
      </c>
      <c r="H2233" t="s">
        <v>455</v>
      </c>
      <c r="I2233" t="s">
        <v>133</v>
      </c>
      <c r="J2233">
        <v>19863</v>
      </c>
      <c r="K2233">
        <v>3</v>
      </c>
      <c r="L2233" t="s">
        <v>1932</v>
      </c>
      <c r="M2233" t="s">
        <v>8043</v>
      </c>
      <c r="N2233">
        <v>26</v>
      </c>
      <c r="O2233" t="s">
        <v>12963</v>
      </c>
      <c r="P2233" s="1" t="s">
        <v>320</v>
      </c>
      <c r="R2233">
        <v>3121023</v>
      </c>
      <c r="S2233">
        <v>1</v>
      </c>
      <c r="T2233" t="s">
        <v>293</v>
      </c>
      <c r="U2233" t="s">
        <v>386</v>
      </c>
      <c r="V2233" t="s">
        <v>17312</v>
      </c>
      <c r="W2233" s="1">
        <v>31019</v>
      </c>
      <c r="X2233"/>
    </row>
    <row r="2234" spans="1:24" x14ac:dyDescent="0.3">
      <c r="A2234" t="s">
        <v>8049</v>
      </c>
      <c r="B2234">
        <v>1</v>
      </c>
      <c r="C2234" s="1" t="s">
        <v>8046</v>
      </c>
      <c r="D2234" t="s">
        <v>347</v>
      </c>
      <c r="E2234" t="s">
        <v>8048</v>
      </c>
      <c r="F2234" t="s">
        <v>298</v>
      </c>
      <c r="G2234">
        <v>16</v>
      </c>
      <c r="H2234" t="s">
        <v>1574</v>
      </c>
      <c r="I2234" t="s">
        <v>8046</v>
      </c>
      <c r="J2234">
        <v>16305</v>
      </c>
      <c r="K2234">
        <v>7</v>
      </c>
      <c r="L2234" t="s">
        <v>8047</v>
      </c>
      <c r="M2234" t="s">
        <v>368</v>
      </c>
      <c r="N2234">
        <v>28</v>
      </c>
      <c r="O2234" t="s">
        <v>12964</v>
      </c>
      <c r="P2234" s="1" t="s">
        <v>347</v>
      </c>
      <c r="R2234">
        <v>16945</v>
      </c>
      <c r="T2234" t="s">
        <v>395</v>
      </c>
      <c r="U2234" t="s">
        <v>334</v>
      </c>
      <c r="V2234" t="s">
        <v>8050</v>
      </c>
      <c r="W2234" s="1">
        <v>27652</v>
      </c>
      <c r="X2234"/>
    </row>
    <row r="2235" spans="1:24" x14ac:dyDescent="0.3">
      <c r="A2235" t="s">
        <v>8052</v>
      </c>
      <c r="B2235">
        <v>1</v>
      </c>
      <c r="C2235" s="1" t="s">
        <v>533</v>
      </c>
      <c r="D2235" t="s">
        <v>347</v>
      </c>
      <c r="F2235" t="s">
        <v>294</v>
      </c>
      <c r="G2235">
        <v>15</v>
      </c>
      <c r="H2235" t="s">
        <v>472</v>
      </c>
      <c r="I2235" t="s">
        <v>533</v>
      </c>
      <c r="J2235">
        <v>5013</v>
      </c>
      <c r="K2235">
        <v>8</v>
      </c>
      <c r="L2235" t="s">
        <v>3412</v>
      </c>
      <c r="M2235" t="s">
        <v>8051</v>
      </c>
      <c r="N2235">
        <v>34</v>
      </c>
      <c r="O2235" t="s">
        <v>12965</v>
      </c>
      <c r="P2235" s="1" t="s">
        <v>347</v>
      </c>
      <c r="T2235" t="s">
        <v>307</v>
      </c>
      <c r="V2235" t="s">
        <v>8053</v>
      </c>
      <c r="W2235" s="1"/>
      <c r="X2235"/>
    </row>
    <row r="2236" spans="1:24" x14ac:dyDescent="0.3">
      <c r="A2236" t="s">
        <v>8055</v>
      </c>
      <c r="B2236">
        <v>1</v>
      </c>
      <c r="C2236" s="1" t="s">
        <v>8054</v>
      </c>
      <c r="D2236" t="s">
        <v>320</v>
      </c>
      <c r="E2236" t="s">
        <v>14088</v>
      </c>
      <c r="F2236" t="s">
        <v>298</v>
      </c>
      <c r="G2236">
        <v>89</v>
      </c>
      <c r="H2236" t="s">
        <v>521</v>
      </c>
      <c r="I2236" t="s">
        <v>8054</v>
      </c>
      <c r="J2236">
        <v>21278</v>
      </c>
      <c r="K2236">
        <v>2</v>
      </c>
      <c r="L2236" t="s">
        <v>899</v>
      </c>
      <c r="M2236" t="s">
        <v>1417</v>
      </c>
      <c r="N2236">
        <v>24</v>
      </c>
      <c r="O2236" t="s">
        <v>12966</v>
      </c>
      <c r="P2236" s="1" t="s">
        <v>320</v>
      </c>
      <c r="R2236">
        <v>3948283</v>
      </c>
      <c r="S2236">
        <v>4</v>
      </c>
      <c r="T2236" t="s">
        <v>421</v>
      </c>
      <c r="U2236" t="s">
        <v>665</v>
      </c>
      <c r="V2236" t="s">
        <v>8056</v>
      </c>
      <c r="W2236" s="1">
        <v>32273</v>
      </c>
      <c r="X2236"/>
    </row>
    <row r="2237" spans="1:24" x14ac:dyDescent="0.3">
      <c r="A2237" t="s">
        <v>8059</v>
      </c>
      <c r="B2237">
        <v>1</v>
      </c>
      <c r="C2237" s="1" t="s">
        <v>8057</v>
      </c>
      <c r="D2237" t="s">
        <v>448</v>
      </c>
      <c r="F2237" t="s">
        <v>294</v>
      </c>
      <c r="G2237">
        <v>47</v>
      </c>
      <c r="H2237" t="s">
        <v>775</v>
      </c>
      <c r="I2237" t="s">
        <v>8057</v>
      </c>
      <c r="J2237">
        <v>14788</v>
      </c>
      <c r="K2237">
        <v>8</v>
      </c>
      <c r="L2237" t="s">
        <v>1785</v>
      </c>
      <c r="M2237" t="s">
        <v>8058</v>
      </c>
      <c r="N2237">
        <v>31</v>
      </c>
      <c r="O2237" t="s">
        <v>12967</v>
      </c>
      <c r="P2237" s="1" t="s">
        <v>448</v>
      </c>
      <c r="R2237">
        <v>15041</v>
      </c>
      <c r="T2237" t="s">
        <v>399</v>
      </c>
      <c r="V2237" t="s">
        <v>6696</v>
      </c>
      <c r="W2237" s="1">
        <v>25901</v>
      </c>
      <c r="X2237"/>
    </row>
    <row r="2238" spans="1:24" x14ac:dyDescent="0.3">
      <c r="A2238" t="s">
        <v>15932</v>
      </c>
      <c r="B2238">
        <v>1</v>
      </c>
      <c r="C2238" s="1" t="s">
        <v>15933</v>
      </c>
      <c r="D2238" t="s">
        <v>15649</v>
      </c>
      <c r="E2238" t="s">
        <v>15935</v>
      </c>
      <c r="F2238" t="s">
        <v>298</v>
      </c>
      <c r="G2238">
        <v>7</v>
      </c>
      <c r="H2238" t="s">
        <v>918</v>
      </c>
      <c r="I2238" t="s">
        <v>15933</v>
      </c>
      <c r="J2238">
        <v>21279</v>
      </c>
      <c r="K2238">
        <v>2</v>
      </c>
      <c r="L2238" t="s">
        <v>5336</v>
      </c>
      <c r="M2238" t="s">
        <v>15936</v>
      </c>
      <c r="N2238">
        <v>24</v>
      </c>
      <c r="O2238" t="s">
        <v>15937</v>
      </c>
      <c r="P2238" s="1" t="s">
        <v>15649</v>
      </c>
      <c r="R2238">
        <v>3936185</v>
      </c>
      <c r="T2238" t="s">
        <v>328</v>
      </c>
      <c r="U2238" t="s">
        <v>665</v>
      </c>
      <c r="V2238" t="s">
        <v>15934</v>
      </c>
      <c r="W2238" s="1">
        <v>32277</v>
      </c>
      <c r="X2238"/>
    </row>
    <row r="2239" spans="1:24" x14ac:dyDescent="0.3">
      <c r="A2239" t="s">
        <v>8062</v>
      </c>
      <c r="B2239">
        <v>1</v>
      </c>
      <c r="C2239" s="1" t="s">
        <v>8060</v>
      </c>
      <c r="D2239" t="s">
        <v>448</v>
      </c>
      <c r="E2239" t="s">
        <v>8061</v>
      </c>
      <c r="F2239" t="s">
        <v>294</v>
      </c>
      <c r="G2239">
        <v>47</v>
      </c>
      <c r="H2239" t="s">
        <v>646</v>
      </c>
      <c r="I2239" t="s">
        <v>8060</v>
      </c>
      <c r="J2239">
        <v>18256</v>
      </c>
      <c r="K2239">
        <v>4</v>
      </c>
      <c r="L2239" t="s">
        <v>936</v>
      </c>
      <c r="M2239" t="s">
        <v>2387</v>
      </c>
      <c r="N2239">
        <v>26</v>
      </c>
      <c r="O2239" t="s">
        <v>12968</v>
      </c>
      <c r="P2239" s="1" t="s">
        <v>448</v>
      </c>
      <c r="R2239">
        <v>2971289</v>
      </c>
      <c r="T2239" t="s">
        <v>489</v>
      </c>
      <c r="V2239" t="s">
        <v>8063</v>
      </c>
      <c r="W2239" s="1">
        <v>29680</v>
      </c>
      <c r="X2239"/>
    </row>
    <row r="2240" spans="1:24" x14ac:dyDescent="0.3">
      <c r="A2240" t="s">
        <v>8066</v>
      </c>
      <c r="B2240">
        <v>1</v>
      </c>
      <c r="C2240" s="1" t="s">
        <v>8064</v>
      </c>
      <c r="D2240" t="s">
        <v>310</v>
      </c>
      <c r="F2240" t="s">
        <v>294</v>
      </c>
      <c r="G2240">
        <v>8</v>
      </c>
      <c r="H2240" t="s">
        <v>607</v>
      </c>
      <c r="I2240" t="s">
        <v>8064</v>
      </c>
      <c r="J2240">
        <v>18220</v>
      </c>
      <c r="K2240">
        <v>3</v>
      </c>
      <c r="L2240" t="s">
        <v>1211</v>
      </c>
      <c r="M2240" t="s">
        <v>8065</v>
      </c>
      <c r="N2240">
        <v>27</v>
      </c>
      <c r="O2240" t="s">
        <v>12969</v>
      </c>
      <c r="P2240" s="1" t="s">
        <v>310</v>
      </c>
      <c r="R2240">
        <v>2576446</v>
      </c>
      <c r="T2240" t="s">
        <v>293</v>
      </c>
      <c r="V2240" t="s">
        <v>5752</v>
      </c>
      <c r="W2240" s="1">
        <v>29545</v>
      </c>
      <c r="X2240"/>
    </row>
    <row r="2241" spans="1:24" x14ac:dyDescent="0.3">
      <c r="A2241" t="s">
        <v>8070</v>
      </c>
      <c r="B2241">
        <v>1</v>
      </c>
      <c r="C2241" s="1" t="s">
        <v>8067</v>
      </c>
      <c r="D2241" t="s">
        <v>448</v>
      </c>
      <c r="E2241" t="s">
        <v>8069</v>
      </c>
      <c r="F2241" t="s">
        <v>294</v>
      </c>
      <c r="G2241">
        <v>38</v>
      </c>
      <c r="H2241" t="s">
        <v>316</v>
      </c>
      <c r="I2241" t="s">
        <v>8067</v>
      </c>
      <c r="J2241">
        <v>20309</v>
      </c>
      <c r="K2241">
        <v>2</v>
      </c>
      <c r="L2241" t="s">
        <v>8068</v>
      </c>
      <c r="M2241" t="s">
        <v>6060</v>
      </c>
      <c r="N2241">
        <v>26</v>
      </c>
      <c r="O2241" t="s">
        <v>12970</v>
      </c>
      <c r="P2241" s="1" t="s">
        <v>448</v>
      </c>
      <c r="R2241">
        <v>3117131</v>
      </c>
      <c r="T2241" t="s">
        <v>399</v>
      </c>
      <c r="V2241" t="s">
        <v>5132</v>
      </c>
      <c r="W2241" s="1">
        <v>31685</v>
      </c>
      <c r="X2241"/>
    </row>
    <row r="2242" spans="1:24" x14ac:dyDescent="0.3">
      <c r="A2242" t="s">
        <v>8074</v>
      </c>
      <c r="B2242">
        <v>1</v>
      </c>
      <c r="C2242" s="1" t="s">
        <v>8071</v>
      </c>
      <c r="D2242" t="s">
        <v>347</v>
      </c>
      <c r="E2242" t="s">
        <v>8073</v>
      </c>
      <c r="F2242" t="s">
        <v>298</v>
      </c>
      <c r="G2242">
        <v>10</v>
      </c>
      <c r="H2242" t="s">
        <v>396</v>
      </c>
      <c r="I2242" t="s">
        <v>8071</v>
      </c>
      <c r="J2242">
        <v>12794</v>
      </c>
      <c r="K2242">
        <v>9</v>
      </c>
      <c r="L2242" t="s">
        <v>1178</v>
      </c>
      <c r="M2242" t="s">
        <v>8072</v>
      </c>
      <c r="N2242">
        <v>31</v>
      </c>
      <c r="O2242" t="s">
        <v>12971</v>
      </c>
      <c r="P2242" s="1" t="s">
        <v>347</v>
      </c>
      <c r="R2242">
        <v>14151</v>
      </c>
      <c r="T2242" t="s">
        <v>489</v>
      </c>
      <c r="V2242" t="s">
        <v>8075</v>
      </c>
      <c r="W2242" s="1">
        <v>24940</v>
      </c>
      <c r="X2242"/>
    </row>
    <row r="2243" spans="1:24" x14ac:dyDescent="0.3">
      <c r="A2243" t="s">
        <v>8077</v>
      </c>
      <c r="B2243">
        <v>1</v>
      </c>
      <c r="C2243" s="1" t="s">
        <v>8076</v>
      </c>
      <c r="D2243" t="s">
        <v>448</v>
      </c>
      <c r="E2243" t="s">
        <v>14089</v>
      </c>
      <c r="F2243" t="s">
        <v>294</v>
      </c>
      <c r="H2243" t="s">
        <v>355</v>
      </c>
      <c r="I2243" t="s">
        <v>8076</v>
      </c>
      <c r="J2243">
        <v>21520</v>
      </c>
      <c r="K2243">
        <v>1</v>
      </c>
      <c r="L2243" t="s">
        <v>612</v>
      </c>
      <c r="M2243" t="s">
        <v>2387</v>
      </c>
      <c r="N2243">
        <v>23</v>
      </c>
      <c r="O2243" t="s">
        <v>12972</v>
      </c>
      <c r="P2243" s="1" t="s">
        <v>448</v>
      </c>
      <c r="R2243">
        <v>3917814</v>
      </c>
      <c r="T2243" t="s">
        <v>399</v>
      </c>
      <c r="V2243" t="s">
        <v>13860</v>
      </c>
      <c r="W2243" s="1">
        <v>32395</v>
      </c>
      <c r="X2243"/>
    </row>
    <row r="2244" spans="1:24" x14ac:dyDescent="0.3">
      <c r="A2244" t="s">
        <v>8079</v>
      </c>
      <c r="B2244">
        <v>1</v>
      </c>
      <c r="C2244" s="1" t="s">
        <v>8078</v>
      </c>
      <c r="D2244" t="s">
        <v>347</v>
      </c>
      <c r="E2244" t="s">
        <v>14090</v>
      </c>
      <c r="F2244" t="s">
        <v>294</v>
      </c>
      <c r="H2244" t="s">
        <v>639</v>
      </c>
      <c r="I2244" t="s">
        <v>8078</v>
      </c>
      <c r="J2244">
        <v>21363</v>
      </c>
      <c r="K2244">
        <v>1</v>
      </c>
      <c r="L2244" t="s">
        <v>356</v>
      </c>
      <c r="M2244" t="s">
        <v>7116</v>
      </c>
      <c r="N2244">
        <v>23</v>
      </c>
      <c r="O2244" t="s">
        <v>12973</v>
      </c>
      <c r="P2244" s="1" t="s">
        <v>347</v>
      </c>
      <c r="R2244">
        <v>3915575</v>
      </c>
      <c r="T2244" t="s">
        <v>395</v>
      </c>
      <c r="V2244" t="s">
        <v>8080</v>
      </c>
      <c r="W2244" s="1">
        <v>32219</v>
      </c>
      <c r="X2244"/>
    </row>
    <row r="2245" spans="1:24" x14ac:dyDescent="0.3">
      <c r="A2245" t="s">
        <v>15938</v>
      </c>
      <c r="B2245">
        <v>1</v>
      </c>
      <c r="C2245" s="1" t="s">
        <v>15939</v>
      </c>
      <c r="D2245" t="s">
        <v>15649</v>
      </c>
      <c r="F2245" t="s">
        <v>298</v>
      </c>
      <c r="G2245">
        <v>9</v>
      </c>
      <c r="H2245" t="s">
        <v>427</v>
      </c>
      <c r="I2245" t="s">
        <v>15939</v>
      </c>
      <c r="J2245">
        <v>22204</v>
      </c>
      <c r="K2245">
        <v>1</v>
      </c>
      <c r="L2245" t="s">
        <v>1766</v>
      </c>
      <c r="M2245" t="s">
        <v>15940</v>
      </c>
      <c r="N2245">
        <v>23</v>
      </c>
      <c r="O2245" t="s">
        <v>15941</v>
      </c>
      <c r="P2245" s="1" t="s">
        <v>15649</v>
      </c>
      <c r="T2245" t="s">
        <v>317</v>
      </c>
      <c r="U2245" t="s">
        <v>476</v>
      </c>
      <c r="V2245" t="s">
        <v>14425</v>
      </c>
      <c r="W2245" s="1">
        <v>33000</v>
      </c>
      <c r="X2245"/>
    </row>
    <row r="2246" spans="1:24" x14ac:dyDescent="0.3">
      <c r="A2246" t="s">
        <v>8083</v>
      </c>
      <c r="B2246">
        <v>1</v>
      </c>
      <c r="C2246" s="1" t="s">
        <v>8081</v>
      </c>
      <c r="F2246" t="s">
        <v>294</v>
      </c>
      <c r="G2246">
        <v>0</v>
      </c>
      <c r="H2246" t="s">
        <v>295</v>
      </c>
      <c r="I2246" t="s">
        <v>8081</v>
      </c>
      <c r="J2246">
        <v>18865</v>
      </c>
      <c r="K2246">
        <v>0</v>
      </c>
      <c r="L2246" t="s">
        <v>1104</v>
      </c>
      <c r="M2246" t="s">
        <v>8082</v>
      </c>
      <c r="O2246" t="s">
        <v>12974</v>
      </c>
      <c r="P2246" s="1" t="s">
        <v>295</v>
      </c>
      <c r="T2246" t="s">
        <v>295</v>
      </c>
      <c r="V2246"/>
      <c r="W2246" s="1"/>
      <c r="X2246"/>
    </row>
    <row r="2247" spans="1:24" x14ac:dyDescent="0.3">
      <c r="A2247" t="s">
        <v>8086</v>
      </c>
      <c r="B2247">
        <v>1</v>
      </c>
      <c r="C2247" s="1" t="s">
        <v>129</v>
      </c>
      <c r="D2247" t="s">
        <v>347</v>
      </c>
      <c r="E2247" t="s">
        <v>8085</v>
      </c>
      <c r="F2247" t="s">
        <v>298</v>
      </c>
      <c r="G2247">
        <v>17</v>
      </c>
      <c r="H2247" t="s">
        <v>787</v>
      </c>
      <c r="I2247" t="s">
        <v>129</v>
      </c>
      <c r="J2247">
        <v>19816</v>
      </c>
      <c r="K2247">
        <v>3</v>
      </c>
      <c r="L2247" t="s">
        <v>3473</v>
      </c>
      <c r="M2247" t="s">
        <v>8084</v>
      </c>
      <c r="N2247">
        <v>24</v>
      </c>
      <c r="O2247" t="s">
        <v>16502</v>
      </c>
      <c r="P2247" s="1" t="s">
        <v>347</v>
      </c>
      <c r="R2247">
        <v>3115394</v>
      </c>
      <c r="S2247">
        <v>1</v>
      </c>
      <c r="T2247" t="s">
        <v>421</v>
      </c>
      <c r="U2247" t="s">
        <v>904</v>
      </c>
      <c r="V2247" t="s">
        <v>5629</v>
      </c>
      <c r="W2247" s="1">
        <v>31031</v>
      </c>
      <c r="X2247"/>
    </row>
    <row r="2248" spans="1:24" x14ac:dyDescent="0.3">
      <c r="A2248" t="s">
        <v>5785</v>
      </c>
      <c r="B2248">
        <v>1</v>
      </c>
      <c r="C2248" s="1" t="s">
        <v>208</v>
      </c>
      <c r="D2248" t="s">
        <v>347</v>
      </c>
      <c r="E2248" t="s">
        <v>8087</v>
      </c>
      <c r="F2248" t="s">
        <v>294</v>
      </c>
      <c r="G2248">
        <v>15</v>
      </c>
      <c r="H2248" t="s">
        <v>818</v>
      </c>
      <c r="I2248" t="s">
        <v>208</v>
      </c>
      <c r="J2248">
        <v>11667</v>
      </c>
      <c r="K2248">
        <v>14</v>
      </c>
      <c r="L2248" t="s">
        <v>497</v>
      </c>
      <c r="M2248" t="s">
        <v>2387</v>
      </c>
      <c r="N2248">
        <v>36</v>
      </c>
      <c r="O2248" t="s">
        <v>12975</v>
      </c>
      <c r="P2248" s="1" t="s">
        <v>347</v>
      </c>
      <c r="R2248">
        <v>9705</v>
      </c>
      <c r="T2248" t="s">
        <v>293</v>
      </c>
      <c r="V2248" t="s">
        <v>8088</v>
      </c>
      <c r="W2248" s="1">
        <v>7868</v>
      </c>
      <c r="X2248"/>
    </row>
    <row r="2249" spans="1:24" x14ac:dyDescent="0.3">
      <c r="A2249" t="s">
        <v>8090</v>
      </c>
      <c r="B2249">
        <v>1</v>
      </c>
      <c r="C2249" s="1" t="s">
        <v>8089</v>
      </c>
      <c r="D2249" t="s">
        <v>347</v>
      </c>
      <c r="F2249" t="s">
        <v>294</v>
      </c>
      <c r="G2249">
        <v>83</v>
      </c>
      <c r="H2249" t="s">
        <v>692</v>
      </c>
      <c r="I2249" t="s">
        <v>8089</v>
      </c>
      <c r="J2249">
        <v>3519</v>
      </c>
      <c r="K2249">
        <v>15</v>
      </c>
      <c r="L2249" t="s">
        <v>651</v>
      </c>
      <c r="M2249" t="s">
        <v>1545</v>
      </c>
      <c r="N2249">
        <v>37</v>
      </c>
      <c r="O2249" t="s">
        <v>12976</v>
      </c>
      <c r="P2249" s="1" t="s">
        <v>347</v>
      </c>
      <c r="R2249">
        <v>8475</v>
      </c>
      <c r="T2249" t="s">
        <v>293</v>
      </c>
      <c r="V2249" t="s">
        <v>8091</v>
      </c>
      <c r="W2249" s="1">
        <v>7237</v>
      </c>
      <c r="X2249"/>
    </row>
    <row r="2250" spans="1:24" x14ac:dyDescent="0.3">
      <c r="A2250" t="s">
        <v>8094</v>
      </c>
      <c r="B2250">
        <v>1</v>
      </c>
      <c r="C2250" s="1" t="s">
        <v>8092</v>
      </c>
      <c r="D2250" t="s">
        <v>320</v>
      </c>
      <c r="F2250" t="s">
        <v>294</v>
      </c>
      <c r="G2250">
        <v>49</v>
      </c>
      <c r="H2250" t="s">
        <v>989</v>
      </c>
      <c r="I2250" t="s">
        <v>8092</v>
      </c>
      <c r="J2250">
        <v>15757</v>
      </c>
      <c r="K2250">
        <v>7</v>
      </c>
      <c r="L2250" t="s">
        <v>623</v>
      </c>
      <c r="M2250" t="s">
        <v>8093</v>
      </c>
      <c r="N2250">
        <v>31</v>
      </c>
      <c r="O2250" t="s">
        <v>12977</v>
      </c>
      <c r="P2250" s="1" t="s">
        <v>320</v>
      </c>
      <c r="R2250">
        <v>16493</v>
      </c>
      <c r="T2250" t="s">
        <v>317</v>
      </c>
      <c r="V2250" t="s">
        <v>8095</v>
      </c>
      <c r="W2250" s="1">
        <v>27359</v>
      </c>
      <c r="X2250"/>
    </row>
    <row r="2251" spans="1:24" x14ac:dyDescent="0.3">
      <c r="A2251" t="s">
        <v>8098</v>
      </c>
      <c r="B2251">
        <v>1</v>
      </c>
      <c r="C2251" s="1" t="s">
        <v>147</v>
      </c>
      <c r="D2251" t="s">
        <v>347</v>
      </c>
      <c r="E2251" t="s">
        <v>8097</v>
      </c>
      <c r="F2251" t="s">
        <v>298</v>
      </c>
      <c r="G2251">
        <v>17</v>
      </c>
      <c r="H2251" t="s">
        <v>410</v>
      </c>
      <c r="I2251" t="s">
        <v>147</v>
      </c>
      <c r="J2251">
        <v>16837</v>
      </c>
      <c r="K2251">
        <v>6</v>
      </c>
      <c r="L2251" t="s">
        <v>321</v>
      </c>
      <c r="M2251" t="s">
        <v>8096</v>
      </c>
      <c r="N2251">
        <v>28</v>
      </c>
      <c r="O2251" t="s">
        <v>12978</v>
      </c>
      <c r="P2251" s="1" t="s">
        <v>347</v>
      </c>
      <c r="R2251">
        <v>2578533</v>
      </c>
      <c r="S2251">
        <v>2</v>
      </c>
      <c r="T2251" t="s">
        <v>317</v>
      </c>
      <c r="U2251" t="s">
        <v>690</v>
      </c>
      <c r="V2251" t="s">
        <v>5816</v>
      </c>
      <c r="W2251" s="1">
        <v>28464</v>
      </c>
      <c r="X2251"/>
    </row>
    <row r="2252" spans="1:24" x14ac:dyDescent="0.3">
      <c r="A2252" t="s">
        <v>8100</v>
      </c>
      <c r="B2252">
        <v>1</v>
      </c>
      <c r="C2252" s="1" t="s">
        <v>8099</v>
      </c>
      <c r="D2252" t="s">
        <v>347</v>
      </c>
      <c r="E2252" t="s">
        <v>14091</v>
      </c>
      <c r="F2252" t="s">
        <v>298</v>
      </c>
      <c r="G2252">
        <v>86</v>
      </c>
      <c r="H2252" t="s">
        <v>427</v>
      </c>
      <c r="I2252" t="s">
        <v>8099</v>
      </c>
      <c r="J2252">
        <v>20943</v>
      </c>
      <c r="K2252">
        <v>2</v>
      </c>
      <c r="L2252" t="s">
        <v>1115</v>
      </c>
      <c r="M2252" t="s">
        <v>2814</v>
      </c>
      <c r="N2252">
        <v>24</v>
      </c>
      <c r="O2252" t="s">
        <v>12979</v>
      </c>
      <c r="P2252" s="1" t="s">
        <v>347</v>
      </c>
      <c r="R2252">
        <v>3916945</v>
      </c>
      <c r="S2252">
        <v>1</v>
      </c>
      <c r="T2252" t="s">
        <v>328</v>
      </c>
      <c r="U2252" t="s">
        <v>313</v>
      </c>
      <c r="V2252" t="s">
        <v>7607</v>
      </c>
      <c r="W2252" s="1">
        <v>32003</v>
      </c>
      <c r="X2252"/>
    </row>
    <row r="2253" spans="1:24" x14ac:dyDescent="0.3">
      <c r="A2253" t="s">
        <v>8104</v>
      </c>
      <c r="B2253">
        <v>1</v>
      </c>
      <c r="C2253" s="1" t="s">
        <v>8102</v>
      </c>
      <c r="D2253" t="s">
        <v>320</v>
      </c>
      <c r="E2253" t="s">
        <v>14092</v>
      </c>
      <c r="F2253" t="s">
        <v>506</v>
      </c>
      <c r="G2253">
        <v>87</v>
      </c>
      <c r="H2253" t="s">
        <v>655</v>
      </c>
      <c r="I2253" t="s">
        <v>8102</v>
      </c>
      <c r="J2253">
        <v>21344</v>
      </c>
      <c r="K2253">
        <v>2</v>
      </c>
      <c r="L2253" t="s">
        <v>3076</v>
      </c>
      <c r="M2253" t="s">
        <v>8103</v>
      </c>
      <c r="N2253">
        <v>24</v>
      </c>
      <c r="O2253" t="s">
        <v>12980</v>
      </c>
      <c r="P2253" s="1" t="s">
        <v>320</v>
      </c>
      <c r="R2253">
        <v>3925348</v>
      </c>
      <c r="S2253">
        <v>8</v>
      </c>
      <c r="T2253" t="s">
        <v>421</v>
      </c>
      <c r="U2253" t="s">
        <v>640</v>
      </c>
      <c r="V2253" t="s">
        <v>13861</v>
      </c>
      <c r="W2253" s="1">
        <v>32295</v>
      </c>
      <c r="X2253"/>
    </row>
    <row r="2254" spans="1:24" x14ac:dyDescent="0.3">
      <c r="A2254" t="s">
        <v>15132</v>
      </c>
      <c r="B2254">
        <v>1</v>
      </c>
      <c r="C2254" s="1" t="s">
        <v>15133</v>
      </c>
      <c r="F2254" t="s">
        <v>294</v>
      </c>
      <c r="G2254">
        <v>0</v>
      </c>
      <c r="H2254" t="s">
        <v>295</v>
      </c>
      <c r="I2254" t="s">
        <v>15133</v>
      </c>
      <c r="J2254">
        <v>21703</v>
      </c>
      <c r="K2254">
        <v>0</v>
      </c>
      <c r="L2254" t="s">
        <v>1531</v>
      </c>
      <c r="M2254" t="s">
        <v>15134</v>
      </c>
      <c r="O2254" t="s">
        <v>15135</v>
      </c>
      <c r="P2254" s="1" t="s">
        <v>295</v>
      </c>
      <c r="T2254" t="s">
        <v>295</v>
      </c>
      <c r="V2254"/>
      <c r="W2254" s="1"/>
      <c r="X2254"/>
    </row>
    <row r="2255" spans="1:24" x14ac:dyDescent="0.3">
      <c r="A2255" t="s">
        <v>8107</v>
      </c>
      <c r="B2255">
        <v>1</v>
      </c>
      <c r="C2255" s="1" t="s">
        <v>87</v>
      </c>
      <c r="D2255" t="s">
        <v>434</v>
      </c>
      <c r="E2255" t="s">
        <v>8106</v>
      </c>
      <c r="F2255" t="s">
        <v>298</v>
      </c>
      <c r="G2255">
        <v>2</v>
      </c>
      <c r="H2255" t="s">
        <v>702</v>
      </c>
      <c r="I2255" t="s">
        <v>87</v>
      </c>
      <c r="J2255">
        <v>14697</v>
      </c>
      <c r="K2255">
        <v>9</v>
      </c>
      <c r="L2255" t="s">
        <v>953</v>
      </c>
      <c r="M2255" t="s">
        <v>8105</v>
      </c>
      <c r="N2255">
        <v>33</v>
      </c>
      <c r="O2255" t="s">
        <v>12981</v>
      </c>
      <c r="P2255" s="1" t="s">
        <v>434</v>
      </c>
      <c r="R2255">
        <v>14993</v>
      </c>
      <c r="S2255">
        <v>1</v>
      </c>
      <c r="T2255" t="s">
        <v>307</v>
      </c>
      <c r="U2255" t="s">
        <v>741</v>
      </c>
      <c r="V2255" t="s">
        <v>8108</v>
      </c>
      <c r="W2255" s="1">
        <v>25881</v>
      </c>
      <c r="X2255"/>
    </row>
    <row r="2256" spans="1:24" x14ac:dyDescent="0.3">
      <c r="A2256" t="s">
        <v>8112</v>
      </c>
      <c r="B2256">
        <v>1</v>
      </c>
      <c r="C2256" s="1" t="s">
        <v>8109</v>
      </c>
      <c r="D2256" t="s">
        <v>448</v>
      </c>
      <c r="E2256" t="s">
        <v>8111</v>
      </c>
      <c r="F2256" t="s">
        <v>294</v>
      </c>
      <c r="G2256">
        <v>34</v>
      </c>
      <c r="H2256" t="s">
        <v>533</v>
      </c>
      <c r="I2256" t="s">
        <v>8109</v>
      </c>
      <c r="J2256">
        <v>14046</v>
      </c>
      <c r="K2256">
        <v>8</v>
      </c>
      <c r="L2256" t="s">
        <v>3865</v>
      </c>
      <c r="M2256" t="s">
        <v>8110</v>
      </c>
      <c r="N2256">
        <v>29</v>
      </c>
      <c r="O2256" t="s">
        <v>12982</v>
      </c>
      <c r="P2256" s="1" t="s">
        <v>448</v>
      </c>
      <c r="R2256">
        <v>14895</v>
      </c>
      <c r="T2256" t="s">
        <v>399</v>
      </c>
      <c r="V2256" t="s">
        <v>2910</v>
      </c>
      <c r="W2256" s="1">
        <v>25777</v>
      </c>
      <c r="X2256"/>
    </row>
    <row r="2257" spans="1:24" x14ac:dyDescent="0.3">
      <c r="A2257" t="s">
        <v>8115</v>
      </c>
      <c r="B2257">
        <v>1</v>
      </c>
      <c r="C2257" s="1" t="s">
        <v>8113</v>
      </c>
      <c r="D2257" t="s">
        <v>347</v>
      </c>
      <c r="E2257" t="s">
        <v>14093</v>
      </c>
      <c r="F2257" t="s">
        <v>294</v>
      </c>
      <c r="G2257">
        <v>87</v>
      </c>
      <c r="H2257" t="s">
        <v>496</v>
      </c>
      <c r="I2257" t="s">
        <v>8113</v>
      </c>
      <c r="J2257">
        <v>20756</v>
      </c>
      <c r="K2257">
        <v>1</v>
      </c>
      <c r="L2257" t="s">
        <v>8114</v>
      </c>
      <c r="M2257" t="s">
        <v>1260</v>
      </c>
      <c r="N2257">
        <v>23</v>
      </c>
      <c r="O2257" t="s">
        <v>12983</v>
      </c>
      <c r="P2257" s="1" t="s">
        <v>347</v>
      </c>
      <c r="R2257">
        <v>3843603</v>
      </c>
      <c r="S2257">
        <v>4</v>
      </c>
      <c r="T2257" t="s">
        <v>293</v>
      </c>
      <c r="V2257" t="s">
        <v>7607</v>
      </c>
      <c r="W2257" s="1">
        <v>32338</v>
      </c>
      <c r="X2257"/>
    </row>
    <row r="2258" spans="1:24" x14ac:dyDescent="0.3">
      <c r="A2258" t="s">
        <v>8117</v>
      </c>
      <c r="B2258">
        <v>1</v>
      </c>
      <c r="C2258" s="1" t="s">
        <v>8116</v>
      </c>
      <c r="F2258" t="s">
        <v>294</v>
      </c>
      <c r="G2258">
        <v>0</v>
      </c>
      <c r="H2258" t="s">
        <v>295</v>
      </c>
      <c r="I2258" t="s">
        <v>8116</v>
      </c>
      <c r="J2258">
        <v>17893</v>
      </c>
      <c r="K2258">
        <v>0</v>
      </c>
      <c r="L2258" t="s">
        <v>894</v>
      </c>
      <c r="M2258" t="s">
        <v>1234</v>
      </c>
      <c r="O2258" t="s">
        <v>12984</v>
      </c>
      <c r="P2258" s="1" t="s">
        <v>295</v>
      </c>
      <c r="T2258" t="s">
        <v>295</v>
      </c>
      <c r="V2258"/>
      <c r="W2258" s="1"/>
      <c r="X2258"/>
    </row>
    <row r="2259" spans="1:24" x14ac:dyDescent="0.3">
      <c r="A2259" t="s">
        <v>8120</v>
      </c>
      <c r="B2259">
        <v>1</v>
      </c>
      <c r="C2259" s="1" t="s">
        <v>8118</v>
      </c>
      <c r="F2259" t="s">
        <v>294</v>
      </c>
      <c r="G2259">
        <v>0</v>
      </c>
      <c r="H2259" t="s">
        <v>295</v>
      </c>
      <c r="I2259" t="s">
        <v>8118</v>
      </c>
      <c r="J2259">
        <v>19809</v>
      </c>
      <c r="K2259">
        <v>0</v>
      </c>
      <c r="L2259" t="s">
        <v>710</v>
      </c>
      <c r="M2259" t="s">
        <v>8119</v>
      </c>
      <c r="O2259" t="s">
        <v>12985</v>
      </c>
      <c r="P2259" s="1" t="s">
        <v>295</v>
      </c>
      <c r="T2259" t="s">
        <v>295</v>
      </c>
      <c r="V2259"/>
      <c r="W2259" s="1"/>
      <c r="X2259"/>
    </row>
    <row r="2260" spans="1:24" x14ac:dyDescent="0.3">
      <c r="A2260" t="s">
        <v>17313</v>
      </c>
      <c r="B2260">
        <v>1</v>
      </c>
      <c r="C2260" s="1" t="s">
        <v>17314</v>
      </c>
      <c r="D2260" t="s">
        <v>448</v>
      </c>
      <c r="F2260" t="s">
        <v>298</v>
      </c>
      <c r="G2260">
        <v>38</v>
      </c>
      <c r="H2260" t="s">
        <v>447</v>
      </c>
      <c r="I2260" t="s">
        <v>17314</v>
      </c>
      <c r="K2260">
        <v>0</v>
      </c>
      <c r="L2260" t="s">
        <v>17315</v>
      </c>
      <c r="M2260" t="s">
        <v>17316</v>
      </c>
      <c r="N2260">
        <v>23</v>
      </c>
      <c r="O2260" t="s">
        <v>17317</v>
      </c>
      <c r="P2260" s="1" t="s">
        <v>448</v>
      </c>
      <c r="T2260" t="s">
        <v>395</v>
      </c>
      <c r="U2260" t="s">
        <v>548</v>
      </c>
      <c r="V2260" t="s">
        <v>17318</v>
      </c>
      <c r="W2260" s="1"/>
      <c r="X2260"/>
    </row>
    <row r="2261" spans="1:24" x14ac:dyDescent="0.3">
      <c r="A2261" t="s">
        <v>8123</v>
      </c>
      <c r="B2261">
        <v>1</v>
      </c>
      <c r="C2261" s="1" t="s">
        <v>8121</v>
      </c>
      <c r="D2261" t="s">
        <v>320</v>
      </c>
      <c r="F2261" t="s">
        <v>294</v>
      </c>
      <c r="G2261">
        <v>86</v>
      </c>
      <c r="H2261" t="s">
        <v>1494</v>
      </c>
      <c r="I2261" t="s">
        <v>8121</v>
      </c>
      <c r="J2261">
        <v>17200</v>
      </c>
      <c r="K2261">
        <v>4</v>
      </c>
      <c r="L2261" t="s">
        <v>808</v>
      </c>
      <c r="M2261" t="s">
        <v>8122</v>
      </c>
      <c r="N2261">
        <v>27</v>
      </c>
      <c r="O2261" t="s">
        <v>12986</v>
      </c>
      <c r="P2261" s="1" t="s">
        <v>320</v>
      </c>
      <c r="R2261">
        <v>2517011</v>
      </c>
      <c r="T2261" t="s">
        <v>671</v>
      </c>
      <c r="V2261" t="s">
        <v>7763</v>
      </c>
      <c r="W2261" s="1">
        <v>28848</v>
      </c>
      <c r="X2261"/>
    </row>
    <row r="2262" spans="1:24" x14ac:dyDescent="0.3">
      <c r="A2262" t="s">
        <v>8126</v>
      </c>
      <c r="B2262">
        <v>1</v>
      </c>
      <c r="C2262" s="1" t="s">
        <v>8124</v>
      </c>
      <c r="D2262" t="s">
        <v>310</v>
      </c>
      <c r="F2262" t="s">
        <v>294</v>
      </c>
      <c r="G2262">
        <v>9</v>
      </c>
      <c r="H2262" t="s">
        <v>729</v>
      </c>
      <c r="I2262" t="s">
        <v>8124</v>
      </c>
      <c r="J2262">
        <v>1185</v>
      </c>
      <c r="K2262">
        <v>10</v>
      </c>
      <c r="L2262" t="s">
        <v>642</v>
      </c>
      <c r="M2262" t="s">
        <v>8125</v>
      </c>
      <c r="N2262">
        <v>39</v>
      </c>
      <c r="O2262" t="s">
        <v>12987</v>
      </c>
      <c r="P2262" s="1" t="s">
        <v>310</v>
      </c>
      <c r="T2262" t="s">
        <v>344</v>
      </c>
      <c r="V2262" t="s">
        <v>8127</v>
      </c>
      <c r="W2262" s="1"/>
      <c r="X2262"/>
    </row>
    <row r="2263" spans="1:24" x14ac:dyDescent="0.3">
      <c r="A2263" t="s">
        <v>8128</v>
      </c>
      <c r="B2263">
        <v>1</v>
      </c>
      <c r="C2263" s="1" t="s">
        <v>1221</v>
      </c>
      <c r="D2263" t="s">
        <v>347</v>
      </c>
      <c r="F2263" t="s">
        <v>294</v>
      </c>
      <c r="G2263">
        <v>89</v>
      </c>
      <c r="H2263" t="s">
        <v>533</v>
      </c>
      <c r="I2263" t="s">
        <v>1221</v>
      </c>
      <c r="J2263">
        <v>4358</v>
      </c>
      <c r="K2263">
        <v>19</v>
      </c>
      <c r="L2263" t="s">
        <v>721</v>
      </c>
      <c r="M2263" t="s">
        <v>820</v>
      </c>
      <c r="N2263">
        <v>41</v>
      </c>
      <c r="O2263" t="s">
        <v>12988</v>
      </c>
      <c r="P2263" s="1" t="s">
        <v>347</v>
      </c>
      <c r="R2263">
        <v>2622</v>
      </c>
      <c r="T2263" t="s">
        <v>489</v>
      </c>
      <c r="V2263" t="s">
        <v>8129</v>
      </c>
      <c r="W2263" s="1">
        <v>5521</v>
      </c>
      <c r="X2263"/>
    </row>
    <row r="2264" spans="1:24" x14ac:dyDescent="0.3">
      <c r="A2264" t="s">
        <v>8131</v>
      </c>
      <c r="B2264">
        <v>1</v>
      </c>
      <c r="C2264" s="1" t="s">
        <v>228</v>
      </c>
      <c r="D2264" t="s">
        <v>347</v>
      </c>
      <c r="E2264" t="s">
        <v>8130</v>
      </c>
      <c r="F2264" t="s">
        <v>298</v>
      </c>
      <c r="G2264">
        <v>13</v>
      </c>
      <c r="H2264" t="s">
        <v>775</v>
      </c>
      <c r="I2264" t="s">
        <v>228</v>
      </c>
      <c r="J2264">
        <v>19865</v>
      </c>
      <c r="K2264">
        <v>3</v>
      </c>
      <c r="L2264" t="s">
        <v>932</v>
      </c>
      <c r="M2264" t="s">
        <v>442</v>
      </c>
      <c r="N2264">
        <v>25</v>
      </c>
      <c r="O2264" t="s">
        <v>12989</v>
      </c>
      <c r="P2264" s="1" t="s">
        <v>347</v>
      </c>
      <c r="R2264">
        <v>3122449</v>
      </c>
      <c r="S2264">
        <v>2</v>
      </c>
      <c r="T2264" t="s">
        <v>359</v>
      </c>
      <c r="U2264" t="s">
        <v>909</v>
      </c>
      <c r="V2264" t="s">
        <v>8132</v>
      </c>
      <c r="W2264" s="1">
        <v>31030</v>
      </c>
      <c r="X2264"/>
    </row>
    <row r="2265" spans="1:24" x14ac:dyDescent="0.3">
      <c r="A2265" t="s">
        <v>5755</v>
      </c>
      <c r="B2265">
        <v>1</v>
      </c>
      <c r="C2265" s="1" t="s">
        <v>8133</v>
      </c>
      <c r="D2265" t="s">
        <v>558</v>
      </c>
      <c r="E2265" t="s">
        <v>8134</v>
      </c>
      <c r="F2265" t="s">
        <v>294</v>
      </c>
      <c r="G2265">
        <v>46</v>
      </c>
      <c r="H2265" t="s">
        <v>521</v>
      </c>
      <c r="I2265" t="s">
        <v>8133</v>
      </c>
      <c r="J2265">
        <v>15191</v>
      </c>
      <c r="K2265">
        <v>7</v>
      </c>
      <c r="L2265" t="s">
        <v>573</v>
      </c>
      <c r="M2265" t="s">
        <v>1112</v>
      </c>
      <c r="N2265">
        <v>31</v>
      </c>
      <c r="O2265" t="s">
        <v>12990</v>
      </c>
      <c r="P2265" s="1" t="s">
        <v>448</v>
      </c>
      <c r="R2265">
        <v>15765</v>
      </c>
      <c r="T2265" t="s">
        <v>344</v>
      </c>
      <c r="V2265" t="s">
        <v>8135</v>
      </c>
      <c r="W2265" s="1">
        <v>26601</v>
      </c>
      <c r="X2265"/>
    </row>
    <row r="2266" spans="1:24" x14ac:dyDescent="0.3">
      <c r="A2266" t="s">
        <v>8137</v>
      </c>
      <c r="B2266">
        <v>1</v>
      </c>
      <c r="C2266" s="1" t="s">
        <v>8136</v>
      </c>
      <c r="D2266" t="s">
        <v>347</v>
      </c>
      <c r="F2266" t="s">
        <v>294</v>
      </c>
      <c r="G2266">
        <v>84</v>
      </c>
      <c r="H2266" t="s">
        <v>316</v>
      </c>
      <c r="I2266" t="s">
        <v>8136</v>
      </c>
      <c r="J2266">
        <v>18373</v>
      </c>
      <c r="K2266">
        <v>0</v>
      </c>
      <c r="L2266" t="s">
        <v>1113</v>
      </c>
      <c r="M2266" t="s">
        <v>589</v>
      </c>
      <c r="O2266" t="s">
        <v>12991</v>
      </c>
      <c r="P2266" s="1" t="s">
        <v>347</v>
      </c>
      <c r="T2266" t="s">
        <v>344</v>
      </c>
      <c r="V2266"/>
      <c r="W2266" s="1">
        <v>29579</v>
      </c>
      <c r="X2266"/>
    </row>
    <row r="2267" spans="1:24" x14ac:dyDescent="0.3">
      <c r="A2267" t="s">
        <v>8139</v>
      </c>
      <c r="B2267">
        <v>1</v>
      </c>
      <c r="C2267" s="1" t="s">
        <v>8138</v>
      </c>
      <c r="D2267" t="s">
        <v>320</v>
      </c>
      <c r="F2267" t="s">
        <v>294</v>
      </c>
      <c r="G2267">
        <v>84</v>
      </c>
      <c r="H2267" t="s">
        <v>4902</v>
      </c>
      <c r="I2267" t="s">
        <v>8138</v>
      </c>
      <c r="J2267">
        <v>13881</v>
      </c>
      <c r="K2267">
        <v>3</v>
      </c>
      <c r="L2267" t="s">
        <v>539</v>
      </c>
      <c r="M2267" t="s">
        <v>1234</v>
      </c>
      <c r="N2267">
        <v>27</v>
      </c>
      <c r="O2267" t="s">
        <v>12992</v>
      </c>
      <c r="P2267" s="1" t="s">
        <v>320</v>
      </c>
      <c r="R2267">
        <v>15067</v>
      </c>
      <c r="T2267" t="s">
        <v>303</v>
      </c>
      <c r="V2267" t="s">
        <v>6247</v>
      </c>
      <c r="W2267" s="1"/>
      <c r="X2267"/>
    </row>
    <row r="2268" spans="1:24" x14ac:dyDescent="0.3">
      <c r="A2268" t="s">
        <v>8143</v>
      </c>
      <c r="B2268">
        <v>1</v>
      </c>
      <c r="C2268" s="1" t="s">
        <v>8140</v>
      </c>
      <c r="D2268" t="s">
        <v>320</v>
      </c>
      <c r="E2268" t="s">
        <v>8142</v>
      </c>
      <c r="F2268" t="s">
        <v>298</v>
      </c>
      <c r="G2268">
        <v>80</v>
      </c>
      <c r="H2268" t="s">
        <v>511</v>
      </c>
      <c r="I2268" t="s">
        <v>8140</v>
      </c>
      <c r="J2268">
        <v>19494</v>
      </c>
      <c r="K2268">
        <v>4</v>
      </c>
      <c r="L2268" t="s">
        <v>1495</v>
      </c>
      <c r="M2268" t="s">
        <v>8141</v>
      </c>
      <c r="N2268">
        <v>27</v>
      </c>
      <c r="O2268" t="s">
        <v>12993</v>
      </c>
      <c r="P2268" s="1" t="s">
        <v>320</v>
      </c>
      <c r="R2268">
        <v>2971280</v>
      </c>
      <c r="S2268">
        <v>4</v>
      </c>
      <c r="T2268" t="s">
        <v>293</v>
      </c>
      <c r="U2268" t="s">
        <v>305</v>
      </c>
      <c r="V2268" t="s">
        <v>1339</v>
      </c>
      <c r="W2268" s="1">
        <v>30795</v>
      </c>
      <c r="X2268"/>
    </row>
    <row r="2269" spans="1:24" x14ac:dyDescent="0.3">
      <c r="A2269" t="s">
        <v>15136</v>
      </c>
      <c r="B2269">
        <v>1</v>
      </c>
      <c r="C2269" s="1" t="s">
        <v>15137</v>
      </c>
      <c r="D2269" t="s">
        <v>347</v>
      </c>
      <c r="F2269" t="s">
        <v>298</v>
      </c>
      <c r="G2269">
        <v>82</v>
      </c>
      <c r="H2269" t="s">
        <v>1054</v>
      </c>
      <c r="I2269" t="s">
        <v>15137</v>
      </c>
      <c r="J2269">
        <v>21731</v>
      </c>
      <c r="K2269">
        <v>1</v>
      </c>
      <c r="L2269" t="s">
        <v>504</v>
      </c>
      <c r="M2269" t="s">
        <v>342</v>
      </c>
      <c r="N2269">
        <v>25</v>
      </c>
      <c r="O2269" t="s">
        <v>15139</v>
      </c>
      <c r="P2269" s="1" t="s">
        <v>347</v>
      </c>
      <c r="R2269">
        <v>4373673</v>
      </c>
      <c r="S2269">
        <v>2</v>
      </c>
      <c r="T2269" t="s">
        <v>344</v>
      </c>
      <c r="U2269" t="s">
        <v>386</v>
      </c>
      <c r="V2269" t="s">
        <v>15138</v>
      </c>
      <c r="W2269" s="1">
        <v>32838</v>
      </c>
      <c r="X2269"/>
    </row>
    <row r="2270" spans="1:24" x14ac:dyDescent="0.3">
      <c r="A2270" t="s">
        <v>15140</v>
      </c>
      <c r="B2270">
        <v>1</v>
      </c>
      <c r="C2270" s="1" t="s">
        <v>15141</v>
      </c>
      <c r="D2270" t="s">
        <v>448</v>
      </c>
      <c r="F2270" t="s">
        <v>294</v>
      </c>
      <c r="H2270" t="s">
        <v>521</v>
      </c>
      <c r="I2270" t="s">
        <v>15141</v>
      </c>
      <c r="J2270">
        <v>21813</v>
      </c>
      <c r="K2270">
        <v>0</v>
      </c>
      <c r="L2270" t="s">
        <v>808</v>
      </c>
      <c r="M2270" t="s">
        <v>15143</v>
      </c>
      <c r="N2270">
        <v>23</v>
      </c>
      <c r="O2270" t="s">
        <v>15144</v>
      </c>
      <c r="P2270" s="1" t="s">
        <v>448</v>
      </c>
      <c r="R2270">
        <v>4036949</v>
      </c>
      <c r="S2270">
        <v>1</v>
      </c>
      <c r="T2270" t="s">
        <v>307</v>
      </c>
      <c r="V2270" t="s">
        <v>15142</v>
      </c>
      <c r="W2270" s="1">
        <v>33143</v>
      </c>
      <c r="X2270"/>
    </row>
    <row r="2271" spans="1:24" x14ac:dyDescent="0.3">
      <c r="A2271" t="s">
        <v>15942</v>
      </c>
      <c r="B2271">
        <v>1</v>
      </c>
      <c r="C2271" s="1" t="s">
        <v>15943</v>
      </c>
      <c r="D2271" t="s">
        <v>15649</v>
      </c>
      <c r="E2271" t="s">
        <v>15944</v>
      </c>
      <c r="F2271" t="s">
        <v>294</v>
      </c>
      <c r="G2271">
        <v>4</v>
      </c>
      <c r="H2271" t="s">
        <v>396</v>
      </c>
      <c r="I2271" t="s">
        <v>15943</v>
      </c>
      <c r="J2271">
        <v>14192</v>
      </c>
      <c r="K2271">
        <v>8</v>
      </c>
      <c r="L2271" t="s">
        <v>468</v>
      </c>
      <c r="M2271" t="s">
        <v>15945</v>
      </c>
      <c r="N2271">
        <v>30</v>
      </c>
      <c r="O2271" t="s">
        <v>15946</v>
      </c>
      <c r="P2271" s="1" t="s">
        <v>15649</v>
      </c>
      <c r="R2271">
        <v>15616</v>
      </c>
      <c r="T2271" t="s">
        <v>317</v>
      </c>
      <c r="V2271" t="s">
        <v>8144</v>
      </c>
      <c r="W2271" s="1">
        <v>26468</v>
      </c>
      <c r="X2271"/>
    </row>
    <row r="2272" spans="1:24" x14ac:dyDescent="0.3">
      <c r="A2272" t="s">
        <v>8148</v>
      </c>
      <c r="B2272">
        <v>1</v>
      </c>
      <c r="C2272" s="1" t="s">
        <v>8145</v>
      </c>
      <c r="D2272" t="s">
        <v>320</v>
      </c>
      <c r="E2272" t="s">
        <v>8147</v>
      </c>
      <c r="F2272" t="s">
        <v>294</v>
      </c>
      <c r="G2272">
        <v>0</v>
      </c>
      <c r="H2272" t="s">
        <v>607</v>
      </c>
      <c r="I2272" t="s">
        <v>8145</v>
      </c>
      <c r="J2272">
        <v>19982</v>
      </c>
      <c r="K2272">
        <v>3</v>
      </c>
      <c r="L2272" t="s">
        <v>440</v>
      </c>
      <c r="M2272" t="s">
        <v>8146</v>
      </c>
      <c r="N2272">
        <v>26</v>
      </c>
      <c r="O2272" t="s">
        <v>12994</v>
      </c>
      <c r="P2272" s="1" t="s">
        <v>320</v>
      </c>
      <c r="Q2272" t="s">
        <v>17009</v>
      </c>
      <c r="R2272">
        <v>3052576</v>
      </c>
      <c r="S2272">
        <v>5</v>
      </c>
      <c r="T2272" t="s">
        <v>317</v>
      </c>
      <c r="U2272" t="s">
        <v>441</v>
      </c>
      <c r="V2272" t="s">
        <v>3655</v>
      </c>
      <c r="W2272" s="1">
        <v>31161</v>
      </c>
      <c r="X2272"/>
    </row>
    <row r="2273" spans="1:24" x14ac:dyDescent="0.3">
      <c r="A2273" t="s">
        <v>8152</v>
      </c>
      <c r="B2273">
        <v>1</v>
      </c>
      <c r="C2273" s="1" t="s">
        <v>8149</v>
      </c>
      <c r="D2273" t="s">
        <v>347</v>
      </c>
      <c r="E2273" t="s">
        <v>8151</v>
      </c>
      <c r="F2273" t="s">
        <v>298</v>
      </c>
      <c r="G2273">
        <v>14</v>
      </c>
      <c r="H2273" t="s">
        <v>1222</v>
      </c>
      <c r="I2273" t="s">
        <v>8149</v>
      </c>
      <c r="J2273">
        <v>19172</v>
      </c>
      <c r="K2273">
        <v>4</v>
      </c>
      <c r="L2273" t="s">
        <v>852</v>
      </c>
      <c r="M2273" t="s">
        <v>8150</v>
      </c>
      <c r="N2273">
        <v>26</v>
      </c>
      <c r="O2273" t="s">
        <v>12995</v>
      </c>
      <c r="P2273" s="1" t="s">
        <v>347</v>
      </c>
      <c r="R2273">
        <v>2978109</v>
      </c>
      <c r="S2273">
        <v>2</v>
      </c>
      <c r="T2273" t="s">
        <v>344</v>
      </c>
      <c r="U2273" t="s">
        <v>302</v>
      </c>
      <c r="V2273" t="s">
        <v>2030</v>
      </c>
      <c r="W2273" s="1">
        <v>30502</v>
      </c>
      <c r="X2273"/>
    </row>
    <row r="2274" spans="1:24" x14ac:dyDescent="0.3">
      <c r="A2274" t="s">
        <v>8156</v>
      </c>
      <c r="B2274">
        <v>1</v>
      </c>
      <c r="C2274" s="1" t="s">
        <v>8153</v>
      </c>
      <c r="D2274" t="s">
        <v>320</v>
      </c>
      <c r="E2274" t="s">
        <v>8155</v>
      </c>
      <c r="F2274" t="s">
        <v>298</v>
      </c>
      <c r="G2274">
        <v>85</v>
      </c>
      <c r="H2274" t="s">
        <v>521</v>
      </c>
      <c r="I2274" t="s">
        <v>8153</v>
      </c>
      <c r="J2274">
        <v>15640</v>
      </c>
      <c r="K2274">
        <v>9</v>
      </c>
      <c r="L2274" t="s">
        <v>1596</v>
      </c>
      <c r="M2274" t="s">
        <v>8154</v>
      </c>
      <c r="N2274">
        <v>30</v>
      </c>
      <c r="O2274" t="s">
        <v>12996</v>
      </c>
      <c r="P2274" s="1" t="s">
        <v>320</v>
      </c>
      <c r="R2274">
        <v>15403</v>
      </c>
      <c r="S2274">
        <v>3</v>
      </c>
      <c r="T2274" t="s">
        <v>317</v>
      </c>
      <c r="U2274" t="s">
        <v>14224</v>
      </c>
      <c r="V2274" t="s">
        <v>6976</v>
      </c>
      <c r="W2274" s="1">
        <v>26416</v>
      </c>
      <c r="X2274"/>
    </row>
    <row r="2275" spans="1:24" x14ac:dyDescent="0.3">
      <c r="A2275" t="s">
        <v>8160</v>
      </c>
      <c r="B2275">
        <v>1</v>
      </c>
      <c r="C2275" s="1" t="s">
        <v>8157</v>
      </c>
      <c r="D2275" t="s">
        <v>320</v>
      </c>
      <c r="E2275" t="s">
        <v>8159</v>
      </c>
      <c r="F2275" t="s">
        <v>294</v>
      </c>
      <c r="G2275">
        <v>85</v>
      </c>
      <c r="H2275" t="s">
        <v>943</v>
      </c>
      <c r="I2275" t="s">
        <v>8157</v>
      </c>
      <c r="J2275">
        <v>17064</v>
      </c>
      <c r="K2275">
        <v>5</v>
      </c>
      <c r="L2275" t="s">
        <v>6208</v>
      </c>
      <c r="M2275" t="s">
        <v>8158</v>
      </c>
      <c r="N2275">
        <v>27</v>
      </c>
      <c r="O2275" t="s">
        <v>12997</v>
      </c>
      <c r="P2275" s="1" t="s">
        <v>320</v>
      </c>
      <c r="R2275">
        <v>2972765</v>
      </c>
      <c r="S2275">
        <v>4</v>
      </c>
      <c r="T2275" t="s">
        <v>421</v>
      </c>
      <c r="V2275" t="s">
        <v>8161</v>
      </c>
      <c r="W2275" s="1">
        <v>28941</v>
      </c>
      <c r="X2275"/>
    </row>
    <row r="2276" spans="1:24" x14ac:dyDescent="0.3">
      <c r="A2276" t="s">
        <v>8165</v>
      </c>
      <c r="B2276">
        <v>1</v>
      </c>
      <c r="C2276" s="1" t="s">
        <v>8162</v>
      </c>
      <c r="D2276" t="s">
        <v>448</v>
      </c>
      <c r="E2276" t="s">
        <v>8164</v>
      </c>
      <c r="F2276" t="s">
        <v>294</v>
      </c>
      <c r="G2276">
        <v>22</v>
      </c>
      <c r="H2276" t="s">
        <v>682</v>
      </c>
      <c r="I2276" t="s">
        <v>8162</v>
      </c>
      <c r="J2276">
        <v>19257</v>
      </c>
      <c r="K2276">
        <v>3</v>
      </c>
      <c r="L2276" t="s">
        <v>8163</v>
      </c>
      <c r="M2276" t="s">
        <v>820</v>
      </c>
      <c r="N2276">
        <v>25</v>
      </c>
      <c r="O2276" t="s">
        <v>12998</v>
      </c>
      <c r="P2276" s="1" t="s">
        <v>448</v>
      </c>
      <c r="R2276">
        <v>3045199</v>
      </c>
      <c r="T2276" t="s">
        <v>359</v>
      </c>
      <c r="V2276" t="s">
        <v>8166</v>
      </c>
      <c r="W2276" s="1">
        <v>30650</v>
      </c>
      <c r="X2276"/>
    </row>
    <row r="2277" spans="1:24" x14ac:dyDescent="0.3">
      <c r="A2277" t="s">
        <v>8168</v>
      </c>
      <c r="B2277">
        <v>1</v>
      </c>
      <c r="C2277" s="1" t="s">
        <v>8167</v>
      </c>
      <c r="F2277" t="s">
        <v>294</v>
      </c>
      <c r="G2277">
        <v>0</v>
      </c>
      <c r="H2277" t="s">
        <v>295</v>
      </c>
      <c r="I2277" t="s">
        <v>8167</v>
      </c>
      <c r="J2277">
        <v>18615</v>
      </c>
      <c r="K2277">
        <v>0</v>
      </c>
      <c r="L2277" t="s">
        <v>3205</v>
      </c>
      <c r="M2277" t="s">
        <v>1224</v>
      </c>
      <c r="O2277" t="s">
        <v>12999</v>
      </c>
      <c r="P2277" s="1" t="s">
        <v>295</v>
      </c>
      <c r="T2277" t="s">
        <v>295</v>
      </c>
      <c r="V2277"/>
      <c r="W2277" s="1"/>
      <c r="X2277"/>
    </row>
    <row r="2278" spans="1:24" x14ac:dyDescent="0.3">
      <c r="A2278" t="s">
        <v>15145</v>
      </c>
      <c r="B2278">
        <v>1</v>
      </c>
      <c r="C2278" s="1" t="s">
        <v>15146</v>
      </c>
      <c r="D2278" t="s">
        <v>310</v>
      </c>
      <c r="F2278" t="s">
        <v>298</v>
      </c>
      <c r="G2278">
        <v>1</v>
      </c>
      <c r="H2278" t="s">
        <v>964</v>
      </c>
      <c r="I2278" t="s">
        <v>15146</v>
      </c>
      <c r="J2278">
        <v>21677</v>
      </c>
      <c r="K2278">
        <v>1</v>
      </c>
      <c r="L2278" t="s">
        <v>15150</v>
      </c>
      <c r="M2278" t="s">
        <v>15148</v>
      </c>
      <c r="N2278">
        <v>23</v>
      </c>
      <c r="O2278" t="s">
        <v>15149</v>
      </c>
      <c r="P2278" s="1" t="s">
        <v>310</v>
      </c>
      <c r="R2278">
        <v>4241479</v>
      </c>
      <c r="S2278">
        <v>1</v>
      </c>
      <c r="T2278" t="s">
        <v>328</v>
      </c>
      <c r="U2278" t="s">
        <v>518</v>
      </c>
      <c r="V2278" t="s">
        <v>15147</v>
      </c>
      <c r="W2278" s="1">
        <v>32675</v>
      </c>
      <c r="X2278"/>
    </row>
    <row r="2279" spans="1:24" x14ac:dyDescent="0.3">
      <c r="A2279" t="s">
        <v>8171</v>
      </c>
      <c r="B2279">
        <v>1</v>
      </c>
      <c r="C2279" s="1" t="s">
        <v>8169</v>
      </c>
      <c r="F2279" t="s">
        <v>294</v>
      </c>
      <c r="G2279">
        <v>0</v>
      </c>
      <c r="H2279" t="s">
        <v>295</v>
      </c>
      <c r="I2279" t="s">
        <v>8169</v>
      </c>
      <c r="J2279">
        <v>19677</v>
      </c>
      <c r="K2279">
        <v>0</v>
      </c>
      <c r="L2279" t="s">
        <v>2676</v>
      </c>
      <c r="M2279" t="s">
        <v>8170</v>
      </c>
      <c r="O2279" t="s">
        <v>13000</v>
      </c>
      <c r="P2279" s="1" t="s">
        <v>295</v>
      </c>
      <c r="T2279" t="s">
        <v>295</v>
      </c>
      <c r="V2279"/>
      <c r="W2279" s="1"/>
      <c r="X2279"/>
    </row>
    <row r="2280" spans="1:24" x14ac:dyDescent="0.3">
      <c r="A2280" t="s">
        <v>8173</v>
      </c>
      <c r="B2280">
        <v>1</v>
      </c>
      <c r="C2280" s="1" t="s">
        <v>8172</v>
      </c>
      <c r="F2280" t="s">
        <v>294</v>
      </c>
      <c r="G2280">
        <v>0</v>
      </c>
      <c r="H2280" t="s">
        <v>295</v>
      </c>
      <c r="I2280" t="s">
        <v>8172</v>
      </c>
      <c r="J2280">
        <v>17877</v>
      </c>
      <c r="K2280">
        <v>0</v>
      </c>
      <c r="L2280" t="s">
        <v>330</v>
      </c>
      <c r="M2280" t="s">
        <v>820</v>
      </c>
      <c r="O2280" t="s">
        <v>13001</v>
      </c>
      <c r="P2280" s="1" t="s">
        <v>295</v>
      </c>
      <c r="T2280" t="s">
        <v>295</v>
      </c>
      <c r="V2280"/>
      <c r="W2280" s="1"/>
      <c r="X2280"/>
    </row>
    <row r="2281" spans="1:24" x14ac:dyDescent="0.3">
      <c r="A2281" t="s">
        <v>15151</v>
      </c>
      <c r="B2281">
        <v>1</v>
      </c>
      <c r="C2281" s="1" t="s">
        <v>15152</v>
      </c>
      <c r="D2281" t="s">
        <v>347</v>
      </c>
      <c r="F2281" t="s">
        <v>294</v>
      </c>
      <c r="H2281" t="s">
        <v>316</v>
      </c>
      <c r="I2281" t="s">
        <v>15152</v>
      </c>
      <c r="J2281">
        <v>22379</v>
      </c>
      <c r="K2281">
        <v>0</v>
      </c>
      <c r="L2281" t="s">
        <v>15155</v>
      </c>
      <c r="M2281" t="s">
        <v>15153</v>
      </c>
      <c r="N2281">
        <v>23</v>
      </c>
      <c r="O2281" t="s">
        <v>15154</v>
      </c>
      <c r="P2281" s="1" t="s">
        <v>347</v>
      </c>
      <c r="T2281" t="s">
        <v>307</v>
      </c>
      <c r="V2281" t="s">
        <v>13841</v>
      </c>
      <c r="W2281" s="1">
        <v>33073</v>
      </c>
      <c r="X2281"/>
    </row>
    <row r="2282" spans="1:24" x14ac:dyDescent="0.3">
      <c r="A2282" t="s">
        <v>15156</v>
      </c>
      <c r="B2282">
        <v>1</v>
      </c>
      <c r="C2282" s="1" t="s">
        <v>15157</v>
      </c>
      <c r="F2282" t="s">
        <v>294</v>
      </c>
      <c r="G2282">
        <v>0</v>
      </c>
      <c r="H2282" t="s">
        <v>295</v>
      </c>
      <c r="I2282" t="s">
        <v>15157</v>
      </c>
      <c r="J2282">
        <v>17897</v>
      </c>
      <c r="K2282">
        <v>0</v>
      </c>
      <c r="L2282" t="s">
        <v>435</v>
      </c>
      <c r="M2282" t="s">
        <v>8218</v>
      </c>
      <c r="O2282" t="s">
        <v>15158</v>
      </c>
      <c r="P2282" s="1" t="s">
        <v>295</v>
      </c>
      <c r="T2282" t="s">
        <v>295</v>
      </c>
      <c r="V2282"/>
      <c r="W2282" s="1"/>
      <c r="X2282"/>
    </row>
    <row r="2283" spans="1:24" x14ac:dyDescent="0.3">
      <c r="A2283" t="s">
        <v>8177</v>
      </c>
      <c r="B2283">
        <v>1</v>
      </c>
      <c r="C2283" s="1" t="s">
        <v>8174</v>
      </c>
      <c r="D2283" t="s">
        <v>448</v>
      </c>
      <c r="E2283" t="s">
        <v>8176</v>
      </c>
      <c r="F2283" t="s">
        <v>294</v>
      </c>
      <c r="G2283">
        <v>38</v>
      </c>
      <c r="H2283" t="s">
        <v>331</v>
      </c>
      <c r="I2283" t="s">
        <v>8174</v>
      </c>
      <c r="J2283">
        <v>18339</v>
      </c>
      <c r="K2283">
        <v>4</v>
      </c>
      <c r="L2283" t="s">
        <v>633</v>
      </c>
      <c r="M2283" t="s">
        <v>8175</v>
      </c>
      <c r="N2283">
        <v>27</v>
      </c>
      <c r="O2283" t="s">
        <v>13002</v>
      </c>
      <c r="P2283" s="1" t="s">
        <v>448</v>
      </c>
      <c r="R2283">
        <v>2577245</v>
      </c>
      <c r="T2283" t="s">
        <v>307</v>
      </c>
      <c r="V2283" t="s">
        <v>625</v>
      </c>
      <c r="W2283" s="1">
        <v>29821</v>
      </c>
      <c r="X2283"/>
    </row>
    <row r="2284" spans="1:24" x14ac:dyDescent="0.3">
      <c r="A2284" t="s">
        <v>8180</v>
      </c>
      <c r="B2284">
        <v>1</v>
      </c>
      <c r="C2284" s="1" t="s">
        <v>8178</v>
      </c>
      <c r="D2284" t="s">
        <v>320</v>
      </c>
      <c r="E2284" t="s">
        <v>8179</v>
      </c>
      <c r="F2284" t="s">
        <v>298</v>
      </c>
      <c r="G2284">
        <v>83</v>
      </c>
      <c r="H2284" t="s">
        <v>1371</v>
      </c>
      <c r="I2284" t="s">
        <v>8178</v>
      </c>
      <c r="J2284">
        <v>16759</v>
      </c>
      <c r="K2284">
        <v>6</v>
      </c>
      <c r="L2284" t="s">
        <v>6123</v>
      </c>
      <c r="M2284" t="s">
        <v>3916</v>
      </c>
      <c r="N2284">
        <v>29</v>
      </c>
      <c r="O2284" t="s">
        <v>13003</v>
      </c>
      <c r="P2284" s="1" t="s">
        <v>320</v>
      </c>
      <c r="R2284">
        <v>2476373</v>
      </c>
      <c r="T2284" t="s">
        <v>421</v>
      </c>
      <c r="V2284" t="s">
        <v>8181</v>
      </c>
      <c r="W2284" s="1">
        <v>28348</v>
      </c>
      <c r="X2284"/>
    </row>
    <row r="2285" spans="1:24" x14ac:dyDescent="0.3">
      <c r="A2285" t="s">
        <v>8185</v>
      </c>
      <c r="B2285">
        <v>1</v>
      </c>
      <c r="C2285" s="1" t="s">
        <v>8182</v>
      </c>
      <c r="D2285" t="s">
        <v>448</v>
      </c>
      <c r="E2285" t="s">
        <v>8184</v>
      </c>
      <c r="F2285" t="s">
        <v>298</v>
      </c>
      <c r="G2285">
        <v>38</v>
      </c>
      <c r="H2285" t="s">
        <v>692</v>
      </c>
      <c r="I2285" t="s">
        <v>8182</v>
      </c>
      <c r="J2285">
        <v>20122</v>
      </c>
      <c r="K2285">
        <v>3</v>
      </c>
      <c r="L2285" t="s">
        <v>597</v>
      </c>
      <c r="M2285" t="s">
        <v>8183</v>
      </c>
      <c r="N2285">
        <v>26</v>
      </c>
      <c r="O2285" t="s">
        <v>13004</v>
      </c>
      <c r="P2285" s="1" t="s">
        <v>448</v>
      </c>
      <c r="R2285">
        <v>3053732</v>
      </c>
      <c r="S2285">
        <v>5</v>
      </c>
      <c r="T2285" t="s">
        <v>307</v>
      </c>
      <c r="U2285" t="s">
        <v>313</v>
      </c>
      <c r="V2285" t="s">
        <v>8186</v>
      </c>
      <c r="W2285" s="1">
        <v>31280</v>
      </c>
      <c r="X2285"/>
    </row>
    <row r="2286" spans="1:24" x14ac:dyDescent="0.3">
      <c r="A2286" t="s">
        <v>8189</v>
      </c>
      <c r="B2286">
        <v>1</v>
      </c>
      <c r="C2286" s="1" t="s">
        <v>8187</v>
      </c>
      <c r="D2286" t="s">
        <v>558</v>
      </c>
      <c r="F2286" t="s">
        <v>294</v>
      </c>
      <c r="G2286">
        <v>44</v>
      </c>
      <c r="H2286" t="s">
        <v>655</v>
      </c>
      <c r="I2286" t="s">
        <v>8187</v>
      </c>
      <c r="J2286">
        <v>19222</v>
      </c>
      <c r="K2286">
        <v>2</v>
      </c>
      <c r="L2286" t="s">
        <v>1343</v>
      </c>
      <c r="M2286" t="s">
        <v>8188</v>
      </c>
      <c r="N2286">
        <v>24</v>
      </c>
      <c r="O2286" t="s">
        <v>13005</v>
      </c>
      <c r="P2286" s="1" t="s">
        <v>448</v>
      </c>
      <c r="R2286">
        <v>3042520</v>
      </c>
      <c r="T2286" t="s">
        <v>307</v>
      </c>
      <c r="V2286" t="s">
        <v>8190</v>
      </c>
      <c r="W2286" s="1">
        <v>30580</v>
      </c>
      <c r="X2286"/>
    </row>
    <row r="2287" spans="1:24" x14ac:dyDescent="0.3">
      <c r="A2287" t="s">
        <v>8192</v>
      </c>
      <c r="B2287">
        <v>1</v>
      </c>
      <c r="C2287" s="1" t="s">
        <v>176</v>
      </c>
      <c r="D2287" t="s">
        <v>347</v>
      </c>
      <c r="E2287" t="s">
        <v>8191</v>
      </c>
      <c r="F2287" t="s">
        <v>298</v>
      </c>
      <c r="G2287">
        <v>2</v>
      </c>
      <c r="H2287" t="s">
        <v>433</v>
      </c>
      <c r="I2287" t="s">
        <v>176</v>
      </c>
      <c r="J2287">
        <v>19844</v>
      </c>
      <c r="K2287">
        <v>3</v>
      </c>
      <c r="L2287" t="s">
        <v>3473</v>
      </c>
      <c r="M2287" t="s">
        <v>2688</v>
      </c>
      <c r="N2287">
        <v>24</v>
      </c>
      <c r="O2287" t="s">
        <v>13006</v>
      </c>
      <c r="P2287" s="1" t="s">
        <v>347</v>
      </c>
      <c r="R2287">
        <v>3915416</v>
      </c>
      <c r="S2287">
        <v>1</v>
      </c>
      <c r="T2287" t="s">
        <v>359</v>
      </c>
      <c r="U2287" t="s">
        <v>870</v>
      </c>
      <c r="V2287" t="s">
        <v>8193</v>
      </c>
      <c r="W2287" s="1">
        <v>30994</v>
      </c>
      <c r="X2287"/>
    </row>
    <row r="2288" spans="1:24" x14ac:dyDescent="0.3">
      <c r="A2288" t="s">
        <v>8197</v>
      </c>
      <c r="B2288">
        <v>1</v>
      </c>
      <c r="C2288" s="1" t="s">
        <v>8194</v>
      </c>
      <c r="D2288" t="s">
        <v>448</v>
      </c>
      <c r="E2288" t="s">
        <v>8196</v>
      </c>
      <c r="F2288" t="s">
        <v>294</v>
      </c>
      <c r="G2288">
        <v>36</v>
      </c>
      <c r="H2288" t="s">
        <v>346</v>
      </c>
      <c r="I2288" t="s">
        <v>8194</v>
      </c>
      <c r="J2288">
        <v>18153</v>
      </c>
      <c r="K2288">
        <v>4</v>
      </c>
      <c r="L2288" t="s">
        <v>311</v>
      </c>
      <c r="M2288" t="s">
        <v>8195</v>
      </c>
      <c r="N2288">
        <v>27</v>
      </c>
      <c r="O2288" t="s">
        <v>13007</v>
      </c>
      <c r="P2288" s="1" t="s">
        <v>448</v>
      </c>
      <c r="R2288">
        <v>2576873</v>
      </c>
      <c r="T2288" t="s">
        <v>307</v>
      </c>
      <c r="V2288" t="s">
        <v>7374</v>
      </c>
      <c r="W2288" s="1">
        <v>29471</v>
      </c>
      <c r="X2288"/>
    </row>
    <row r="2289" spans="1:24" x14ac:dyDescent="0.3">
      <c r="A2289" t="s">
        <v>8200</v>
      </c>
      <c r="B2289">
        <v>1</v>
      </c>
      <c r="C2289" s="1" t="s">
        <v>8198</v>
      </c>
      <c r="D2289" t="s">
        <v>347</v>
      </c>
      <c r="E2289" t="s">
        <v>14094</v>
      </c>
      <c r="F2289" t="s">
        <v>298</v>
      </c>
      <c r="G2289">
        <v>15</v>
      </c>
      <c r="H2289" t="s">
        <v>427</v>
      </c>
      <c r="I2289" t="s">
        <v>8198</v>
      </c>
      <c r="J2289">
        <v>21294</v>
      </c>
      <c r="K2289">
        <v>2</v>
      </c>
      <c r="L2289" t="s">
        <v>608</v>
      </c>
      <c r="M2289" t="s">
        <v>8199</v>
      </c>
      <c r="N2289">
        <v>25</v>
      </c>
      <c r="O2289" t="s">
        <v>13008</v>
      </c>
      <c r="P2289" s="1" t="s">
        <v>347</v>
      </c>
      <c r="R2289">
        <v>3919510</v>
      </c>
      <c r="T2289" t="s">
        <v>307</v>
      </c>
      <c r="U2289" t="s">
        <v>313</v>
      </c>
      <c r="V2289" t="s">
        <v>8201</v>
      </c>
      <c r="W2289" s="1">
        <v>32124</v>
      </c>
      <c r="X2289"/>
    </row>
    <row r="2290" spans="1:24" x14ac:dyDescent="0.3">
      <c r="A2290" t="s">
        <v>14095</v>
      </c>
      <c r="B2290">
        <v>1</v>
      </c>
      <c r="C2290" s="1" t="s">
        <v>14096</v>
      </c>
      <c r="D2290" t="s">
        <v>347</v>
      </c>
      <c r="E2290" t="s">
        <v>14098</v>
      </c>
      <c r="F2290" t="s">
        <v>298</v>
      </c>
      <c r="G2290">
        <v>80</v>
      </c>
      <c r="H2290" t="s">
        <v>564</v>
      </c>
      <c r="I2290" t="s">
        <v>14096</v>
      </c>
      <c r="J2290">
        <v>20194</v>
      </c>
      <c r="K2290">
        <v>3</v>
      </c>
      <c r="L2290" t="s">
        <v>3906</v>
      </c>
      <c r="M2290" t="s">
        <v>14099</v>
      </c>
      <c r="N2290">
        <v>25</v>
      </c>
      <c r="O2290" t="s">
        <v>14100</v>
      </c>
      <c r="P2290" s="1" t="s">
        <v>8219</v>
      </c>
      <c r="R2290">
        <v>4048717</v>
      </c>
      <c r="S2290">
        <v>3</v>
      </c>
      <c r="T2290" t="s">
        <v>399</v>
      </c>
      <c r="U2290" t="s">
        <v>339</v>
      </c>
      <c r="V2290" t="s">
        <v>14097</v>
      </c>
      <c r="W2290" s="1">
        <v>31607</v>
      </c>
      <c r="X2290"/>
    </row>
    <row r="2291" spans="1:24" x14ac:dyDescent="0.3">
      <c r="A2291" t="s">
        <v>8205</v>
      </c>
      <c r="B2291">
        <v>1</v>
      </c>
      <c r="C2291" s="1" t="s">
        <v>8203</v>
      </c>
      <c r="D2291" t="s">
        <v>448</v>
      </c>
      <c r="F2291" t="s">
        <v>294</v>
      </c>
      <c r="G2291">
        <v>34</v>
      </c>
      <c r="H2291" t="s">
        <v>964</v>
      </c>
      <c r="I2291" t="s">
        <v>8203</v>
      </c>
      <c r="J2291">
        <v>19242</v>
      </c>
      <c r="K2291">
        <v>2</v>
      </c>
      <c r="L2291" t="s">
        <v>8204</v>
      </c>
      <c r="M2291" t="s">
        <v>2083</v>
      </c>
      <c r="N2291">
        <v>25</v>
      </c>
      <c r="O2291" t="s">
        <v>13009</v>
      </c>
      <c r="P2291" s="1" t="s">
        <v>448</v>
      </c>
      <c r="R2291">
        <v>3059488</v>
      </c>
      <c r="T2291" t="s">
        <v>489</v>
      </c>
      <c r="V2291" t="s">
        <v>6073</v>
      </c>
      <c r="W2291" s="1">
        <v>30618</v>
      </c>
      <c r="X2291"/>
    </row>
    <row r="2292" spans="1:24" x14ac:dyDescent="0.3">
      <c r="A2292" t="s">
        <v>8210</v>
      </c>
      <c r="B2292">
        <v>1</v>
      </c>
      <c r="C2292" s="1" t="s">
        <v>8207</v>
      </c>
      <c r="D2292" t="s">
        <v>347</v>
      </c>
      <c r="E2292" t="s">
        <v>14101</v>
      </c>
      <c r="F2292" t="s">
        <v>298</v>
      </c>
      <c r="G2292">
        <v>80</v>
      </c>
      <c r="H2292" t="s">
        <v>427</v>
      </c>
      <c r="I2292" t="s">
        <v>8207</v>
      </c>
      <c r="J2292">
        <v>21601</v>
      </c>
      <c r="K2292">
        <v>2</v>
      </c>
      <c r="L2292" t="s">
        <v>8208</v>
      </c>
      <c r="M2292" t="s">
        <v>8209</v>
      </c>
      <c r="N2292">
        <v>24</v>
      </c>
      <c r="O2292" t="s">
        <v>13010</v>
      </c>
      <c r="P2292" s="1" t="s">
        <v>347</v>
      </c>
      <c r="R2292">
        <v>4424106</v>
      </c>
      <c r="S2292">
        <v>2</v>
      </c>
      <c r="T2292" t="s">
        <v>307</v>
      </c>
      <c r="U2292" t="s">
        <v>486</v>
      </c>
      <c r="V2292" t="s">
        <v>8211</v>
      </c>
      <c r="W2292" s="1">
        <v>32612</v>
      </c>
      <c r="X2292"/>
    </row>
    <row r="2293" spans="1:24" x14ac:dyDescent="0.3">
      <c r="A2293" t="s">
        <v>15159</v>
      </c>
      <c r="B2293">
        <v>1</v>
      </c>
      <c r="C2293" s="1" t="s">
        <v>15160</v>
      </c>
      <c r="D2293" t="s">
        <v>347</v>
      </c>
      <c r="F2293" t="s">
        <v>298</v>
      </c>
      <c r="G2293">
        <v>15</v>
      </c>
      <c r="H2293" t="s">
        <v>316</v>
      </c>
      <c r="I2293" t="s">
        <v>15160</v>
      </c>
      <c r="J2293">
        <v>21964</v>
      </c>
      <c r="K2293">
        <v>1</v>
      </c>
      <c r="L2293" t="s">
        <v>291</v>
      </c>
      <c r="M2293" t="s">
        <v>493</v>
      </c>
      <c r="N2293">
        <v>22</v>
      </c>
      <c r="O2293" t="s">
        <v>15162</v>
      </c>
      <c r="P2293" s="1" t="s">
        <v>347</v>
      </c>
      <c r="R2293">
        <v>4241983</v>
      </c>
      <c r="T2293" t="s">
        <v>317</v>
      </c>
      <c r="U2293" t="s">
        <v>909</v>
      </c>
      <c r="V2293" t="s">
        <v>15161</v>
      </c>
      <c r="W2293" s="1">
        <v>32948</v>
      </c>
      <c r="X2293"/>
    </row>
    <row r="2294" spans="1:24" x14ac:dyDescent="0.3">
      <c r="A2294" t="s">
        <v>8215</v>
      </c>
      <c r="B2294">
        <v>1</v>
      </c>
      <c r="C2294" s="1" t="s">
        <v>8213</v>
      </c>
      <c r="D2294" t="s">
        <v>448</v>
      </c>
      <c r="E2294" t="s">
        <v>14102</v>
      </c>
      <c r="F2294" t="s">
        <v>294</v>
      </c>
      <c r="H2294" t="s">
        <v>346</v>
      </c>
      <c r="I2294" t="s">
        <v>8213</v>
      </c>
      <c r="J2294">
        <v>21491</v>
      </c>
      <c r="K2294">
        <v>1</v>
      </c>
      <c r="L2294" t="s">
        <v>735</v>
      </c>
      <c r="M2294" t="s">
        <v>8214</v>
      </c>
      <c r="N2294">
        <v>24</v>
      </c>
      <c r="O2294" t="s">
        <v>13011</v>
      </c>
      <c r="P2294" s="1" t="s">
        <v>448</v>
      </c>
      <c r="R2294">
        <v>3122842</v>
      </c>
      <c r="T2294" t="s">
        <v>489</v>
      </c>
      <c r="V2294" t="s">
        <v>8216</v>
      </c>
      <c r="W2294" s="1">
        <v>32332</v>
      </c>
      <c r="X2294"/>
    </row>
    <row r="2295" spans="1:24" x14ac:dyDescent="0.3">
      <c r="A2295" t="s">
        <v>8220</v>
      </c>
      <c r="B2295">
        <v>1</v>
      </c>
      <c r="C2295" s="1" t="s">
        <v>8217</v>
      </c>
      <c r="D2295" t="s">
        <v>347</v>
      </c>
      <c r="F2295" t="s">
        <v>294</v>
      </c>
      <c r="G2295">
        <v>89</v>
      </c>
      <c r="H2295" t="s">
        <v>918</v>
      </c>
      <c r="I2295" t="s">
        <v>8217</v>
      </c>
      <c r="J2295">
        <v>20120</v>
      </c>
      <c r="K2295">
        <v>2</v>
      </c>
      <c r="L2295" t="s">
        <v>1495</v>
      </c>
      <c r="M2295" t="s">
        <v>8218</v>
      </c>
      <c r="N2295">
        <v>24</v>
      </c>
      <c r="O2295" t="s">
        <v>13012</v>
      </c>
      <c r="P2295" s="1" t="s">
        <v>8219</v>
      </c>
      <c r="R2295">
        <v>3115343</v>
      </c>
      <c r="T2295" t="s">
        <v>359</v>
      </c>
      <c r="V2295" t="s">
        <v>8221</v>
      </c>
      <c r="W2295" s="1">
        <v>31450</v>
      </c>
      <c r="X2295"/>
    </row>
    <row r="2296" spans="1:24" x14ac:dyDescent="0.3">
      <c r="A2296" t="s">
        <v>8224</v>
      </c>
      <c r="B2296">
        <v>1</v>
      </c>
      <c r="C2296" s="1" t="s">
        <v>8222</v>
      </c>
      <c r="D2296" t="s">
        <v>448</v>
      </c>
      <c r="F2296" t="s">
        <v>294</v>
      </c>
      <c r="G2296">
        <v>44</v>
      </c>
      <c r="H2296" t="s">
        <v>575</v>
      </c>
      <c r="I2296" t="s">
        <v>8222</v>
      </c>
      <c r="J2296">
        <v>19268</v>
      </c>
      <c r="K2296">
        <v>2</v>
      </c>
      <c r="L2296" t="s">
        <v>1481</v>
      </c>
      <c r="M2296" t="s">
        <v>8223</v>
      </c>
      <c r="N2296">
        <v>24</v>
      </c>
      <c r="O2296" t="s">
        <v>13013</v>
      </c>
      <c r="P2296" s="1" t="s">
        <v>448</v>
      </c>
      <c r="R2296">
        <v>3040496</v>
      </c>
      <c r="T2296" t="s">
        <v>489</v>
      </c>
      <c r="V2296" t="s">
        <v>6193</v>
      </c>
      <c r="W2296" s="1">
        <v>30439</v>
      </c>
      <c r="X2296"/>
    </row>
    <row r="2297" spans="1:24" x14ac:dyDescent="0.3">
      <c r="A2297" t="s">
        <v>15163</v>
      </c>
      <c r="B2297">
        <v>1</v>
      </c>
      <c r="C2297" s="1" t="s">
        <v>15164</v>
      </c>
      <c r="D2297" t="s">
        <v>347</v>
      </c>
      <c r="F2297" t="s">
        <v>294</v>
      </c>
      <c r="H2297" t="s">
        <v>427</v>
      </c>
      <c r="I2297" t="s">
        <v>15164</v>
      </c>
      <c r="J2297">
        <v>22301</v>
      </c>
      <c r="K2297">
        <v>0</v>
      </c>
      <c r="L2297" t="s">
        <v>15168</v>
      </c>
      <c r="M2297" t="s">
        <v>15166</v>
      </c>
      <c r="N2297">
        <v>23</v>
      </c>
      <c r="O2297" t="s">
        <v>15167</v>
      </c>
      <c r="P2297" s="1" t="s">
        <v>347</v>
      </c>
      <c r="T2297" t="s">
        <v>344</v>
      </c>
      <c r="V2297" t="s">
        <v>15165</v>
      </c>
      <c r="W2297" s="1">
        <v>33353</v>
      </c>
      <c r="X2297"/>
    </row>
    <row r="2298" spans="1:24" x14ac:dyDescent="0.3">
      <c r="A2298" t="s">
        <v>17319</v>
      </c>
      <c r="B2298">
        <v>1</v>
      </c>
      <c r="C2298" s="1" t="s">
        <v>17320</v>
      </c>
      <c r="D2298" t="s">
        <v>320</v>
      </c>
      <c r="F2298" t="s">
        <v>298</v>
      </c>
      <c r="G2298">
        <v>82</v>
      </c>
      <c r="H2298" t="s">
        <v>433</v>
      </c>
      <c r="I2298" t="s">
        <v>17320</v>
      </c>
      <c r="K2298">
        <v>0</v>
      </c>
      <c r="L2298" t="s">
        <v>1133</v>
      </c>
      <c r="M2298" t="s">
        <v>3950</v>
      </c>
      <c r="O2298" t="s">
        <v>17321</v>
      </c>
      <c r="P2298" s="1" t="s">
        <v>320</v>
      </c>
      <c r="T2298" t="s">
        <v>293</v>
      </c>
      <c r="U2298" t="s">
        <v>640</v>
      </c>
      <c r="V2298"/>
      <c r="W2298" s="1"/>
      <c r="X2298"/>
    </row>
    <row r="2299" spans="1:24" x14ac:dyDescent="0.3">
      <c r="A2299" t="s">
        <v>8228</v>
      </c>
      <c r="B2299">
        <v>1</v>
      </c>
      <c r="C2299" s="1" t="s">
        <v>8225</v>
      </c>
      <c r="D2299" t="s">
        <v>310</v>
      </c>
      <c r="E2299" t="s">
        <v>8227</v>
      </c>
      <c r="F2299" t="s">
        <v>294</v>
      </c>
      <c r="G2299">
        <v>14</v>
      </c>
      <c r="H2299" t="s">
        <v>692</v>
      </c>
      <c r="I2299" t="s">
        <v>8225</v>
      </c>
      <c r="J2299">
        <v>20305</v>
      </c>
      <c r="K2299">
        <v>2</v>
      </c>
      <c r="L2299" t="s">
        <v>811</v>
      </c>
      <c r="M2299" t="s">
        <v>8226</v>
      </c>
      <c r="N2299">
        <v>24</v>
      </c>
      <c r="O2299" t="s">
        <v>13014</v>
      </c>
      <c r="P2299" s="1" t="s">
        <v>310</v>
      </c>
      <c r="R2299">
        <v>3931782</v>
      </c>
      <c r="S2299">
        <v>4</v>
      </c>
      <c r="T2299" t="s">
        <v>293</v>
      </c>
      <c r="V2299" t="s">
        <v>8229</v>
      </c>
      <c r="W2299" s="1">
        <v>31490</v>
      </c>
      <c r="X2299"/>
    </row>
    <row r="2300" spans="1:24" x14ac:dyDescent="0.3">
      <c r="A2300" t="s">
        <v>15947</v>
      </c>
      <c r="B2300">
        <v>1</v>
      </c>
      <c r="C2300" s="1" t="s">
        <v>15948</v>
      </c>
      <c r="D2300" t="s">
        <v>15649</v>
      </c>
      <c r="F2300" t="s">
        <v>294</v>
      </c>
      <c r="G2300">
        <v>6</v>
      </c>
      <c r="H2300" t="s">
        <v>943</v>
      </c>
      <c r="I2300" t="s">
        <v>15948</v>
      </c>
      <c r="J2300">
        <v>17233</v>
      </c>
      <c r="K2300">
        <v>0</v>
      </c>
      <c r="L2300" t="s">
        <v>15951</v>
      </c>
      <c r="M2300" t="s">
        <v>820</v>
      </c>
      <c r="N2300">
        <v>25</v>
      </c>
      <c r="O2300" t="s">
        <v>15950</v>
      </c>
      <c r="P2300" s="1" t="s">
        <v>15649</v>
      </c>
      <c r="R2300">
        <v>2510870</v>
      </c>
      <c r="T2300" t="s">
        <v>328</v>
      </c>
      <c r="V2300" t="s">
        <v>15949</v>
      </c>
      <c r="W2300" s="1">
        <v>28657</v>
      </c>
      <c r="X2300"/>
    </row>
    <row r="2301" spans="1:24" x14ac:dyDescent="0.3">
      <c r="A2301" t="s">
        <v>8231</v>
      </c>
      <c r="B2301">
        <v>1</v>
      </c>
      <c r="C2301" s="1" t="s">
        <v>8230</v>
      </c>
      <c r="F2301" t="s">
        <v>294</v>
      </c>
      <c r="G2301">
        <v>0</v>
      </c>
      <c r="H2301" t="s">
        <v>295</v>
      </c>
      <c r="I2301" t="s">
        <v>8230</v>
      </c>
      <c r="J2301">
        <v>18804</v>
      </c>
      <c r="K2301">
        <v>0</v>
      </c>
      <c r="L2301" t="s">
        <v>504</v>
      </c>
      <c r="M2301" t="s">
        <v>2117</v>
      </c>
      <c r="O2301" t="s">
        <v>13015</v>
      </c>
      <c r="P2301" s="1" t="s">
        <v>295</v>
      </c>
      <c r="T2301" t="s">
        <v>295</v>
      </c>
      <c r="V2301"/>
      <c r="W2301" s="1"/>
      <c r="X2301"/>
    </row>
    <row r="2302" spans="1:24" x14ac:dyDescent="0.3">
      <c r="A2302" t="s">
        <v>10090</v>
      </c>
      <c r="B2302">
        <v>1</v>
      </c>
      <c r="C2302" s="1" t="s">
        <v>8232</v>
      </c>
      <c r="D2302" t="s">
        <v>320</v>
      </c>
      <c r="E2302" t="s">
        <v>8234</v>
      </c>
      <c r="F2302" t="s">
        <v>298</v>
      </c>
      <c r="G2302">
        <v>83</v>
      </c>
      <c r="H2302" t="s">
        <v>1371</v>
      </c>
      <c r="I2302" t="s">
        <v>8232</v>
      </c>
      <c r="J2302">
        <v>19988</v>
      </c>
      <c r="K2302">
        <v>3</v>
      </c>
      <c r="L2302" t="s">
        <v>1071</v>
      </c>
      <c r="M2302" t="s">
        <v>9768</v>
      </c>
      <c r="N2302">
        <v>25</v>
      </c>
      <c r="O2302" t="s">
        <v>13567</v>
      </c>
      <c r="P2302" s="1" t="s">
        <v>320</v>
      </c>
      <c r="R2302">
        <v>3122920</v>
      </c>
      <c r="S2302">
        <v>2</v>
      </c>
      <c r="T2302" t="s">
        <v>317</v>
      </c>
      <c r="U2302" t="s">
        <v>640</v>
      </c>
      <c r="V2302" t="s">
        <v>10091</v>
      </c>
      <c r="W2302" s="1">
        <v>31220</v>
      </c>
      <c r="X2302"/>
    </row>
    <row r="2303" spans="1:24" x14ac:dyDescent="0.3">
      <c r="A2303" t="s">
        <v>8238</v>
      </c>
      <c r="B2303">
        <v>1</v>
      </c>
      <c r="C2303" s="1" t="s">
        <v>8236</v>
      </c>
      <c r="F2303" t="s">
        <v>294</v>
      </c>
      <c r="G2303">
        <v>0</v>
      </c>
      <c r="H2303" t="s">
        <v>295</v>
      </c>
      <c r="I2303" t="s">
        <v>8236</v>
      </c>
      <c r="J2303">
        <v>18830</v>
      </c>
      <c r="K2303">
        <v>0</v>
      </c>
      <c r="L2303" t="s">
        <v>8237</v>
      </c>
      <c r="M2303" t="s">
        <v>1510</v>
      </c>
      <c r="O2303" t="s">
        <v>13017</v>
      </c>
      <c r="P2303" s="1" t="s">
        <v>295</v>
      </c>
      <c r="T2303" t="s">
        <v>295</v>
      </c>
      <c r="V2303"/>
      <c r="W2303" s="1"/>
      <c r="X2303"/>
    </row>
    <row r="2304" spans="1:24" x14ac:dyDescent="0.3">
      <c r="A2304" t="s">
        <v>8241</v>
      </c>
      <c r="B2304">
        <v>1</v>
      </c>
      <c r="C2304" s="1" t="s">
        <v>8239</v>
      </c>
      <c r="D2304" t="s">
        <v>448</v>
      </c>
      <c r="E2304" t="s">
        <v>8240</v>
      </c>
      <c r="F2304" t="s">
        <v>294</v>
      </c>
      <c r="G2304">
        <v>24</v>
      </c>
      <c r="H2304" t="s">
        <v>682</v>
      </c>
      <c r="I2304" t="s">
        <v>8239</v>
      </c>
      <c r="J2304">
        <v>11256</v>
      </c>
      <c r="K2304">
        <v>10</v>
      </c>
      <c r="L2304" t="s">
        <v>468</v>
      </c>
      <c r="M2304" t="s">
        <v>4261</v>
      </c>
      <c r="N2304">
        <v>32</v>
      </c>
      <c r="O2304" t="s">
        <v>13018</v>
      </c>
      <c r="P2304" s="1" t="s">
        <v>448</v>
      </c>
      <c r="R2304">
        <v>13204</v>
      </c>
      <c r="T2304" t="s">
        <v>307</v>
      </c>
      <c r="V2304" t="s">
        <v>8242</v>
      </c>
      <c r="W2304" s="1">
        <v>23987</v>
      </c>
      <c r="X2304"/>
    </row>
    <row r="2305" spans="1:24" x14ac:dyDescent="0.3">
      <c r="A2305" t="s">
        <v>8245</v>
      </c>
      <c r="B2305">
        <v>1</v>
      </c>
      <c r="C2305" s="1" t="s">
        <v>8243</v>
      </c>
      <c r="D2305" t="s">
        <v>347</v>
      </c>
      <c r="F2305" t="s">
        <v>294</v>
      </c>
      <c r="G2305">
        <v>9</v>
      </c>
      <c r="H2305" t="s">
        <v>427</v>
      </c>
      <c r="I2305" t="s">
        <v>8243</v>
      </c>
      <c r="J2305">
        <v>16980</v>
      </c>
      <c r="K2305">
        <v>2</v>
      </c>
      <c r="L2305" t="s">
        <v>397</v>
      </c>
      <c r="M2305" t="s">
        <v>8244</v>
      </c>
      <c r="N2305">
        <v>28</v>
      </c>
      <c r="O2305" t="s">
        <v>13019</v>
      </c>
      <c r="P2305" s="1" t="s">
        <v>347</v>
      </c>
      <c r="R2305">
        <v>2447736</v>
      </c>
      <c r="T2305" t="s">
        <v>307</v>
      </c>
      <c r="V2305" t="s">
        <v>8246</v>
      </c>
      <c r="W2305" s="1">
        <v>28609</v>
      </c>
      <c r="X2305"/>
    </row>
    <row r="2306" spans="1:24" x14ac:dyDescent="0.3">
      <c r="A2306" t="s">
        <v>8249</v>
      </c>
      <c r="B2306">
        <v>1</v>
      </c>
      <c r="C2306" s="1" t="s">
        <v>8247</v>
      </c>
      <c r="D2306" t="s">
        <v>310</v>
      </c>
      <c r="F2306" t="s">
        <v>294</v>
      </c>
      <c r="G2306">
        <v>0</v>
      </c>
      <c r="H2306" t="s">
        <v>544</v>
      </c>
      <c r="I2306" t="s">
        <v>8247</v>
      </c>
      <c r="J2306">
        <v>17857</v>
      </c>
      <c r="K2306">
        <v>1</v>
      </c>
      <c r="L2306" t="s">
        <v>8248</v>
      </c>
      <c r="M2306" t="s">
        <v>1112</v>
      </c>
      <c r="N2306">
        <v>30</v>
      </c>
      <c r="O2306" t="s">
        <v>13020</v>
      </c>
      <c r="P2306" s="1" t="s">
        <v>310</v>
      </c>
      <c r="R2306">
        <v>14275</v>
      </c>
      <c r="T2306" t="s">
        <v>293</v>
      </c>
      <c r="V2306" t="s">
        <v>5168</v>
      </c>
      <c r="W2306" s="1">
        <v>25046</v>
      </c>
      <c r="X2306"/>
    </row>
    <row r="2307" spans="1:24" x14ac:dyDescent="0.3">
      <c r="A2307" t="s">
        <v>8253</v>
      </c>
      <c r="B2307">
        <v>1</v>
      </c>
      <c r="C2307" s="1" t="s">
        <v>209</v>
      </c>
      <c r="D2307" t="s">
        <v>448</v>
      </c>
      <c r="E2307" t="s">
        <v>8252</v>
      </c>
      <c r="F2307" t="s">
        <v>298</v>
      </c>
      <c r="G2307">
        <v>29</v>
      </c>
      <c r="H2307" t="s">
        <v>511</v>
      </c>
      <c r="I2307" t="s">
        <v>209</v>
      </c>
      <c r="J2307">
        <v>12296</v>
      </c>
      <c r="K2307">
        <v>10</v>
      </c>
      <c r="L2307" t="s">
        <v>8250</v>
      </c>
      <c r="M2307" t="s">
        <v>8251</v>
      </c>
      <c r="N2307">
        <v>33</v>
      </c>
      <c r="O2307" t="s">
        <v>13021</v>
      </c>
      <c r="P2307" s="1" t="s">
        <v>448</v>
      </c>
      <c r="R2307">
        <v>13213</v>
      </c>
      <c r="T2307" t="s">
        <v>307</v>
      </c>
      <c r="V2307" t="s">
        <v>8254</v>
      </c>
      <c r="W2307" s="1">
        <v>24318</v>
      </c>
      <c r="X2307"/>
    </row>
    <row r="2308" spans="1:24" x14ac:dyDescent="0.3">
      <c r="A2308" t="s">
        <v>8258</v>
      </c>
      <c r="B2308">
        <v>1</v>
      </c>
      <c r="C2308" s="1" t="s">
        <v>8255</v>
      </c>
      <c r="D2308" t="s">
        <v>310</v>
      </c>
      <c r="F2308" t="s">
        <v>298</v>
      </c>
      <c r="G2308">
        <v>9</v>
      </c>
      <c r="H2308" t="s">
        <v>738</v>
      </c>
      <c r="I2308" t="s">
        <v>8255</v>
      </c>
      <c r="J2308">
        <v>19156</v>
      </c>
      <c r="K2308">
        <v>4</v>
      </c>
      <c r="L2308" t="s">
        <v>8256</v>
      </c>
      <c r="M2308" t="s">
        <v>8257</v>
      </c>
      <c r="N2308">
        <v>26</v>
      </c>
      <c r="O2308" t="s">
        <v>13022</v>
      </c>
      <c r="P2308" s="1" t="s">
        <v>310</v>
      </c>
      <c r="R2308">
        <v>3049779</v>
      </c>
      <c r="T2308" t="s">
        <v>344</v>
      </c>
      <c r="V2308" t="s">
        <v>2501</v>
      </c>
      <c r="W2308" s="1">
        <v>30466</v>
      </c>
      <c r="X2308"/>
    </row>
    <row r="2309" spans="1:24" x14ac:dyDescent="0.3">
      <c r="A2309" t="s">
        <v>8260</v>
      </c>
      <c r="B2309">
        <v>1</v>
      </c>
      <c r="C2309" s="1" t="s">
        <v>8259</v>
      </c>
      <c r="D2309" t="s">
        <v>310</v>
      </c>
      <c r="F2309" t="s">
        <v>298</v>
      </c>
      <c r="G2309">
        <v>0</v>
      </c>
      <c r="H2309" t="s">
        <v>346</v>
      </c>
      <c r="I2309" t="s">
        <v>8259</v>
      </c>
      <c r="J2309">
        <v>19574</v>
      </c>
      <c r="K2309">
        <v>1</v>
      </c>
      <c r="L2309" t="s">
        <v>7796</v>
      </c>
      <c r="M2309" t="s">
        <v>805</v>
      </c>
      <c r="N2309">
        <v>23</v>
      </c>
      <c r="O2309" t="s">
        <v>13023</v>
      </c>
      <c r="P2309" s="1" t="s">
        <v>310</v>
      </c>
      <c r="T2309" t="s">
        <v>359</v>
      </c>
      <c r="U2309" t="s">
        <v>414</v>
      </c>
      <c r="V2309" t="s">
        <v>2917</v>
      </c>
      <c r="W2309" s="1">
        <v>30758</v>
      </c>
      <c r="X2309"/>
    </row>
    <row r="2310" spans="1:24" x14ac:dyDescent="0.3">
      <c r="A2310" t="s">
        <v>2511</v>
      </c>
      <c r="B2310">
        <v>1</v>
      </c>
      <c r="C2310" s="1" t="s">
        <v>53</v>
      </c>
      <c r="D2310" t="s">
        <v>310</v>
      </c>
      <c r="E2310" t="s">
        <v>8261</v>
      </c>
      <c r="F2310" t="s">
        <v>298</v>
      </c>
      <c r="G2310">
        <v>17</v>
      </c>
      <c r="H2310" t="s">
        <v>1153</v>
      </c>
      <c r="I2310" t="s">
        <v>53</v>
      </c>
      <c r="J2310">
        <v>19801</v>
      </c>
      <c r="K2310">
        <v>3</v>
      </c>
      <c r="L2310" t="s">
        <v>444</v>
      </c>
      <c r="M2310" t="s">
        <v>429</v>
      </c>
      <c r="N2310">
        <v>25</v>
      </c>
      <c r="O2310" t="s">
        <v>13024</v>
      </c>
      <c r="P2310" s="1" t="s">
        <v>310</v>
      </c>
      <c r="R2310">
        <v>3918298</v>
      </c>
      <c r="S2310">
        <v>1</v>
      </c>
      <c r="T2310" t="s">
        <v>293</v>
      </c>
      <c r="U2310" t="s">
        <v>703</v>
      </c>
      <c r="V2310" t="s">
        <v>5565</v>
      </c>
      <c r="W2310" s="1">
        <v>30977</v>
      </c>
      <c r="X2310"/>
    </row>
    <row r="2311" spans="1:24" x14ac:dyDescent="0.3">
      <c r="A2311" t="s">
        <v>16503</v>
      </c>
      <c r="B2311">
        <v>1</v>
      </c>
      <c r="C2311" s="1" t="s">
        <v>15169</v>
      </c>
      <c r="D2311" t="s">
        <v>448</v>
      </c>
      <c r="F2311" t="s">
        <v>298</v>
      </c>
      <c r="G2311">
        <v>42</v>
      </c>
      <c r="H2311" t="s">
        <v>964</v>
      </c>
      <c r="I2311" t="s">
        <v>15169</v>
      </c>
      <c r="J2311">
        <v>21789</v>
      </c>
      <c r="K2311">
        <v>1</v>
      </c>
      <c r="L2311" t="s">
        <v>6043</v>
      </c>
      <c r="M2311" t="s">
        <v>16504</v>
      </c>
      <c r="N2311">
        <v>23</v>
      </c>
      <c r="O2311" t="s">
        <v>15170</v>
      </c>
      <c r="P2311" s="1" t="s">
        <v>448</v>
      </c>
      <c r="R2311">
        <v>4045702</v>
      </c>
      <c r="S2311">
        <v>5</v>
      </c>
      <c r="T2311" t="s">
        <v>489</v>
      </c>
      <c r="U2311" t="s">
        <v>302</v>
      </c>
      <c r="V2311" t="s">
        <v>3464</v>
      </c>
      <c r="W2311" s="1">
        <v>33309</v>
      </c>
      <c r="X2311"/>
    </row>
    <row r="2312" spans="1:24" x14ac:dyDescent="0.3">
      <c r="A2312" t="s">
        <v>8266</v>
      </c>
      <c r="B2312">
        <v>1</v>
      </c>
      <c r="C2312" s="1" t="s">
        <v>8263</v>
      </c>
      <c r="D2312" t="s">
        <v>347</v>
      </c>
      <c r="F2312" t="s">
        <v>294</v>
      </c>
      <c r="G2312">
        <v>17</v>
      </c>
      <c r="H2312" t="s">
        <v>682</v>
      </c>
      <c r="I2312" t="s">
        <v>8263</v>
      </c>
      <c r="J2312">
        <v>11501</v>
      </c>
      <c r="K2312">
        <v>10</v>
      </c>
      <c r="L2312" t="s">
        <v>8264</v>
      </c>
      <c r="M2312" t="s">
        <v>8265</v>
      </c>
      <c r="N2312">
        <v>31</v>
      </c>
      <c r="O2312" t="s">
        <v>13025</v>
      </c>
      <c r="P2312" s="1" t="s">
        <v>347</v>
      </c>
      <c r="R2312">
        <v>13218</v>
      </c>
      <c r="T2312" t="s">
        <v>328</v>
      </c>
      <c r="V2312" t="s">
        <v>5491</v>
      </c>
      <c r="W2312" s="1">
        <v>24014</v>
      </c>
      <c r="X2312"/>
    </row>
    <row r="2313" spans="1:24" x14ac:dyDescent="0.3">
      <c r="A2313" t="s">
        <v>8270</v>
      </c>
      <c r="B2313">
        <v>1</v>
      </c>
      <c r="C2313" s="1" t="s">
        <v>8267</v>
      </c>
      <c r="D2313" t="s">
        <v>347</v>
      </c>
      <c r="E2313" t="s">
        <v>8269</v>
      </c>
      <c r="F2313" t="s">
        <v>298</v>
      </c>
      <c r="G2313">
        <v>15</v>
      </c>
      <c r="H2313" t="s">
        <v>1222</v>
      </c>
      <c r="I2313" t="s">
        <v>8267</v>
      </c>
      <c r="J2313">
        <v>9331</v>
      </c>
      <c r="K2313">
        <v>11</v>
      </c>
      <c r="L2313" t="s">
        <v>367</v>
      </c>
      <c r="M2313" t="s">
        <v>8268</v>
      </c>
      <c r="N2313">
        <v>33</v>
      </c>
      <c r="O2313" t="s">
        <v>13026</v>
      </c>
      <c r="P2313" s="1" t="s">
        <v>347</v>
      </c>
      <c r="R2313">
        <v>12563</v>
      </c>
      <c r="T2313" t="s">
        <v>328</v>
      </c>
      <c r="V2313" t="s">
        <v>7068</v>
      </c>
      <c r="W2313" s="1">
        <v>9274</v>
      </c>
      <c r="X2313"/>
    </row>
    <row r="2314" spans="1:24" x14ac:dyDescent="0.3">
      <c r="A2314" t="s">
        <v>8274</v>
      </c>
      <c r="B2314">
        <v>1</v>
      </c>
      <c r="C2314" s="1" t="s">
        <v>8271</v>
      </c>
      <c r="D2314" t="s">
        <v>347</v>
      </c>
      <c r="F2314" t="s">
        <v>294</v>
      </c>
      <c r="G2314">
        <v>81</v>
      </c>
      <c r="H2314" t="s">
        <v>702</v>
      </c>
      <c r="I2314" t="s">
        <v>8271</v>
      </c>
      <c r="J2314">
        <v>18393</v>
      </c>
      <c r="K2314">
        <v>0</v>
      </c>
      <c r="L2314" t="s">
        <v>8272</v>
      </c>
      <c r="M2314" t="s">
        <v>8273</v>
      </c>
      <c r="N2314">
        <v>26</v>
      </c>
      <c r="O2314" t="s">
        <v>13027</v>
      </c>
      <c r="P2314" s="1" t="s">
        <v>347</v>
      </c>
      <c r="R2314">
        <v>2577257</v>
      </c>
      <c r="T2314" t="s">
        <v>399</v>
      </c>
      <c r="V2314" t="s">
        <v>2890</v>
      </c>
      <c r="W2314" s="1">
        <v>29567</v>
      </c>
      <c r="X2314"/>
    </row>
    <row r="2315" spans="1:24" x14ac:dyDescent="0.3">
      <c r="A2315" t="s">
        <v>8279</v>
      </c>
      <c r="B2315">
        <v>1</v>
      </c>
      <c r="C2315" s="1" t="s">
        <v>8275</v>
      </c>
      <c r="D2315" t="s">
        <v>347</v>
      </c>
      <c r="E2315" t="s">
        <v>8278</v>
      </c>
      <c r="F2315" t="s">
        <v>298</v>
      </c>
      <c r="G2315">
        <v>86</v>
      </c>
      <c r="H2315" t="s">
        <v>355</v>
      </c>
      <c r="I2315" t="s">
        <v>8275</v>
      </c>
      <c r="J2315">
        <v>19755</v>
      </c>
      <c r="K2315">
        <v>4</v>
      </c>
      <c r="L2315" t="s">
        <v>8276</v>
      </c>
      <c r="M2315" t="s">
        <v>8277</v>
      </c>
      <c r="N2315">
        <v>26</v>
      </c>
      <c r="O2315" t="s">
        <v>13028</v>
      </c>
      <c r="P2315" s="1" t="s">
        <v>347</v>
      </c>
      <c r="R2315">
        <v>3052056</v>
      </c>
      <c r="S2315">
        <v>2</v>
      </c>
      <c r="T2315" t="s">
        <v>307</v>
      </c>
      <c r="U2315" t="s">
        <v>532</v>
      </c>
      <c r="V2315" t="s">
        <v>6985</v>
      </c>
      <c r="W2315" s="1">
        <v>30955</v>
      </c>
      <c r="X2315"/>
    </row>
    <row r="2316" spans="1:24" x14ac:dyDescent="0.3">
      <c r="A2316" t="s">
        <v>8281</v>
      </c>
      <c r="B2316">
        <v>1</v>
      </c>
      <c r="C2316" s="1" t="s">
        <v>8280</v>
      </c>
      <c r="D2316" t="s">
        <v>347</v>
      </c>
      <c r="F2316" t="s">
        <v>294</v>
      </c>
      <c r="G2316">
        <v>81</v>
      </c>
      <c r="H2316" t="s">
        <v>361</v>
      </c>
      <c r="I2316" t="s">
        <v>8280</v>
      </c>
      <c r="J2316">
        <v>12857</v>
      </c>
      <c r="K2316">
        <v>3</v>
      </c>
      <c r="L2316" t="s">
        <v>468</v>
      </c>
      <c r="M2316" t="s">
        <v>6458</v>
      </c>
      <c r="N2316">
        <v>29</v>
      </c>
      <c r="O2316" t="s">
        <v>13029</v>
      </c>
      <c r="P2316" s="1" t="s">
        <v>347</v>
      </c>
      <c r="R2316">
        <v>14131</v>
      </c>
      <c r="T2316" t="s">
        <v>328</v>
      </c>
      <c r="V2316" t="s">
        <v>8282</v>
      </c>
      <c r="W2316" s="1">
        <v>24954</v>
      </c>
      <c r="X2316"/>
    </row>
    <row r="2317" spans="1:24" x14ac:dyDescent="0.3">
      <c r="A2317" t="s">
        <v>8284</v>
      </c>
      <c r="B2317">
        <v>1</v>
      </c>
      <c r="C2317" s="1" t="s">
        <v>8283</v>
      </c>
      <c r="D2317" t="s">
        <v>448</v>
      </c>
      <c r="F2317" t="s">
        <v>294</v>
      </c>
      <c r="G2317">
        <v>27</v>
      </c>
      <c r="H2317" t="s">
        <v>918</v>
      </c>
      <c r="I2317" t="s">
        <v>8283</v>
      </c>
      <c r="J2317">
        <v>16626</v>
      </c>
      <c r="K2317">
        <v>6</v>
      </c>
      <c r="L2317" t="s">
        <v>633</v>
      </c>
      <c r="M2317" t="s">
        <v>1973</v>
      </c>
      <c r="N2317">
        <v>27</v>
      </c>
      <c r="O2317" t="s">
        <v>13030</v>
      </c>
      <c r="P2317" s="1" t="s">
        <v>448</v>
      </c>
      <c r="R2317">
        <v>16784</v>
      </c>
      <c r="T2317" t="s">
        <v>395</v>
      </c>
      <c r="V2317" t="s">
        <v>4145</v>
      </c>
      <c r="W2317" s="1">
        <v>27603</v>
      </c>
      <c r="X2317"/>
    </row>
    <row r="2318" spans="1:24" x14ac:dyDescent="0.3">
      <c r="A2318" t="s">
        <v>8286</v>
      </c>
      <c r="B2318">
        <v>1</v>
      </c>
      <c r="C2318" s="1" t="s">
        <v>8285</v>
      </c>
      <c r="D2318" t="s">
        <v>448</v>
      </c>
      <c r="F2318" t="s">
        <v>294</v>
      </c>
      <c r="G2318">
        <v>44</v>
      </c>
      <c r="H2318" t="s">
        <v>682</v>
      </c>
      <c r="I2318" t="s">
        <v>8285</v>
      </c>
      <c r="J2318">
        <v>13557</v>
      </c>
      <c r="K2318">
        <v>5</v>
      </c>
      <c r="L2318" t="s">
        <v>788</v>
      </c>
      <c r="M2318" t="s">
        <v>2614</v>
      </c>
      <c r="N2318">
        <v>29</v>
      </c>
      <c r="O2318" t="s">
        <v>13031</v>
      </c>
      <c r="P2318" s="1" t="s">
        <v>448</v>
      </c>
      <c r="R2318">
        <v>13210</v>
      </c>
      <c r="T2318" t="s">
        <v>359</v>
      </c>
      <c r="V2318" t="s">
        <v>8287</v>
      </c>
      <c r="W2318" s="1"/>
      <c r="X2318"/>
    </row>
    <row r="2319" spans="1:24" x14ac:dyDescent="0.3">
      <c r="A2319" t="s">
        <v>8292</v>
      </c>
      <c r="B2319">
        <v>1</v>
      </c>
      <c r="C2319" s="1" t="s">
        <v>8289</v>
      </c>
      <c r="D2319" t="s">
        <v>320</v>
      </c>
      <c r="E2319" t="s">
        <v>8291</v>
      </c>
      <c r="F2319" t="s">
        <v>294</v>
      </c>
      <c r="G2319">
        <v>89</v>
      </c>
      <c r="H2319" t="s">
        <v>1592</v>
      </c>
      <c r="I2319" t="s">
        <v>8289</v>
      </c>
      <c r="J2319">
        <v>16057</v>
      </c>
      <c r="K2319">
        <v>6</v>
      </c>
      <c r="L2319" t="s">
        <v>1583</v>
      </c>
      <c r="M2319" t="s">
        <v>8290</v>
      </c>
      <c r="N2319">
        <v>28</v>
      </c>
      <c r="O2319" t="s">
        <v>13032</v>
      </c>
      <c r="P2319" s="1" t="s">
        <v>320</v>
      </c>
      <c r="R2319">
        <v>16792</v>
      </c>
      <c r="T2319" t="s">
        <v>293</v>
      </c>
      <c r="V2319" t="s">
        <v>8293</v>
      </c>
      <c r="W2319" s="1">
        <v>27577</v>
      </c>
      <c r="X2319"/>
    </row>
    <row r="2320" spans="1:24" x14ac:dyDescent="0.3">
      <c r="A2320" t="s">
        <v>8297</v>
      </c>
      <c r="B2320">
        <v>1</v>
      </c>
      <c r="C2320" s="1" t="s">
        <v>8294</v>
      </c>
      <c r="D2320" t="s">
        <v>320</v>
      </c>
      <c r="E2320" t="s">
        <v>8296</v>
      </c>
      <c r="F2320" t="s">
        <v>298</v>
      </c>
      <c r="G2320">
        <v>85</v>
      </c>
      <c r="H2320" t="s">
        <v>952</v>
      </c>
      <c r="I2320" t="s">
        <v>8294</v>
      </c>
      <c r="J2320">
        <v>18522</v>
      </c>
      <c r="K2320">
        <v>5</v>
      </c>
      <c r="L2320" t="s">
        <v>944</v>
      </c>
      <c r="M2320" t="s">
        <v>8295</v>
      </c>
      <c r="N2320">
        <v>27</v>
      </c>
      <c r="O2320" t="s">
        <v>13033</v>
      </c>
      <c r="P2320" s="1" t="s">
        <v>320</v>
      </c>
      <c r="R2320">
        <v>2982151</v>
      </c>
      <c r="T2320" t="s">
        <v>303</v>
      </c>
      <c r="U2320" t="s">
        <v>370</v>
      </c>
      <c r="V2320" t="s">
        <v>1721</v>
      </c>
      <c r="W2320" s="1">
        <v>29783</v>
      </c>
      <c r="X2320"/>
    </row>
    <row r="2321" spans="1:24" x14ac:dyDescent="0.3">
      <c r="A2321" t="s">
        <v>15952</v>
      </c>
      <c r="B2321">
        <v>1</v>
      </c>
      <c r="C2321" s="1" t="s">
        <v>15953</v>
      </c>
      <c r="D2321" t="s">
        <v>15649</v>
      </c>
      <c r="F2321" t="s">
        <v>294</v>
      </c>
      <c r="G2321">
        <v>8</v>
      </c>
      <c r="H2321" t="s">
        <v>355</v>
      </c>
      <c r="I2321" t="s">
        <v>15953</v>
      </c>
      <c r="J2321">
        <v>11393</v>
      </c>
      <c r="K2321">
        <v>11</v>
      </c>
      <c r="L2321" t="s">
        <v>1011</v>
      </c>
      <c r="M2321" t="s">
        <v>15955</v>
      </c>
      <c r="N2321">
        <v>33</v>
      </c>
      <c r="O2321" t="s">
        <v>15956</v>
      </c>
      <c r="P2321" s="1" t="s">
        <v>15649</v>
      </c>
      <c r="R2321">
        <v>12998</v>
      </c>
      <c r="T2321" t="s">
        <v>328</v>
      </c>
      <c r="V2321" t="s">
        <v>15954</v>
      </c>
      <c r="W2321" s="1">
        <v>9787</v>
      </c>
      <c r="X2321"/>
    </row>
    <row r="2322" spans="1:24" x14ac:dyDescent="0.3">
      <c r="A2322" t="s">
        <v>8303</v>
      </c>
      <c r="B2322">
        <v>1</v>
      </c>
      <c r="C2322" s="1" t="s">
        <v>8300</v>
      </c>
      <c r="D2322" t="s">
        <v>347</v>
      </c>
      <c r="F2322" t="s">
        <v>294</v>
      </c>
      <c r="G2322">
        <v>82</v>
      </c>
      <c r="H2322" t="s">
        <v>1574</v>
      </c>
      <c r="I2322" t="s">
        <v>8300</v>
      </c>
      <c r="J2322">
        <v>17251</v>
      </c>
      <c r="K2322">
        <v>0</v>
      </c>
      <c r="L2322" t="s">
        <v>8301</v>
      </c>
      <c r="M2322" t="s">
        <v>8302</v>
      </c>
      <c r="O2322" t="s">
        <v>13035</v>
      </c>
      <c r="P2322" s="1" t="s">
        <v>347</v>
      </c>
      <c r="R2322">
        <v>2576430</v>
      </c>
      <c r="T2322" t="s">
        <v>395</v>
      </c>
      <c r="V2322"/>
      <c r="W2322" s="1">
        <v>29181</v>
      </c>
      <c r="X2322"/>
    </row>
    <row r="2323" spans="1:24" x14ac:dyDescent="0.3">
      <c r="A2323" t="s">
        <v>8306</v>
      </c>
      <c r="B2323">
        <v>1</v>
      </c>
      <c r="C2323" s="1" t="s">
        <v>8304</v>
      </c>
      <c r="D2323" t="s">
        <v>448</v>
      </c>
      <c r="F2323" t="s">
        <v>294</v>
      </c>
      <c r="G2323">
        <v>33</v>
      </c>
      <c r="H2323" t="s">
        <v>427</v>
      </c>
      <c r="I2323" t="s">
        <v>8304</v>
      </c>
      <c r="J2323">
        <v>19711</v>
      </c>
      <c r="K2323">
        <v>2</v>
      </c>
      <c r="L2323" t="s">
        <v>444</v>
      </c>
      <c r="M2323" t="s">
        <v>8305</v>
      </c>
      <c r="N2323">
        <v>26</v>
      </c>
      <c r="O2323" t="s">
        <v>13036</v>
      </c>
      <c r="P2323" s="1" t="s">
        <v>448</v>
      </c>
      <c r="R2323">
        <v>2972140</v>
      </c>
      <c r="T2323" t="s">
        <v>359</v>
      </c>
      <c r="V2323" t="s">
        <v>8307</v>
      </c>
      <c r="W2323" s="1">
        <v>30918</v>
      </c>
      <c r="X2323"/>
    </row>
    <row r="2324" spans="1:24" x14ac:dyDescent="0.3">
      <c r="A2324" t="s">
        <v>17322</v>
      </c>
      <c r="B2324">
        <v>1</v>
      </c>
      <c r="C2324" s="1" t="s">
        <v>17323</v>
      </c>
      <c r="D2324" t="s">
        <v>15649</v>
      </c>
      <c r="F2324" t="s">
        <v>298</v>
      </c>
      <c r="G2324">
        <v>9</v>
      </c>
      <c r="H2324" t="s">
        <v>655</v>
      </c>
      <c r="I2324" t="s">
        <v>17323</v>
      </c>
      <c r="K2324">
        <v>0</v>
      </c>
      <c r="L2324" t="s">
        <v>852</v>
      </c>
      <c r="M2324" t="s">
        <v>17324</v>
      </c>
      <c r="N2324">
        <v>30</v>
      </c>
      <c r="O2324" t="s">
        <v>17325</v>
      </c>
      <c r="P2324" s="1" t="s">
        <v>15649</v>
      </c>
      <c r="T2324" t="s">
        <v>293</v>
      </c>
      <c r="U2324" t="s">
        <v>640</v>
      </c>
      <c r="V2324" t="s">
        <v>6510</v>
      </c>
      <c r="W2324" s="1"/>
      <c r="X2324"/>
    </row>
    <row r="2325" spans="1:24" x14ac:dyDescent="0.3">
      <c r="A2325" t="s">
        <v>17326</v>
      </c>
      <c r="B2325">
        <v>1</v>
      </c>
      <c r="C2325" s="1" t="s">
        <v>17327</v>
      </c>
      <c r="D2325" t="s">
        <v>347</v>
      </c>
      <c r="F2325" t="s">
        <v>298</v>
      </c>
      <c r="G2325">
        <v>83</v>
      </c>
      <c r="H2325" t="s">
        <v>361</v>
      </c>
      <c r="I2325" t="s">
        <v>17327</v>
      </c>
      <c r="K2325">
        <v>0</v>
      </c>
      <c r="L2325" t="s">
        <v>1011</v>
      </c>
      <c r="M2325" t="s">
        <v>312</v>
      </c>
      <c r="O2325" t="s">
        <v>17328</v>
      </c>
      <c r="P2325" s="1" t="s">
        <v>347</v>
      </c>
      <c r="T2325" t="s">
        <v>328</v>
      </c>
      <c r="U2325" t="s">
        <v>904</v>
      </c>
      <c r="V2325"/>
      <c r="W2325" s="1"/>
      <c r="X2325"/>
    </row>
    <row r="2326" spans="1:24" x14ac:dyDescent="0.3">
      <c r="A2326" t="s">
        <v>15171</v>
      </c>
      <c r="B2326">
        <v>1</v>
      </c>
      <c r="C2326" s="1" t="s">
        <v>15172</v>
      </c>
      <c r="D2326" t="s">
        <v>347</v>
      </c>
      <c r="F2326" t="s">
        <v>294</v>
      </c>
      <c r="H2326" t="s">
        <v>388</v>
      </c>
      <c r="I2326" t="s">
        <v>15172</v>
      </c>
      <c r="J2326">
        <v>21757</v>
      </c>
      <c r="K2326">
        <v>0</v>
      </c>
      <c r="L2326" t="s">
        <v>2905</v>
      </c>
      <c r="M2326" t="s">
        <v>3079</v>
      </c>
      <c r="N2326">
        <v>23</v>
      </c>
      <c r="O2326" t="s">
        <v>15173</v>
      </c>
      <c r="P2326" s="1" t="s">
        <v>347</v>
      </c>
      <c r="T2326" t="s">
        <v>421</v>
      </c>
      <c r="V2326" t="s">
        <v>5585</v>
      </c>
      <c r="W2326" s="1">
        <v>33097</v>
      </c>
      <c r="X2326"/>
    </row>
    <row r="2327" spans="1:24" x14ac:dyDescent="0.3">
      <c r="A2327" t="s">
        <v>8309</v>
      </c>
      <c r="B2327">
        <v>1</v>
      </c>
      <c r="C2327" s="1" t="s">
        <v>8308</v>
      </c>
      <c r="D2327" t="s">
        <v>434</v>
      </c>
      <c r="F2327" t="s">
        <v>294</v>
      </c>
      <c r="G2327">
        <v>5</v>
      </c>
      <c r="H2327" t="s">
        <v>533</v>
      </c>
      <c r="I2327" t="s">
        <v>8308</v>
      </c>
      <c r="J2327">
        <v>20476</v>
      </c>
      <c r="K2327">
        <v>0</v>
      </c>
      <c r="L2327" t="s">
        <v>1914</v>
      </c>
      <c r="M2327" t="s">
        <v>2688</v>
      </c>
      <c r="N2327">
        <v>22</v>
      </c>
      <c r="O2327" t="s">
        <v>13037</v>
      </c>
      <c r="P2327" s="1" t="s">
        <v>434</v>
      </c>
      <c r="R2327">
        <v>3122979</v>
      </c>
      <c r="T2327" t="s">
        <v>399</v>
      </c>
      <c r="V2327" t="s">
        <v>8310</v>
      </c>
      <c r="W2327" s="1">
        <v>31265</v>
      </c>
      <c r="X2327"/>
    </row>
    <row r="2328" spans="1:24" x14ac:dyDescent="0.3">
      <c r="A2328" t="s">
        <v>8312</v>
      </c>
      <c r="B2328">
        <v>1</v>
      </c>
      <c r="C2328" s="1" t="s">
        <v>8311</v>
      </c>
      <c r="D2328" t="s">
        <v>310</v>
      </c>
      <c r="F2328" t="s">
        <v>298</v>
      </c>
      <c r="G2328">
        <v>8</v>
      </c>
      <c r="H2328" t="s">
        <v>692</v>
      </c>
      <c r="I2328" t="s">
        <v>8311</v>
      </c>
      <c r="J2328">
        <v>19584</v>
      </c>
      <c r="K2328">
        <v>1</v>
      </c>
      <c r="L2328" t="s">
        <v>656</v>
      </c>
      <c r="M2328" t="s">
        <v>1708</v>
      </c>
      <c r="O2328" t="s">
        <v>13038</v>
      </c>
      <c r="P2328" s="1" t="s">
        <v>310</v>
      </c>
      <c r="R2328">
        <v>3042451</v>
      </c>
      <c r="S2328">
        <v>4</v>
      </c>
      <c r="T2328" t="s">
        <v>328</v>
      </c>
      <c r="U2328" t="s">
        <v>334</v>
      </c>
      <c r="V2328"/>
      <c r="W2328" s="1">
        <v>30845</v>
      </c>
      <c r="X2328"/>
    </row>
    <row r="2329" spans="1:24" x14ac:dyDescent="0.3">
      <c r="A2329" t="s">
        <v>15174</v>
      </c>
      <c r="B2329">
        <v>1</v>
      </c>
      <c r="C2329" s="1" t="s">
        <v>15175</v>
      </c>
      <c r="D2329" t="s">
        <v>448</v>
      </c>
      <c r="F2329" t="s">
        <v>298</v>
      </c>
      <c r="G2329">
        <v>27</v>
      </c>
      <c r="H2329" t="s">
        <v>720</v>
      </c>
      <c r="I2329" t="s">
        <v>15175</v>
      </c>
      <c r="J2329">
        <v>21856</v>
      </c>
      <c r="K2329">
        <v>1</v>
      </c>
      <c r="L2329" t="s">
        <v>15177</v>
      </c>
      <c r="M2329" t="s">
        <v>2083</v>
      </c>
      <c r="N2329">
        <v>23</v>
      </c>
      <c r="O2329" t="s">
        <v>15176</v>
      </c>
      <c r="P2329" s="1" t="s">
        <v>448</v>
      </c>
      <c r="R2329">
        <v>4362878</v>
      </c>
      <c r="S2329">
        <v>7</v>
      </c>
      <c r="T2329" t="s">
        <v>395</v>
      </c>
      <c r="U2329" t="s">
        <v>690</v>
      </c>
      <c r="V2329" t="s">
        <v>14909</v>
      </c>
      <c r="W2329" s="1">
        <v>33161</v>
      </c>
      <c r="X2329"/>
    </row>
    <row r="2330" spans="1:24" x14ac:dyDescent="0.3">
      <c r="A2330" t="s">
        <v>8315</v>
      </c>
      <c r="B2330">
        <v>1</v>
      </c>
      <c r="C2330" s="1" t="s">
        <v>8313</v>
      </c>
      <c r="D2330" t="s">
        <v>448</v>
      </c>
      <c r="F2330" t="s">
        <v>294</v>
      </c>
      <c r="G2330">
        <v>30</v>
      </c>
      <c r="H2330" t="s">
        <v>823</v>
      </c>
      <c r="I2330" t="s">
        <v>8313</v>
      </c>
      <c r="J2330">
        <v>15467</v>
      </c>
      <c r="K2330">
        <v>7</v>
      </c>
      <c r="L2330" t="s">
        <v>2105</v>
      </c>
      <c r="M2330" t="s">
        <v>8314</v>
      </c>
      <c r="N2330">
        <v>29</v>
      </c>
      <c r="O2330" t="s">
        <v>13039</v>
      </c>
      <c r="P2330" s="1" t="s">
        <v>448</v>
      </c>
      <c r="R2330">
        <v>16066</v>
      </c>
      <c r="T2330" t="s">
        <v>328</v>
      </c>
      <c r="V2330" t="s">
        <v>3094</v>
      </c>
      <c r="W2330" s="1">
        <v>27002</v>
      </c>
      <c r="X2330"/>
    </row>
    <row r="2331" spans="1:24" x14ac:dyDescent="0.3">
      <c r="A2331" t="s">
        <v>8317</v>
      </c>
      <c r="B2331">
        <v>1</v>
      </c>
      <c r="C2331" s="1" t="s">
        <v>8316</v>
      </c>
      <c r="D2331" t="s">
        <v>347</v>
      </c>
      <c r="F2331" t="s">
        <v>294</v>
      </c>
      <c r="G2331">
        <v>14</v>
      </c>
      <c r="H2331" t="s">
        <v>1574</v>
      </c>
      <c r="I2331" t="s">
        <v>8316</v>
      </c>
      <c r="J2331">
        <v>20712</v>
      </c>
      <c r="K2331">
        <v>2</v>
      </c>
      <c r="L2331" t="s">
        <v>2020</v>
      </c>
      <c r="M2331" t="s">
        <v>5376</v>
      </c>
      <c r="O2331" t="s">
        <v>13040</v>
      </c>
      <c r="P2331" s="1" t="s">
        <v>347</v>
      </c>
      <c r="Q2331" t="s">
        <v>15644</v>
      </c>
      <c r="S2331">
        <v>4</v>
      </c>
      <c r="T2331" t="s">
        <v>489</v>
      </c>
      <c r="V2331"/>
      <c r="W2331" s="1">
        <v>31806</v>
      </c>
      <c r="X2331"/>
    </row>
    <row r="2332" spans="1:24" x14ac:dyDescent="0.3">
      <c r="A2332" t="s">
        <v>8320</v>
      </c>
      <c r="B2332">
        <v>1</v>
      </c>
      <c r="C2332" s="1" t="s">
        <v>8319</v>
      </c>
      <c r="D2332" t="s">
        <v>320</v>
      </c>
      <c r="F2332" t="s">
        <v>298</v>
      </c>
      <c r="G2332">
        <v>85</v>
      </c>
      <c r="H2332" t="s">
        <v>952</v>
      </c>
      <c r="I2332" t="s">
        <v>8319</v>
      </c>
      <c r="J2332">
        <v>19360</v>
      </c>
      <c r="K2332">
        <v>1</v>
      </c>
      <c r="L2332" t="s">
        <v>4130</v>
      </c>
      <c r="M2332" t="s">
        <v>4249</v>
      </c>
      <c r="N2332">
        <v>23</v>
      </c>
      <c r="O2332" t="s">
        <v>13041</v>
      </c>
      <c r="P2332" s="1" t="s">
        <v>320</v>
      </c>
      <c r="R2332">
        <v>3053039</v>
      </c>
      <c r="S2332">
        <v>40</v>
      </c>
      <c r="T2332" t="s">
        <v>293</v>
      </c>
      <c r="U2332" t="s">
        <v>870</v>
      </c>
      <c r="V2332" t="s">
        <v>4208</v>
      </c>
      <c r="W2332" s="1">
        <v>30681</v>
      </c>
      <c r="X2332"/>
    </row>
    <row r="2333" spans="1:24" x14ac:dyDescent="0.3">
      <c r="A2333" t="s">
        <v>8322</v>
      </c>
      <c r="B2333">
        <v>1</v>
      </c>
      <c r="C2333" s="1" t="s">
        <v>8321</v>
      </c>
      <c r="D2333" t="s">
        <v>310</v>
      </c>
      <c r="F2333" t="s">
        <v>294</v>
      </c>
      <c r="G2333">
        <v>4</v>
      </c>
      <c r="H2333" t="s">
        <v>316</v>
      </c>
      <c r="I2333" t="s">
        <v>8321</v>
      </c>
      <c r="J2333">
        <v>20317</v>
      </c>
      <c r="K2333">
        <v>0</v>
      </c>
      <c r="L2333" t="s">
        <v>483</v>
      </c>
      <c r="M2333" t="s">
        <v>1260</v>
      </c>
      <c r="N2333">
        <v>23</v>
      </c>
      <c r="O2333" t="s">
        <v>13042</v>
      </c>
      <c r="P2333" s="1" t="s">
        <v>310</v>
      </c>
      <c r="R2333">
        <v>3044719</v>
      </c>
      <c r="T2333" t="s">
        <v>421</v>
      </c>
      <c r="V2333" t="s">
        <v>1889</v>
      </c>
      <c r="W2333" s="1"/>
      <c r="X2333"/>
    </row>
    <row r="2334" spans="1:24" x14ac:dyDescent="0.3">
      <c r="A2334" t="s">
        <v>8325</v>
      </c>
      <c r="B2334">
        <v>1</v>
      </c>
      <c r="C2334" s="1" t="s">
        <v>8323</v>
      </c>
      <c r="D2334" t="s">
        <v>320</v>
      </c>
      <c r="F2334" t="s">
        <v>294</v>
      </c>
      <c r="G2334">
        <v>47</v>
      </c>
      <c r="H2334" t="s">
        <v>952</v>
      </c>
      <c r="I2334" t="s">
        <v>8323</v>
      </c>
      <c r="J2334">
        <v>13653</v>
      </c>
      <c r="K2334">
        <v>10</v>
      </c>
      <c r="L2334" t="s">
        <v>4763</v>
      </c>
      <c r="M2334" t="s">
        <v>8324</v>
      </c>
      <c r="N2334">
        <v>34</v>
      </c>
      <c r="O2334" t="s">
        <v>13043</v>
      </c>
      <c r="P2334" s="1" t="s">
        <v>1215</v>
      </c>
      <c r="R2334">
        <v>13538</v>
      </c>
      <c r="T2334" t="s">
        <v>328</v>
      </c>
      <c r="V2334" t="s">
        <v>8326</v>
      </c>
      <c r="W2334" s="1">
        <v>24431</v>
      </c>
      <c r="X2334"/>
    </row>
    <row r="2335" spans="1:24" x14ac:dyDescent="0.3">
      <c r="A2335" t="s">
        <v>8329</v>
      </c>
      <c r="B2335">
        <v>1</v>
      </c>
      <c r="C2335" s="1" t="s">
        <v>8327</v>
      </c>
      <c r="D2335" t="s">
        <v>558</v>
      </c>
      <c r="E2335" t="s">
        <v>8328</v>
      </c>
      <c r="F2335" t="s">
        <v>298</v>
      </c>
      <c r="G2335">
        <v>45</v>
      </c>
      <c r="H2335" t="s">
        <v>521</v>
      </c>
      <c r="I2335" t="s">
        <v>8327</v>
      </c>
      <c r="J2335">
        <v>16928</v>
      </c>
      <c r="K2335">
        <v>6</v>
      </c>
      <c r="L2335" t="s">
        <v>367</v>
      </c>
      <c r="M2335" t="s">
        <v>4280</v>
      </c>
      <c r="N2335">
        <v>29</v>
      </c>
      <c r="O2335" t="s">
        <v>13044</v>
      </c>
      <c r="P2335" s="1" t="s">
        <v>448</v>
      </c>
      <c r="R2335">
        <v>2515270</v>
      </c>
      <c r="S2335">
        <v>5</v>
      </c>
      <c r="T2335" t="s">
        <v>307</v>
      </c>
      <c r="U2335" t="s">
        <v>305</v>
      </c>
      <c r="V2335" t="s">
        <v>8330</v>
      </c>
      <c r="W2335" s="1">
        <v>28556</v>
      </c>
      <c r="X2335"/>
    </row>
    <row r="2336" spans="1:24" x14ac:dyDescent="0.3">
      <c r="A2336" t="s">
        <v>8334</v>
      </c>
      <c r="B2336">
        <v>1</v>
      </c>
      <c r="C2336" s="1" t="s">
        <v>92</v>
      </c>
      <c r="D2336" t="s">
        <v>448</v>
      </c>
      <c r="E2336" t="s">
        <v>8333</v>
      </c>
      <c r="F2336" t="s">
        <v>298</v>
      </c>
      <c r="G2336">
        <v>31</v>
      </c>
      <c r="H2336" t="s">
        <v>575</v>
      </c>
      <c r="I2336" t="s">
        <v>92</v>
      </c>
      <c r="J2336">
        <v>17217</v>
      </c>
      <c r="K2336">
        <v>6</v>
      </c>
      <c r="L2336" t="s">
        <v>8331</v>
      </c>
      <c r="M2336" t="s">
        <v>8332</v>
      </c>
      <c r="N2336">
        <v>29</v>
      </c>
      <c r="O2336" t="s">
        <v>13045</v>
      </c>
      <c r="P2336" s="1" t="s">
        <v>448</v>
      </c>
      <c r="Q2336" t="s">
        <v>407</v>
      </c>
      <c r="R2336">
        <v>2576414</v>
      </c>
      <c r="S2336">
        <v>1</v>
      </c>
      <c r="T2336" t="s">
        <v>399</v>
      </c>
      <c r="U2336" t="s">
        <v>532</v>
      </c>
      <c r="V2336" t="s">
        <v>8335</v>
      </c>
      <c r="W2336" s="1">
        <v>28654</v>
      </c>
      <c r="X2336"/>
    </row>
    <row r="2337" spans="1:24" x14ac:dyDescent="0.3">
      <c r="A2337" t="s">
        <v>8338</v>
      </c>
      <c r="B2337">
        <v>1</v>
      </c>
      <c r="C2337" s="1" t="s">
        <v>138</v>
      </c>
      <c r="D2337" t="s">
        <v>347</v>
      </c>
      <c r="E2337" t="s">
        <v>8337</v>
      </c>
      <c r="F2337" t="s">
        <v>298</v>
      </c>
      <c r="G2337">
        <v>13</v>
      </c>
      <c r="H2337" t="s">
        <v>482</v>
      </c>
      <c r="I2337" t="s">
        <v>138</v>
      </c>
      <c r="J2337">
        <v>14005</v>
      </c>
      <c r="K2337">
        <v>9</v>
      </c>
      <c r="L2337" t="s">
        <v>8336</v>
      </c>
      <c r="M2337" t="s">
        <v>7430</v>
      </c>
      <c r="N2337">
        <v>31</v>
      </c>
      <c r="O2337" t="s">
        <v>13046</v>
      </c>
      <c r="P2337" s="1" t="s">
        <v>347</v>
      </c>
      <c r="R2337">
        <v>14924</v>
      </c>
      <c r="S2337">
        <v>1</v>
      </c>
      <c r="T2337" t="s">
        <v>399</v>
      </c>
      <c r="U2337" t="s">
        <v>302</v>
      </c>
      <c r="V2337" t="s">
        <v>7623</v>
      </c>
      <c r="W2337" s="1">
        <v>25802</v>
      </c>
      <c r="X2337"/>
    </row>
    <row r="2338" spans="1:24" x14ac:dyDescent="0.3">
      <c r="A2338" t="s">
        <v>8343</v>
      </c>
      <c r="B2338">
        <v>1</v>
      </c>
      <c r="C2338" s="1" t="s">
        <v>8340</v>
      </c>
      <c r="D2338" t="s">
        <v>347</v>
      </c>
      <c r="E2338" t="s">
        <v>8342</v>
      </c>
      <c r="F2338" t="s">
        <v>298</v>
      </c>
      <c r="G2338">
        <v>12</v>
      </c>
      <c r="H2338" t="s">
        <v>599</v>
      </c>
      <c r="I2338" t="s">
        <v>8340</v>
      </c>
      <c r="J2338">
        <v>13788</v>
      </c>
      <c r="K2338">
        <v>8</v>
      </c>
      <c r="L2338" t="s">
        <v>8341</v>
      </c>
      <c r="M2338" t="s">
        <v>2076</v>
      </c>
      <c r="N2338">
        <v>30</v>
      </c>
      <c r="O2338" t="s">
        <v>13047</v>
      </c>
      <c r="P2338" s="1" t="s">
        <v>347</v>
      </c>
      <c r="R2338">
        <v>15102</v>
      </c>
      <c r="T2338" t="s">
        <v>307</v>
      </c>
      <c r="V2338" t="s">
        <v>2482</v>
      </c>
      <c r="W2338" s="1">
        <v>25937</v>
      </c>
      <c r="X2338"/>
    </row>
    <row r="2339" spans="1:24" x14ac:dyDescent="0.3">
      <c r="A2339" t="s">
        <v>8345</v>
      </c>
      <c r="B2339">
        <v>1</v>
      </c>
      <c r="C2339" s="1" t="s">
        <v>159</v>
      </c>
      <c r="D2339" t="s">
        <v>347</v>
      </c>
      <c r="E2339" t="s">
        <v>8344</v>
      </c>
      <c r="F2339" t="s">
        <v>298</v>
      </c>
      <c r="G2339">
        <v>1</v>
      </c>
      <c r="H2339" t="s">
        <v>391</v>
      </c>
      <c r="I2339" t="s">
        <v>159</v>
      </c>
      <c r="J2339">
        <v>11063</v>
      </c>
      <c r="K2339">
        <v>11</v>
      </c>
      <c r="L2339" t="s">
        <v>2743</v>
      </c>
      <c r="M2339" t="s">
        <v>629</v>
      </c>
      <c r="N2339">
        <v>34</v>
      </c>
      <c r="O2339" t="s">
        <v>13048</v>
      </c>
      <c r="P2339" s="1" t="s">
        <v>347</v>
      </c>
      <c r="R2339">
        <v>13295</v>
      </c>
      <c r="S2339">
        <v>1</v>
      </c>
      <c r="T2339" t="s">
        <v>359</v>
      </c>
      <c r="U2339" t="s">
        <v>703</v>
      </c>
      <c r="V2339" t="s">
        <v>8346</v>
      </c>
      <c r="W2339" s="1">
        <v>24057</v>
      </c>
      <c r="X2339"/>
    </row>
    <row r="2340" spans="1:24" x14ac:dyDescent="0.3">
      <c r="A2340" t="s">
        <v>15178</v>
      </c>
      <c r="B2340">
        <v>1</v>
      </c>
      <c r="C2340" s="1" t="s">
        <v>15179</v>
      </c>
      <c r="D2340" t="s">
        <v>347</v>
      </c>
      <c r="F2340" t="s">
        <v>294</v>
      </c>
      <c r="H2340" t="s">
        <v>537</v>
      </c>
      <c r="I2340" t="s">
        <v>15179</v>
      </c>
      <c r="J2340">
        <v>22355</v>
      </c>
      <c r="K2340">
        <v>0</v>
      </c>
      <c r="L2340" t="s">
        <v>1193</v>
      </c>
      <c r="M2340" t="s">
        <v>483</v>
      </c>
      <c r="N2340">
        <v>22</v>
      </c>
      <c r="O2340" t="s">
        <v>15181</v>
      </c>
      <c r="P2340" s="1" t="s">
        <v>347</v>
      </c>
      <c r="T2340" t="s">
        <v>395</v>
      </c>
      <c r="V2340" t="s">
        <v>15180</v>
      </c>
      <c r="W2340" s="1">
        <v>33018</v>
      </c>
      <c r="X2340"/>
    </row>
    <row r="2341" spans="1:24" x14ac:dyDescent="0.3">
      <c r="A2341" t="s">
        <v>8349</v>
      </c>
      <c r="B2341">
        <v>1</v>
      </c>
      <c r="C2341" s="1" t="s">
        <v>8347</v>
      </c>
      <c r="F2341" t="s">
        <v>294</v>
      </c>
      <c r="G2341">
        <v>0</v>
      </c>
      <c r="H2341" t="s">
        <v>295</v>
      </c>
      <c r="I2341" t="s">
        <v>8347</v>
      </c>
      <c r="J2341">
        <v>18839</v>
      </c>
      <c r="K2341">
        <v>0</v>
      </c>
      <c r="L2341" t="s">
        <v>538</v>
      </c>
      <c r="M2341" t="s">
        <v>8348</v>
      </c>
      <c r="O2341" t="s">
        <v>13049</v>
      </c>
      <c r="P2341" s="1" t="s">
        <v>295</v>
      </c>
      <c r="T2341" t="s">
        <v>295</v>
      </c>
      <c r="V2341"/>
      <c r="W2341" s="1"/>
      <c r="X2341"/>
    </row>
    <row r="2342" spans="1:24" x14ac:dyDescent="0.3">
      <c r="A2342" t="s">
        <v>8353</v>
      </c>
      <c r="B2342">
        <v>1</v>
      </c>
      <c r="C2342" s="1" t="s">
        <v>8350</v>
      </c>
      <c r="D2342" t="s">
        <v>347</v>
      </c>
      <c r="E2342" t="s">
        <v>8352</v>
      </c>
      <c r="F2342" t="s">
        <v>294</v>
      </c>
      <c r="G2342">
        <v>16</v>
      </c>
      <c r="H2342" t="s">
        <v>472</v>
      </c>
      <c r="I2342" t="s">
        <v>8350</v>
      </c>
      <c r="J2342">
        <v>19348</v>
      </c>
      <c r="K2342">
        <v>3</v>
      </c>
      <c r="L2342" t="s">
        <v>8351</v>
      </c>
      <c r="M2342" t="s">
        <v>516</v>
      </c>
      <c r="N2342">
        <v>25</v>
      </c>
      <c r="O2342" t="s">
        <v>13050</v>
      </c>
      <c r="P2342" s="1" t="s">
        <v>347</v>
      </c>
      <c r="R2342">
        <v>3045380</v>
      </c>
      <c r="T2342" t="s">
        <v>489</v>
      </c>
      <c r="V2342" t="s">
        <v>4197</v>
      </c>
      <c r="W2342" s="1">
        <v>30481</v>
      </c>
      <c r="X2342"/>
    </row>
    <row r="2343" spans="1:24" x14ac:dyDescent="0.3">
      <c r="A2343" t="s">
        <v>8355</v>
      </c>
      <c r="B2343">
        <v>1</v>
      </c>
      <c r="C2343" s="1" t="s">
        <v>793</v>
      </c>
      <c r="D2343" t="s">
        <v>434</v>
      </c>
      <c r="F2343" t="s">
        <v>294</v>
      </c>
      <c r="G2343">
        <v>8</v>
      </c>
      <c r="H2343" t="s">
        <v>316</v>
      </c>
      <c r="I2343" t="s">
        <v>793</v>
      </c>
      <c r="J2343">
        <v>6902</v>
      </c>
      <c r="K2343">
        <v>16</v>
      </c>
      <c r="L2343" t="s">
        <v>444</v>
      </c>
      <c r="M2343" t="s">
        <v>8354</v>
      </c>
      <c r="N2343">
        <v>38</v>
      </c>
      <c r="O2343" t="s">
        <v>13051</v>
      </c>
      <c r="P2343" s="1" t="s">
        <v>434</v>
      </c>
      <c r="R2343">
        <v>5662</v>
      </c>
      <c r="T2343" t="s">
        <v>328</v>
      </c>
      <c r="V2343" t="s">
        <v>8356</v>
      </c>
      <c r="W2343" s="1">
        <v>6896</v>
      </c>
      <c r="X2343"/>
    </row>
    <row r="2344" spans="1:24" x14ac:dyDescent="0.3">
      <c r="A2344" t="s">
        <v>15182</v>
      </c>
      <c r="B2344">
        <v>1</v>
      </c>
      <c r="C2344" s="1" t="s">
        <v>15183</v>
      </c>
      <c r="D2344" t="s">
        <v>320</v>
      </c>
      <c r="F2344" t="s">
        <v>298</v>
      </c>
      <c r="G2344">
        <v>87</v>
      </c>
      <c r="H2344" t="s">
        <v>331</v>
      </c>
      <c r="I2344" t="s">
        <v>15183</v>
      </c>
      <c r="J2344">
        <v>22113</v>
      </c>
      <c r="K2344">
        <v>1</v>
      </c>
      <c r="L2344" t="s">
        <v>1435</v>
      </c>
      <c r="M2344" t="s">
        <v>5667</v>
      </c>
      <c r="N2344">
        <v>23</v>
      </c>
      <c r="O2344" t="s">
        <v>15184</v>
      </c>
      <c r="P2344" s="1" t="s">
        <v>320</v>
      </c>
      <c r="R2344">
        <v>3915400</v>
      </c>
      <c r="S2344">
        <v>7</v>
      </c>
      <c r="T2344" t="s">
        <v>421</v>
      </c>
      <c r="U2344" t="s">
        <v>334</v>
      </c>
      <c r="V2344" t="s">
        <v>15339</v>
      </c>
      <c r="W2344" s="1">
        <v>33007</v>
      </c>
      <c r="X2344"/>
    </row>
    <row r="2345" spans="1:24" x14ac:dyDescent="0.3">
      <c r="A2345" t="s">
        <v>8359</v>
      </c>
      <c r="B2345">
        <v>1</v>
      </c>
      <c r="C2345" s="1" t="s">
        <v>8357</v>
      </c>
      <c r="D2345" t="s">
        <v>347</v>
      </c>
      <c r="E2345" t="s">
        <v>8358</v>
      </c>
      <c r="F2345" t="s">
        <v>298</v>
      </c>
      <c r="G2345">
        <v>18</v>
      </c>
      <c r="H2345" t="s">
        <v>472</v>
      </c>
      <c r="I2345" t="s">
        <v>8357</v>
      </c>
      <c r="J2345">
        <v>20487</v>
      </c>
      <c r="K2345">
        <v>3</v>
      </c>
      <c r="L2345" t="s">
        <v>497</v>
      </c>
      <c r="M2345" t="s">
        <v>1331</v>
      </c>
      <c r="N2345">
        <v>24</v>
      </c>
      <c r="O2345" t="s">
        <v>13052</v>
      </c>
      <c r="P2345" s="1" t="s">
        <v>347</v>
      </c>
      <c r="R2345">
        <v>3115255</v>
      </c>
      <c r="S2345">
        <v>3</v>
      </c>
      <c r="T2345" t="s">
        <v>395</v>
      </c>
      <c r="U2345" t="s">
        <v>703</v>
      </c>
      <c r="V2345" t="s">
        <v>8360</v>
      </c>
      <c r="W2345" s="1">
        <v>31641</v>
      </c>
      <c r="X2345"/>
    </row>
    <row r="2346" spans="1:24" x14ac:dyDescent="0.3">
      <c r="A2346" t="s">
        <v>15957</v>
      </c>
      <c r="B2346">
        <v>1</v>
      </c>
      <c r="C2346" s="1" t="s">
        <v>15958</v>
      </c>
      <c r="D2346" t="s">
        <v>15649</v>
      </c>
      <c r="F2346" t="s">
        <v>294</v>
      </c>
      <c r="G2346">
        <v>7</v>
      </c>
      <c r="H2346" t="s">
        <v>366</v>
      </c>
      <c r="I2346" t="s">
        <v>15958</v>
      </c>
      <c r="J2346">
        <v>18213</v>
      </c>
      <c r="K2346">
        <v>3</v>
      </c>
      <c r="L2346" t="s">
        <v>1993</v>
      </c>
      <c r="M2346" t="s">
        <v>15959</v>
      </c>
      <c r="N2346">
        <v>27</v>
      </c>
      <c r="O2346" t="s">
        <v>15960</v>
      </c>
      <c r="P2346" s="1" t="s">
        <v>15649</v>
      </c>
      <c r="R2346">
        <v>2576728</v>
      </c>
      <c r="T2346" t="s">
        <v>421</v>
      </c>
      <c r="V2346" t="s">
        <v>641</v>
      </c>
      <c r="W2346" s="1">
        <v>29490</v>
      </c>
      <c r="X2346"/>
    </row>
    <row r="2347" spans="1:24" x14ac:dyDescent="0.3">
      <c r="A2347" t="s">
        <v>15185</v>
      </c>
      <c r="B2347">
        <v>1</v>
      </c>
      <c r="C2347" s="1" t="s">
        <v>15186</v>
      </c>
      <c r="D2347" t="s">
        <v>320</v>
      </c>
      <c r="F2347" t="s">
        <v>298</v>
      </c>
      <c r="G2347">
        <v>84</v>
      </c>
      <c r="H2347" t="s">
        <v>544</v>
      </c>
      <c r="I2347" t="s">
        <v>15186</v>
      </c>
      <c r="J2347">
        <v>21807</v>
      </c>
      <c r="K2347">
        <v>1</v>
      </c>
      <c r="L2347" t="s">
        <v>1886</v>
      </c>
      <c r="M2347" t="s">
        <v>15188</v>
      </c>
      <c r="N2347">
        <v>22</v>
      </c>
      <c r="O2347" t="s">
        <v>15189</v>
      </c>
      <c r="P2347" s="1" t="s">
        <v>320</v>
      </c>
      <c r="R2347">
        <v>4242557</v>
      </c>
      <c r="S2347">
        <v>3</v>
      </c>
      <c r="T2347" t="s">
        <v>671</v>
      </c>
      <c r="U2347" t="s">
        <v>414</v>
      </c>
      <c r="V2347" t="s">
        <v>15187</v>
      </c>
      <c r="W2347" s="1">
        <v>32803</v>
      </c>
      <c r="X2347"/>
    </row>
    <row r="2348" spans="1:24" x14ac:dyDescent="0.3">
      <c r="A2348" t="s">
        <v>8365</v>
      </c>
      <c r="B2348">
        <v>1</v>
      </c>
      <c r="C2348" s="1" t="s">
        <v>8361</v>
      </c>
      <c r="D2348" t="s">
        <v>347</v>
      </c>
      <c r="E2348" t="s">
        <v>8364</v>
      </c>
      <c r="F2348" t="s">
        <v>298</v>
      </c>
      <c r="G2348">
        <v>80</v>
      </c>
      <c r="H2348" t="s">
        <v>410</v>
      </c>
      <c r="I2348" t="s">
        <v>8361</v>
      </c>
      <c r="J2348">
        <v>16728</v>
      </c>
      <c r="K2348">
        <v>10</v>
      </c>
      <c r="L2348" t="s">
        <v>8362</v>
      </c>
      <c r="M2348" t="s">
        <v>8363</v>
      </c>
      <c r="N2348">
        <v>32</v>
      </c>
      <c r="O2348" t="s">
        <v>13053</v>
      </c>
      <c r="P2348" s="1" t="s">
        <v>347</v>
      </c>
      <c r="R2348">
        <v>14269</v>
      </c>
      <c r="S2348">
        <v>2</v>
      </c>
      <c r="T2348" t="s">
        <v>317</v>
      </c>
      <c r="U2348" t="s">
        <v>441</v>
      </c>
      <c r="V2348" t="s">
        <v>3773</v>
      </c>
      <c r="W2348" s="1">
        <v>25120</v>
      </c>
      <c r="X2348"/>
    </row>
    <row r="2349" spans="1:24" x14ac:dyDescent="0.3">
      <c r="A2349" t="s">
        <v>8367</v>
      </c>
      <c r="B2349">
        <v>1</v>
      </c>
      <c r="C2349" s="1" t="s">
        <v>8366</v>
      </c>
      <c r="D2349" t="s">
        <v>347</v>
      </c>
      <c r="F2349" t="s">
        <v>294</v>
      </c>
      <c r="G2349">
        <v>15</v>
      </c>
      <c r="H2349" t="s">
        <v>1222</v>
      </c>
      <c r="I2349" t="s">
        <v>8366</v>
      </c>
      <c r="J2349">
        <v>10946</v>
      </c>
      <c r="K2349">
        <v>5</v>
      </c>
      <c r="L2349" t="s">
        <v>642</v>
      </c>
      <c r="M2349" t="s">
        <v>827</v>
      </c>
      <c r="N2349">
        <v>31</v>
      </c>
      <c r="O2349" t="s">
        <v>13054</v>
      </c>
      <c r="P2349" s="1" t="s">
        <v>347</v>
      </c>
      <c r="T2349" t="s">
        <v>293</v>
      </c>
      <c r="V2349" t="s">
        <v>8368</v>
      </c>
      <c r="W2349" s="1">
        <v>24272</v>
      </c>
      <c r="X2349"/>
    </row>
    <row r="2350" spans="1:24" x14ac:dyDescent="0.3">
      <c r="A2350" t="s">
        <v>8371</v>
      </c>
      <c r="B2350">
        <v>1</v>
      </c>
      <c r="C2350" s="1" t="s">
        <v>8369</v>
      </c>
      <c r="D2350" t="s">
        <v>310</v>
      </c>
      <c r="E2350" t="s">
        <v>8370</v>
      </c>
      <c r="F2350" t="s">
        <v>294</v>
      </c>
      <c r="G2350">
        <v>66</v>
      </c>
      <c r="H2350" t="s">
        <v>340</v>
      </c>
      <c r="I2350" t="s">
        <v>8369</v>
      </c>
      <c r="J2350">
        <v>20222</v>
      </c>
      <c r="K2350">
        <v>2</v>
      </c>
      <c r="L2350" t="s">
        <v>2345</v>
      </c>
      <c r="M2350" t="s">
        <v>597</v>
      </c>
      <c r="N2350">
        <v>25</v>
      </c>
      <c r="O2350" t="s">
        <v>13055</v>
      </c>
      <c r="P2350" s="1" t="s">
        <v>310</v>
      </c>
      <c r="R2350">
        <v>3053315</v>
      </c>
      <c r="T2350" t="s">
        <v>307</v>
      </c>
      <c r="V2350" t="s">
        <v>2411</v>
      </c>
      <c r="W2350" s="1">
        <v>31351</v>
      </c>
      <c r="X2350"/>
    </row>
    <row r="2351" spans="1:24" x14ac:dyDescent="0.3">
      <c r="A2351" t="s">
        <v>8376</v>
      </c>
      <c r="B2351">
        <v>1</v>
      </c>
      <c r="C2351" s="1" t="s">
        <v>8373</v>
      </c>
      <c r="D2351" t="s">
        <v>320</v>
      </c>
      <c r="E2351" t="s">
        <v>8375</v>
      </c>
      <c r="F2351" t="s">
        <v>294</v>
      </c>
      <c r="G2351">
        <v>85</v>
      </c>
      <c r="H2351" t="s">
        <v>655</v>
      </c>
      <c r="I2351" t="s">
        <v>8373</v>
      </c>
      <c r="J2351">
        <v>16962</v>
      </c>
      <c r="K2351">
        <v>5</v>
      </c>
      <c r="L2351" t="s">
        <v>977</v>
      </c>
      <c r="M2351" t="s">
        <v>8374</v>
      </c>
      <c r="N2351">
        <v>28</v>
      </c>
      <c r="O2351" t="s">
        <v>13056</v>
      </c>
      <c r="P2351" s="1" t="s">
        <v>320</v>
      </c>
      <c r="R2351">
        <v>3046413</v>
      </c>
      <c r="T2351" t="s">
        <v>293</v>
      </c>
      <c r="V2351" t="s">
        <v>5102</v>
      </c>
      <c r="W2351" s="1">
        <v>28590</v>
      </c>
      <c r="X2351"/>
    </row>
    <row r="2352" spans="1:24" x14ac:dyDescent="0.3">
      <c r="A2352" t="s">
        <v>17329</v>
      </c>
      <c r="B2352">
        <v>1</v>
      </c>
      <c r="C2352" s="1" t="s">
        <v>17330</v>
      </c>
      <c r="D2352" t="s">
        <v>347</v>
      </c>
      <c r="F2352" t="s">
        <v>298</v>
      </c>
      <c r="G2352">
        <v>15</v>
      </c>
      <c r="H2352" t="s">
        <v>433</v>
      </c>
      <c r="I2352" t="s">
        <v>17330</v>
      </c>
      <c r="K2352">
        <v>0</v>
      </c>
      <c r="L2352" t="s">
        <v>1060</v>
      </c>
      <c r="M2352" t="s">
        <v>17331</v>
      </c>
      <c r="O2352" t="s">
        <v>17332</v>
      </c>
      <c r="P2352" s="1" t="s">
        <v>347</v>
      </c>
      <c r="T2352" t="s">
        <v>303</v>
      </c>
      <c r="U2352" t="s">
        <v>741</v>
      </c>
      <c r="V2352"/>
      <c r="W2352" s="1"/>
      <c r="X2352"/>
    </row>
    <row r="2353" spans="1:24" x14ac:dyDescent="0.3">
      <c r="A2353" t="s">
        <v>8378</v>
      </c>
      <c r="B2353">
        <v>1</v>
      </c>
      <c r="C2353" s="1" t="s">
        <v>433</v>
      </c>
      <c r="D2353" t="s">
        <v>448</v>
      </c>
      <c r="F2353" t="s">
        <v>294</v>
      </c>
      <c r="G2353">
        <v>44</v>
      </c>
      <c r="H2353" t="s">
        <v>738</v>
      </c>
      <c r="I2353" t="s">
        <v>433</v>
      </c>
      <c r="J2353">
        <v>5412</v>
      </c>
      <c r="K2353">
        <v>7</v>
      </c>
      <c r="L2353" t="s">
        <v>877</v>
      </c>
      <c r="M2353" t="s">
        <v>8377</v>
      </c>
      <c r="N2353">
        <v>33</v>
      </c>
      <c r="O2353" t="s">
        <v>13057</v>
      </c>
      <c r="P2353" s="1" t="s">
        <v>448</v>
      </c>
      <c r="T2353" t="s">
        <v>359</v>
      </c>
      <c r="V2353" t="s">
        <v>8379</v>
      </c>
      <c r="W2353" s="1"/>
      <c r="X2353"/>
    </row>
    <row r="2354" spans="1:24" x14ac:dyDescent="0.3">
      <c r="A2354" t="s">
        <v>8382</v>
      </c>
      <c r="B2354">
        <v>1</v>
      </c>
      <c r="C2354" s="1" t="s">
        <v>8380</v>
      </c>
      <c r="D2354" t="s">
        <v>310</v>
      </c>
      <c r="E2354" t="s">
        <v>8381</v>
      </c>
      <c r="F2354" t="s">
        <v>298</v>
      </c>
      <c r="G2354">
        <v>7</v>
      </c>
      <c r="H2354" t="s">
        <v>309</v>
      </c>
      <c r="I2354" t="s">
        <v>8380</v>
      </c>
      <c r="J2354">
        <v>14895</v>
      </c>
      <c r="K2354">
        <v>8</v>
      </c>
      <c r="L2354" t="s">
        <v>5925</v>
      </c>
      <c r="M2354" t="s">
        <v>820</v>
      </c>
      <c r="N2354">
        <v>30</v>
      </c>
      <c r="O2354" t="s">
        <v>13058</v>
      </c>
      <c r="P2354" s="1" t="s">
        <v>310</v>
      </c>
      <c r="R2354">
        <v>15864</v>
      </c>
      <c r="S2354">
        <v>2</v>
      </c>
      <c r="T2354" t="s">
        <v>317</v>
      </c>
      <c r="U2354" t="s">
        <v>414</v>
      </c>
      <c r="V2354" t="s">
        <v>1070</v>
      </c>
      <c r="W2354" s="1">
        <v>26662</v>
      </c>
      <c r="X2354"/>
    </row>
    <row r="2355" spans="1:24" x14ac:dyDescent="0.3">
      <c r="A2355" t="s">
        <v>15961</v>
      </c>
      <c r="B2355">
        <v>1</v>
      </c>
      <c r="C2355" s="1" t="s">
        <v>15962</v>
      </c>
      <c r="D2355" t="s">
        <v>15649</v>
      </c>
      <c r="E2355" t="s">
        <v>15963</v>
      </c>
      <c r="F2355" t="s">
        <v>298</v>
      </c>
      <c r="G2355">
        <v>3</v>
      </c>
      <c r="H2355" t="s">
        <v>599</v>
      </c>
      <c r="I2355" t="s">
        <v>15962</v>
      </c>
      <c r="J2355">
        <v>17450</v>
      </c>
      <c r="K2355">
        <v>5</v>
      </c>
      <c r="L2355" t="s">
        <v>596</v>
      </c>
      <c r="M2355" t="s">
        <v>15964</v>
      </c>
      <c r="N2355">
        <v>28</v>
      </c>
      <c r="O2355" t="s">
        <v>15965</v>
      </c>
      <c r="P2355" s="1" t="s">
        <v>15649</v>
      </c>
      <c r="R2355">
        <v>2516357</v>
      </c>
      <c r="T2355" t="s">
        <v>328</v>
      </c>
      <c r="V2355" t="s">
        <v>3004</v>
      </c>
      <c r="W2355" s="1">
        <v>28905</v>
      </c>
      <c r="X2355"/>
    </row>
    <row r="2356" spans="1:24" x14ac:dyDescent="0.3">
      <c r="A2356" t="s">
        <v>8386</v>
      </c>
      <c r="B2356">
        <v>1</v>
      </c>
      <c r="C2356" s="1" t="s">
        <v>8384</v>
      </c>
      <c r="D2356" t="s">
        <v>347</v>
      </c>
      <c r="E2356" t="s">
        <v>8385</v>
      </c>
      <c r="F2356" t="s">
        <v>294</v>
      </c>
      <c r="H2356" t="s">
        <v>410</v>
      </c>
      <c r="I2356" t="s">
        <v>8384</v>
      </c>
      <c r="J2356">
        <v>18443</v>
      </c>
      <c r="K2356">
        <v>4</v>
      </c>
      <c r="L2356" t="s">
        <v>583</v>
      </c>
      <c r="M2356" t="s">
        <v>1275</v>
      </c>
      <c r="N2356">
        <v>27</v>
      </c>
      <c r="O2356" t="s">
        <v>13059</v>
      </c>
      <c r="P2356" s="1" t="s">
        <v>347</v>
      </c>
      <c r="R2356">
        <v>2576868</v>
      </c>
      <c r="T2356" t="s">
        <v>317</v>
      </c>
      <c r="V2356" t="s">
        <v>4349</v>
      </c>
      <c r="W2356" s="1">
        <v>29638</v>
      </c>
      <c r="X2356"/>
    </row>
    <row r="2357" spans="1:24" x14ac:dyDescent="0.3">
      <c r="A2357" t="s">
        <v>16505</v>
      </c>
      <c r="B2357">
        <v>1</v>
      </c>
      <c r="C2357" s="1" t="s">
        <v>8388</v>
      </c>
      <c r="D2357" t="s">
        <v>347</v>
      </c>
      <c r="E2357" t="s">
        <v>14103</v>
      </c>
      <c r="F2357" t="s">
        <v>298</v>
      </c>
      <c r="G2357">
        <v>84</v>
      </c>
      <c r="H2357" t="s">
        <v>316</v>
      </c>
      <c r="I2357" t="s">
        <v>8388</v>
      </c>
      <c r="J2357">
        <v>20939</v>
      </c>
      <c r="K2357">
        <v>2</v>
      </c>
      <c r="L2357" t="s">
        <v>642</v>
      </c>
      <c r="M2357" t="s">
        <v>16506</v>
      </c>
      <c r="N2357">
        <v>25</v>
      </c>
      <c r="O2357" t="s">
        <v>16507</v>
      </c>
      <c r="P2357" s="1" t="s">
        <v>347</v>
      </c>
      <c r="R2357">
        <v>3871102</v>
      </c>
      <c r="S2357">
        <v>4</v>
      </c>
      <c r="T2357" t="s">
        <v>317</v>
      </c>
      <c r="U2357" t="s">
        <v>313</v>
      </c>
      <c r="V2357" t="s">
        <v>8201</v>
      </c>
      <c r="W2357" s="1">
        <v>32418</v>
      </c>
      <c r="X2357"/>
    </row>
    <row r="2358" spans="1:24" x14ac:dyDescent="0.3">
      <c r="A2358" t="s">
        <v>8391</v>
      </c>
      <c r="B2358">
        <v>1</v>
      </c>
      <c r="C2358" s="1" t="s">
        <v>8389</v>
      </c>
      <c r="D2358" t="s">
        <v>310</v>
      </c>
      <c r="F2358" t="s">
        <v>294</v>
      </c>
      <c r="G2358">
        <v>3</v>
      </c>
      <c r="H2358" t="s">
        <v>758</v>
      </c>
      <c r="I2358" t="s">
        <v>8389</v>
      </c>
      <c r="J2358">
        <v>8842</v>
      </c>
      <c r="K2358">
        <v>24</v>
      </c>
      <c r="L2358" t="s">
        <v>529</v>
      </c>
      <c r="M2358" t="s">
        <v>8390</v>
      </c>
      <c r="N2358">
        <v>47</v>
      </c>
      <c r="O2358" t="s">
        <v>13060</v>
      </c>
      <c r="P2358" s="1" t="s">
        <v>310</v>
      </c>
      <c r="T2358" t="s">
        <v>344</v>
      </c>
      <c r="V2358" t="s">
        <v>8392</v>
      </c>
      <c r="W2358" s="1"/>
      <c r="X2358"/>
    </row>
    <row r="2359" spans="1:24" x14ac:dyDescent="0.3">
      <c r="A2359" t="s">
        <v>8396</v>
      </c>
      <c r="B2359">
        <v>1</v>
      </c>
      <c r="C2359" s="1" t="s">
        <v>8393</v>
      </c>
      <c r="D2359" t="s">
        <v>310</v>
      </c>
      <c r="E2359" t="s">
        <v>8395</v>
      </c>
      <c r="F2359" t="s">
        <v>294</v>
      </c>
      <c r="H2359" t="s">
        <v>433</v>
      </c>
      <c r="I2359" t="s">
        <v>8393</v>
      </c>
      <c r="J2359">
        <v>17966</v>
      </c>
      <c r="K2359">
        <v>4</v>
      </c>
      <c r="L2359" t="s">
        <v>291</v>
      </c>
      <c r="M2359" t="s">
        <v>8394</v>
      </c>
      <c r="N2359">
        <v>27</v>
      </c>
      <c r="O2359" t="s">
        <v>13061</v>
      </c>
      <c r="P2359" s="1" t="s">
        <v>310</v>
      </c>
      <c r="R2359">
        <v>2577243</v>
      </c>
      <c r="T2359" t="s">
        <v>328</v>
      </c>
      <c r="V2359" t="s">
        <v>5727</v>
      </c>
      <c r="W2359" s="1">
        <v>29327</v>
      </c>
      <c r="X2359"/>
    </row>
    <row r="2360" spans="1:24" x14ac:dyDescent="0.3">
      <c r="A2360" t="s">
        <v>8400</v>
      </c>
      <c r="B2360">
        <v>1</v>
      </c>
      <c r="C2360" s="1" t="s">
        <v>8397</v>
      </c>
      <c r="D2360" t="s">
        <v>320</v>
      </c>
      <c r="E2360" t="s">
        <v>8399</v>
      </c>
      <c r="F2360" t="s">
        <v>294</v>
      </c>
      <c r="G2360">
        <v>87</v>
      </c>
      <c r="H2360" t="s">
        <v>1042</v>
      </c>
      <c r="I2360" t="s">
        <v>8397</v>
      </c>
      <c r="J2360">
        <v>18250</v>
      </c>
      <c r="K2360">
        <v>4</v>
      </c>
      <c r="L2360" t="s">
        <v>1693</v>
      </c>
      <c r="M2360" t="s">
        <v>8398</v>
      </c>
      <c r="N2360">
        <v>28</v>
      </c>
      <c r="O2360" t="s">
        <v>13062</v>
      </c>
      <c r="P2360" s="1" t="s">
        <v>320</v>
      </c>
      <c r="R2360">
        <v>3144999</v>
      </c>
      <c r="T2360" t="s">
        <v>317</v>
      </c>
      <c r="V2360" t="s">
        <v>8401</v>
      </c>
      <c r="W2360" s="1">
        <v>29623</v>
      </c>
      <c r="X2360"/>
    </row>
    <row r="2361" spans="1:24" x14ac:dyDescent="0.3">
      <c r="A2361" t="s">
        <v>8404</v>
      </c>
      <c r="B2361">
        <v>1</v>
      </c>
      <c r="C2361" s="1" t="s">
        <v>8402</v>
      </c>
      <c r="F2361" t="s">
        <v>294</v>
      </c>
      <c r="G2361">
        <v>0</v>
      </c>
      <c r="H2361" t="s">
        <v>295</v>
      </c>
      <c r="I2361" t="s">
        <v>8402</v>
      </c>
      <c r="J2361">
        <v>19804</v>
      </c>
      <c r="K2361">
        <v>0</v>
      </c>
      <c r="L2361" t="s">
        <v>725</v>
      </c>
      <c r="M2361" t="s">
        <v>8403</v>
      </c>
      <c r="O2361" t="s">
        <v>13063</v>
      </c>
      <c r="P2361" s="1" t="s">
        <v>295</v>
      </c>
      <c r="T2361" t="s">
        <v>295</v>
      </c>
      <c r="V2361"/>
      <c r="W2361" s="1"/>
      <c r="X2361"/>
    </row>
    <row r="2362" spans="1:24" x14ac:dyDescent="0.3">
      <c r="A2362" t="s">
        <v>8406</v>
      </c>
      <c r="B2362">
        <v>1</v>
      </c>
      <c r="C2362" s="1" t="s">
        <v>8405</v>
      </c>
      <c r="D2362" t="s">
        <v>448</v>
      </c>
      <c r="F2362" t="s">
        <v>294</v>
      </c>
      <c r="G2362">
        <v>33</v>
      </c>
      <c r="H2362" t="s">
        <v>692</v>
      </c>
      <c r="I2362" t="s">
        <v>8405</v>
      </c>
      <c r="J2362">
        <v>13902</v>
      </c>
      <c r="K2362">
        <v>8</v>
      </c>
      <c r="L2362" t="s">
        <v>538</v>
      </c>
      <c r="M2362" t="s">
        <v>1832</v>
      </c>
      <c r="N2362">
        <v>29</v>
      </c>
      <c r="O2362" t="s">
        <v>13064</v>
      </c>
      <c r="P2362" s="1" t="s">
        <v>448</v>
      </c>
      <c r="R2362">
        <v>14884</v>
      </c>
      <c r="T2362" t="s">
        <v>489</v>
      </c>
      <c r="V2362" t="s">
        <v>7721</v>
      </c>
      <c r="W2362" s="1">
        <v>25713</v>
      </c>
      <c r="X2362"/>
    </row>
    <row r="2363" spans="1:24" x14ac:dyDescent="0.3">
      <c r="A2363" t="s">
        <v>8408</v>
      </c>
      <c r="B2363">
        <v>1</v>
      </c>
      <c r="C2363" s="1" t="s">
        <v>8407</v>
      </c>
      <c r="D2363" t="s">
        <v>347</v>
      </c>
      <c r="F2363" t="s">
        <v>294</v>
      </c>
      <c r="G2363">
        <v>85</v>
      </c>
      <c r="H2363" t="s">
        <v>720</v>
      </c>
      <c r="I2363" t="s">
        <v>8407</v>
      </c>
      <c r="J2363">
        <v>18226</v>
      </c>
      <c r="K2363">
        <v>0</v>
      </c>
      <c r="L2363" t="s">
        <v>4744</v>
      </c>
      <c r="M2363" t="s">
        <v>3737</v>
      </c>
      <c r="N2363">
        <v>26</v>
      </c>
      <c r="O2363" t="s">
        <v>13065</v>
      </c>
      <c r="P2363" s="1" t="s">
        <v>347</v>
      </c>
      <c r="R2363">
        <v>3124788</v>
      </c>
      <c r="T2363" t="s">
        <v>344</v>
      </c>
      <c r="V2363" t="s">
        <v>6019</v>
      </c>
      <c r="W2363" s="1">
        <v>29844</v>
      </c>
      <c r="X2363"/>
    </row>
    <row r="2364" spans="1:24" x14ac:dyDescent="0.3">
      <c r="A2364" t="s">
        <v>8412</v>
      </c>
      <c r="B2364">
        <v>1</v>
      </c>
      <c r="C2364" s="1" t="s">
        <v>8409</v>
      </c>
      <c r="D2364" t="s">
        <v>347</v>
      </c>
      <c r="E2364" t="s">
        <v>8411</v>
      </c>
      <c r="F2364" t="s">
        <v>298</v>
      </c>
      <c r="G2364">
        <v>12</v>
      </c>
      <c r="H2364" t="s">
        <v>720</v>
      </c>
      <c r="I2364" t="s">
        <v>8409</v>
      </c>
      <c r="J2364">
        <v>16946</v>
      </c>
      <c r="K2364">
        <v>5</v>
      </c>
      <c r="L2364" t="s">
        <v>8410</v>
      </c>
      <c r="M2364" t="s">
        <v>490</v>
      </c>
      <c r="N2364">
        <v>28</v>
      </c>
      <c r="O2364" t="s">
        <v>13066</v>
      </c>
      <c r="P2364" s="1" t="s">
        <v>347</v>
      </c>
      <c r="R2364">
        <v>2513030</v>
      </c>
      <c r="T2364" t="s">
        <v>317</v>
      </c>
      <c r="V2364" t="s">
        <v>8413</v>
      </c>
      <c r="W2364" s="1">
        <v>28574</v>
      </c>
      <c r="X2364"/>
    </row>
    <row r="2365" spans="1:24" x14ac:dyDescent="0.3">
      <c r="A2365" t="s">
        <v>8416</v>
      </c>
      <c r="B2365">
        <v>1</v>
      </c>
      <c r="C2365" s="1" t="s">
        <v>8414</v>
      </c>
      <c r="D2365" t="s">
        <v>448</v>
      </c>
      <c r="F2365" t="s">
        <v>294</v>
      </c>
      <c r="G2365">
        <v>33</v>
      </c>
      <c r="H2365" t="s">
        <v>511</v>
      </c>
      <c r="I2365" t="s">
        <v>8414</v>
      </c>
      <c r="J2365">
        <v>11747</v>
      </c>
      <c r="K2365">
        <v>12</v>
      </c>
      <c r="L2365" t="s">
        <v>7281</v>
      </c>
      <c r="M2365" t="s">
        <v>8415</v>
      </c>
      <c r="N2365">
        <v>34</v>
      </c>
      <c r="O2365" t="s">
        <v>13067</v>
      </c>
      <c r="P2365" s="1" t="s">
        <v>448</v>
      </c>
      <c r="Q2365" t="s">
        <v>15644</v>
      </c>
      <c r="R2365">
        <v>11461</v>
      </c>
      <c r="T2365" t="s">
        <v>328</v>
      </c>
      <c r="V2365" t="s">
        <v>5534</v>
      </c>
      <c r="W2365" s="1">
        <v>900035</v>
      </c>
      <c r="X2365"/>
    </row>
    <row r="2366" spans="1:24" x14ac:dyDescent="0.3">
      <c r="A2366" t="s">
        <v>15190</v>
      </c>
      <c r="B2366">
        <v>1</v>
      </c>
      <c r="C2366" s="1" t="s">
        <v>15191</v>
      </c>
      <c r="D2366" t="s">
        <v>310</v>
      </c>
      <c r="F2366" t="s">
        <v>298</v>
      </c>
      <c r="G2366">
        <v>15</v>
      </c>
      <c r="H2366" t="s">
        <v>433</v>
      </c>
      <c r="I2366" t="s">
        <v>15191</v>
      </c>
      <c r="J2366">
        <v>21866</v>
      </c>
      <c r="K2366">
        <v>1</v>
      </c>
      <c r="L2366" t="s">
        <v>321</v>
      </c>
      <c r="M2366" t="s">
        <v>15193</v>
      </c>
      <c r="N2366">
        <v>26</v>
      </c>
      <c r="O2366" t="s">
        <v>15194</v>
      </c>
      <c r="P2366" s="1" t="s">
        <v>310</v>
      </c>
      <c r="R2366">
        <v>3040206</v>
      </c>
      <c r="S2366">
        <v>3</v>
      </c>
      <c r="T2366" t="s">
        <v>317</v>
      </c>
      <c r="U2366" t="s">
        <v>339</v>
      </c>
      <c r="V2366" t="s">
        <v>15192</v>
      </c>
      <c r="W2366" s="1">
        <v>32662</v>
      </c>
      <c r="X2366"/>
    </row>
    <row r="2367" spans="1:24" x14ac:dyDescent="0.3">
      <c r="A2367" t="s">
        <v>8418</v>
      </c>
      <c r="B2367">
        <v>1</v>
      </c>
      <c r="C2367" s="1" t="s">
        <v>98</v>
      </c>
      <c r="D2367" t="s">
        <v>347</v>
      </c>
      <c r="E2367" t="s">
        <v>8417</v>
      </c>
      <c r="F2367" t="s">
        <v>298</v>
      </c>
      <c r="G2367">
        <v>82</v>
      </c>
      <c r="H2367" t="s">
        <v>787</v>
      </c>
      <c r="I2367" t="s">
        <v>98</v>
      </c>
      <c r="J2367">
        <v>18089</v>
      </c>
      <c r="K2367">
        <v>5</v>
      </c>
      <c r="L2367" t="s">
        <v>1097</v>
      </c>
      <c r="M2367" t="s">
        <v>7049</v>
      </c>
      <c r="N2367">
        <v>26</v>
      </c>
      <c r="O2367" t="s">
        <v>13068</v>
      </c>
      <c r="P2367" s="1" t="s">
        <v>347</v>
      </c>
      <c r="R2367">
        <v>3042910</v>
      </c>
      <c r="S2367">
        <v>1</v>
      </c>
      <c r="T2367" t="s">
        <v>328</v>
      </c>
      <c r="U2367" t="s">
        <v>665</v>
      </c>
      <c r="V2367" t="s">
        <v>4192</v>
      </c>
      <c r="W2367" s="1">
        <v>29406</v>
      </c>
      <c r="X2367"/>
    </row>
    <row r="2368" spans="1:24" x14ac:dyDescent="0.3">
      <c r="A2368" t="s">
        <v>8421</v>
      </c>
      <c r="B2368">
        <v>1</v>
      </c>
      <c r="C2368" s="1" t="s">
        <v>8419</v>
      </c>
      <c r="D2368" t="s">
        <v>347</v>
      </c>
      <c r="E2368" t="s">
        <v>8420</v>
      </c>
      <c r="F2368" t="s">
        <v>294</v>
      </c>
      <c r="G2368">
        <v>85</v>
      </c>
      <c r="H2368" t="s">
        <v>726</v>
      </c>
      <c r="I2368" t="s">
        <v>8419</v>
      </c>
      <c r="J2368">
        <v>20681</v>
      </c>
      <c r="K2368">
        <v>2</v>
      </c>
      <c r="L2368" t="s">
        <v>418</v>
      </c>
      <c r="M2368" t="s">
        <v>445</v>
      </c>
      <c r="N2368">
        <v>25</v>
      </c>
      <c r="O2368" t="s">
        <v>13069</v>
      </c>
      <c r="P2368" s="1" t="s">
        <v>347</v>
      </c>
      <c r="R2368">
        <v>3044693</v>
      </c>
      <c r="T2368" t="s">
        <v>359</v>
      </c>
      <c r="V2368" t="s">
        <v>4133</v>
      </c>
      <c r="W2368" s="1">
        <v>31773</v>
      </c>
      <c r="X2368"/>
    </row>
    <row r="2369" spans="1:24" x14ac:dyDescent="0.3">
      <c r="A2369" t="s">
        <v>8423</v>
      </c>
      <c r="B2369">
        <v>1</v>
      </c>
      <c r="C2369" s="1" t="s">
        <v>8422</v>
      </c>
      <c r="F2369" t="s">
        <v>294</v>
      </c>
      <c r="G2369">
        <v>0</v>
      </c>
      <c r="H2369" t="s">
        <v>295</v>
      </c>
      <c r="I2369" t="s">
        <v>8422</v>
      </c>
      <c r="J2369">
        <v>19791</v>
      </c>
      <c r="K2369">
        <v>0</v>
      </c>
      <c r="L2369" t="s">
        <v>468</v>
      </c>
      <c r="M2369" t="s">
        <v>7707</v>
      </c>
      <c r="O2369" t="s">
        <v>13070</v>
      </c>
      <c r="P2369" s="1" t="s">
        <v>295</v>
      </c>
      <c r="T2369" t="s">
        <v>295</v>
      </c>
      <c r="V2369"/>
      <c r="W2369" s="1"/>
      <c r="X2369"/>
    </row>
    <row r="2370" spans="1:24" x14ac:dyDescent="0.3">
      <c r="A2370" t="s">
        <v>8426</v>
      </c>
      <c r="B2370">
        <v>1</v>
      </c>
      <c r="C2370" s="1" t="s">
        <v>8424</v>
      </c>
      <c r="D2370" t="s">
        <v>347</v>
      </c>
      <c r="E2370" t="s">
        <v>14104</v>
      </c>
      <c r="F2370" t="s">
        <v>298</v>
      </c>
      <c r="G2370">
        <v>88</v>
      </c>
      <c r="H2370" t="s">
        <v>433</v>
      </c>
      <c r="I2370" t="s">
        <v>8424</v>
      </c>
      <c r="J2370">
        <v>21115</v>
      </c>
      <c r="K2370">
        <v>2</v>
      </c>
      <c r="L2370" t="s">
        <v>7301</v>
      </c>
      <c r="M2370" t="s">
        <v>8425</v>
      </c>
      <c r="N2370">
        <v>24</v>
      </c>
      <c r="O2370" t="s">
        <v>13071</v>
      </c>
      <c r="P2370" s="1" t="s">
        <v>347</v>
      </c>
      <c r="R2370">
        <v>3128317</v>
      </c>
      <c r="S2370">
        <v>3</v>
      </c>
      <c r="T2370" t="s">
        <v>317</v>
      </c>
      <c r="U2370" t="s">
        <v>364</v>
      </c>
      <c r="V2370" t="s">
        <v>4306</v>
      </c>
      <c r="W2370" s="1">
        <v>32019</v>
      </c>
      <c r="X2370"/>
    </row>
    <row r="2371" spans="1:24" x14ac:dyDescent="0.3">
      <c r="A2371" t="s">
        <v>16508</v>
      </c>
      <c r="B2371">
        <v>1</v>
      </c>
      <c r="C2371" s="1" t="s">
        <v>16509</v>
      </c>
      <c r="D2371" t="s">
        <v>347</v>
      </c>
      <c r="F2371" t="s">
        <v>298</v>
      </c>
      <c r="G2371">
        <v>15</v>
      </c>
      <c r="H2371" t="s">
        <v>433</v>
      </c>
      <c r="I2371" t="s">
        <v>16509</v>
      </c>
      <c r="K2371">
        <v>0</v>
      </c>
      <c r="L2371" t="s">
        <v>16510</v>
      </c>
      <c r="M2371" t="s">
        <v>16511</v>
      </c>
      <c r="N2371">
        <v>23</v>
      </c>
      <c r="O2371" t="s">
        <v>16512</v>
      </c>
      <c r="P2371" s="1" t="s">
        <v>347</v>
      </c>
      <c r="T2371" t="s">
        <v>328</v>
      </c>
      <c r="U2371" t="s">
        <v>717</v>
      </c>
      <c r="V2371" t="s">
        <v>17333</v>
      </c>
      <c r="W2371" s="1"/>
      <c r="X2371"/>
    </row>
    <row r="2372" spans="1:24" x14ac:dyDescent="0.3">
      <c r="A2372" t="s">
        <v>8430</v>
      </c>
      <c r="B2372">
        <v>1</v>
      </c>
      <c r="C2372" s="1" t="s">
        <v>8427</v>
      </c>
      <c r="D2372" t="s">
        <v>310</v>
      </c>
      <c r="E2372" t="s">
        <v>8429</v>
      </c>
      <c r="F2372" t="s">
        <v>298</v>
      </c>
      <c r="G2372">
        <v>9</v>
      </c>
      <c r="H2372" t="s">
        <v>682</v>
      </c>
      <c r="I2372" t="s">
        <v>8427</v>
      </c>
      <c r="J2372">
        <v>20037</v>
      </c>
      <c r="K2372">
        <v>3</v>
      </c>
      <c r="L2372" t="s">
        <v>705</v>
      </c>
      <c r="M2372" t="s">
        <v>8428</v>
      </c>
      <c r="N2372">
        <v>27</v>
      </c>
      <c r="O2372" t="s">
        <v>13072</v>
      </c>
      <c r="P2372" s="1" t="s">
        <v>310</v>
      </c>
      <c r="R2372">
        <v>3052450</v>
      </c>
      <c r="S2372">
        <v>3</v>
      </c>
      <c r="T2372" t="s">
        <v>317</v>
      </c>
      <c r="U2372" t="s">
        <v>414</v>
      </c>
      <c r="V2372" t="s">
        <v>1334</v>
      </c>
      <c r="W2372" s="1">
        <v>31189</v>
      </c>
      <c r="X2372"/>
    </row>
    <row r="2373" spans="1:24" x14ac:dyDescent="0.3">
      <c r="A2373" t="s">
        <v>8432</v>
      </c>
      <c r="B2373">
        <v>1</v>
      </c>
      <c r="C2373" s="1" t="s">
        <v>8431</v>
      </c>
      <c r="D2373" t="s">
        <v>347</v>
      </c>
      <c r="F2373" t="s">
        <v>294</v>
      </c>
      <c r="G2373">
        <v>0</v>
      </c>
      <c r="H2373" t="s">
        <v>295</v>
      </c>
      <c r="I2373" t="s">
        <v>8431</v>
      </c>
      <c r="J2373">
        <v>17718</v>
      </c>
      <c r="L2373" t="s">
        <v>3564</v>
      </c>
      <c r="M2373" t="s">
        <v>509</v>
      </c>
      <c r="O2373" t="s">
        <v>13073</v>
      </c>
      <c r="P2373" s="1" t="s">
        <v>347</v>
      </c>
      <c r="T2373" t="s">
        <v>295</v>
      </c>
      <c r="V2373"/>
      <c r="W2373" s="1"/>
      <c r="X2373"/>
    </row>
    <row r="2374" spans="1:24" x14ac:dyDescent="0.3">
      <c r="A2374" t="s">
        <v>8436</v>
      </c>
      <c r="B2374">
        <v>1</v>
      </c>
      <c r="C2374" s="1" t="s">
        <v>8433</v>
      </c>
      <c r="D2374" t="s">
        <v>320</v>
      </c>
      <c r="E2374" t="s">
        <v>8435</v>
      </c>
      <c r="F2374" t="s">
        <v>298</v>
      </c>
      <c r="G2374">
        <v>85</v>
      </c>
      <c r="H2374" t="s">
        <v>1188</v>
      </c>
      <c r="I2374" t="s">
        <v>8433</v>
      </c>
      <c r="J2374">
        <v>14707</v>
      </c>
      <c r="K2374">
        <v>8</v>
      </c>
      <c r="L2374" t="s">
        <v>1660</v>
      </c>
      <c r="M2374" t="s">
        <v>8434</v>
      </c>
      <c r="N2374">
        <v>31</v>
      </c>
      <c r="O2374" t="s">
        <v>13074</v>
      </c>
      <c r="P2374" s="1" t="s">
        <v>8372</v>
      </c>
      <c r="R2374">
        <v>15284</v>
      </c>
      <c r="T2374" t="s">
        <v>303</v>
      </c>
      <c r="V2374" t="s">
        <v>3639</v>
      </c>
      <c r="W2374" s="1">
        <v>26050</v>
      </c>
      <c r="X2374"/>
    </row>
    <row r="2375" spans="1:24" x14ac:dyDescent="0.3">
      <c r="A2375" t="s">
        <v>8439</v>
      </c>
      <c r="B2375">
        <v>1</v>
      </c>
      <c r="C2375" s="1" t="s">
        <v>8438</v>
      </c>
      <c r="D2375" t="s">
        <v>347</v>
      </c>
      <c r="F2375" t="s">
        <v>294</v>
      </c>
      <c r="G2375">
        <v>17</v>
      </c>
      <c r="H2375" t="s">
        <v>361</v>
      </c>
      <c r="I2375" t="s">
        <v>8438</v>
      </c>
      <c r="J2375">
        <v>17906</v>
      </c>
      <c r="K2375">
        <v>3</v>
      </c>
      <c r="L2375" t="s">
        <v>2500</v>
      </c>
      <c r="M2375" t="s">
        <v>739</v>
      </c>
      <c r="N2375">
        <v>26</v>
      </c>
      <c r="O2375" t="s">
        <v>13075</v>
      </c>
      <c r="P2375" s="1" t="s">
        <v>347</v>
      </c>
      <c r="R2375">
        <v>2575416</v>
      </c>
      <c r="T2375" t="s">
        <v>317</v>
      </c>
      <c r="V2375" t="s">
        <v>4434</v>
      </c>
      <c r="W2375" s="1">
        <v>29229</v>
      </c>
      <c r="X2375"/>
    </row>
    <row r="2376" spans="1:24" x14ac:dyDescent="0.3">
      <c r="A2376" t="s">
        <v>15195</v>
      </c>
      <c r="B2376">
        <v>1</v>
      </c>
      <c r="C2376" s="1" t="s">
        <v>15196</v>
      </c>
      <c r="D2376" t="s">
        <v>347</v>
      </c>
      <c r="F2376" t="s">
        <v>298</v>
      </c>
      <c r="G2376">
        <v>16</v>
      </c>
      <c r="H2376" t="s">
        <v>720</v>
      </c>
      <c r="I2376" t="s">
        <v>15196</v>
      </c>
      <c r="J2376">
        <v>22432</v>
      </c>
      <c r="K2376">
        <v>1</v>
      </c>
      <c r="L2376" t="s">
        <v>727</v>
      </c>
      <c r="M2376" t="s">
        <v>15197</v>
      </c>
      <c r="N2376">
        <v>24</v>
      </c>
      <c r="O2376" t="s">
        <v>15198</v>
      </c>
      <c r="P2376" s="1" t="s">
        <v>347</v>
      </c>
      <c r="T2376" t="s">
        <v>421</v>
      </c>
      <c r="U2376" t="s">
        <v>1190</v>
      </c>
      <c r="V2376" t="s">
        <v>14892</v>
      </c>
      <c r="W2376" s="1">
        <v>33274</v>
      </c>
      <c r="X2376"/>
    </row>
    <row r="2377" spans="1:24" x14ac:dyDescent="0.3">
      <c r="A2377" t="s">
        <v>8441</v>
      </c>
      <c r="B2377">
        <v>1</v>
      </c>
      <c r="C2377" s="1" t="s">
        <v>8440</v>
      </c>
      <c r="D2377" t="s">
        <v>320</v>
      </c>
      <c r="E2377" t="s">
        <v>14105</v>
      </c>
      <c r="F2377" t="s">
        <v>298</v>
      </c>
      <c r="G2377">
        <v>83</v>
      </c>
      <c r="H2377" t="s">
        <v>521</v>
      </c>
      <c r="I2377" t="s">
        <v>8440</v>
      </c>
      <c r="J2377">
        <v>20993</v>
      </c>
      <c r="K2377">
        <v>2</v>
      </c>
      <c r="L2377" t="s">
        <v>1809</v>
      </c>
      <c r="M2377" t="s">
        <v>516</v>
      </c>
      <c r="N2377">
        <v>25</v>
      </c>
      <c r="O2377" t="s">
        <v>13076</v>
      </c>
      <c r="P2377" s="1" t="s">
        <v>320</v>
      </c>
      <c r="R2377">
        <v>3932936</v>
      </c>
      <c r="S2377">
        <v>5</v>
      </c>
      <c r="T2377" t="s">
        <v>421</v>
      </c>
      <c r="U2377" t="s">
        <v>386</v>
      </c>
      <c r="V2377" t="s">
        <v>8442</v>
      </c>
      <c r="W2377" s="1">
        <v>32086</v>
      </c>
      <c r="X2377"/>
    </row>
    <row r="2378" spans="1:24" x14ac:dyDescent="0.3">
      <c r="A2378" t="s">
        <v>15199</v>
      </c>
      <c r="B2378">
        <v>1</v>
      </c>
      <c r="C2378" s="1" t="s">
        <v>8443</v>
      </c>
      <c r="D2378" t="s">
        <v>320</v>
      </c>
      <c r="E2378" t="s">
        <v>8445</v>
      </c>
      <c r="F2378" t="s">
        <v>294</v>
      </c>
      <c r="H2378" t="s">
        <v>511</v>
      </c>
      <c r="I2378" t="s">
        <v>8443</v>
      </c>
      <c r="J2378">
        <v>18097</v>
      </c>
      <c r="K2378">
        <v>4</v>
      </c>
      <c r="L2378" t="s">
        <v>8444</v>
      </c>
      <c r="M2378" t="s">
        <v>15201</v>
      </c>
      <c r="N2378">
        <v>26</v>
      </c>
      <c r="O2378" t="s">
        <v>15202</v>
      </c>
      <c r="P2378" s="1" t="s">
        <v>320</v>
      </c>
      <c r="R2378">
        <v>4002672</v>
      </c>
      <c r="T2378" t="s">
        <v>293</v>
      </c>
      <c r="V2378" t="s">
        <v>15200</v>
      </c>
      <c r="W2378" s="1">
        <v>29414</v>
      </c>
      <c r="X2378"/>
    </row>
    <row r="2379" spans="1:24" x14ac:dyDescent="0.3">
      <c r="A2379" t="s">
        <v>8449</v>
      </c>
      <c r="B2379">
        <v>1</v>
      </c>
      <c r="C2379" s="1" t="s">
        <v>8447</v>
      </c>
      <c r="D2379" t="s">
        <v>347</v>
      </c>
      <c r="E2379" t="s">
        <v>8448</v>
      </c>
      <c r="F2379" t="s">
        <v>294</v>
      </c>
      <c r="G2379">
        <v>19</v>
      </c>
      <c r="H2379" t="s">
        <v>391</v>
      </c>
      <c r="I2379" t="s">
        <v>8447</v>
      </c>
      <c r="J2379">
        <v>20225</v>
      </c>
      <c r="K2379">
        <v>2</v>
      </c>
      <c r="L2379" t="s">
        <v>6009</v>
      </c>
      <c r="M2379" t="s">
        <v>2418</v>
      </c>
      <c r="N2379">
        <v>25</v>
      </c>
      <c r="O2379" t="s">
        <v>13077</v>
      </c>
      <c r="P2379" s="1" t="s">
        <v>347</v>
      </c>
      <c r="R2379">
        <v>3056691</v>
      </c>
      <c r="T2379" t="s">
        <v>399</v>
      </c>
      <c r="V2379" t="s">
        <v>4635</v>
      </c>
      <c r="W2379" s="1">
        <v>31350</v>
      </c>
      <c r="X2379"/>
    </row>
    <row r="2380" spans="1:24" x14ac:dyDescent="0.3">
      <c r="A2380" t="s">
        <v>8451</v>
      </c>
      <c r="B2380">
        <v>1</v>
      </c>
      <c r="C2380" s="1" t="s">
        <v>54</v>
      </c>
      <c r="D2380" t="s">
        <v>347</v>
      </c>
      <c r="E2380" t="s">
        <v>8450</v>
      </c>
      <c r="F2380" t="s">
        <v>298</v>
      </c>
      <c r="G2380">
        <v>13</v>
      </c>
      <c r="H2380" t="s">
        <v>533</v>
      </c>
      <c r="I2380" t="s">
        <v>54</v>
      </c>
      <c r="J2380">
        <v>19854</v>
      </c>
      <c r="K2380">
        <v>3</v>
      </c>
      <c r="L2380" t="s">
        <v>5136</v>
      </c>
      <c r="M2380" t="s">
        <v>2782</v>
      </c>
      <c r="N2380">
        <v>25</v>
      </c>
      <c r="O2380" t="s">
        <v>13078</v>
      </c>
      <c r="P2380" s="1" t="s">
        <v>347</v>
      </c>
      <c r="R2380">
        <v>3127306</v>
      </c>
      <c r="S2380">
        <v>3</v>
      </c>
      <c r="T2380" t="s">
        <v>328</v>
      </c>
      <c r="U2380" t="s">
        <v>313</v>
      </c>
      <c r="V2380" t="s">
        <v>5484</v>
      </c>
      <c r="W2380" s="1">
        <v>31014</v>
      </c>
      <c r="X2380"/>
    </row>
    <row r="2381" spans="1:24" x14ac:dyDescent="0.3">
      <c r="A2381" t="s">
        <v>8453</v>
      </c>
      <c r="B2381">
        <v>1</v>
      </c>
      <c r="C2381" s="1" t="s">
        <v>8452</v>
      </c>
      <c r="D2381" t="s">
        <v>448</v>
      </c>
      <c r="F2381" t="s">
        <v>294</v>
      </c>
      <c r="G2381">
        <v>26</v>
      </c>
      <c r="H2381" t="s">
        <v>1222</v>
      </c>
      <c r="I2381" t="s">
        <v>8452</v>
      </c>
      <c r="J2381">
        <v>18530</v>
      </c>
      <c r="K2381">
        <v>1</v>
      </c>
      <c r="L2381" t="s">
        <v>6322</v>
      </c>
      <c r="M2381" t="s">
        <v>1545</v>
      </c>
      <c r="N2381">
        <v>24</v>
      </c>
      <c r="O2381" t="s">
        <v>13079</v>
      </c>
      <c r="P2381" s="1" t="s">
        <v>448</v>
      </c>
      <c r="R2381">
        <v>3042945</v>
      </c>
      <c r="T2381" t="s">
        <v>399</v>
      </c>
      <c r="V2381" t="s">
        <v>1095</v>
      </c>
      <c r="W2381" s="1">
        <v>29731</v>
      </c>
      <c r="X2381"/>
    </row>
    <row r="2382" spans="1:24" x14ac:dyDescent="0.3">
      <c r="A2382" t="s">
        <v>8455</v>
      </c>
      <c r="B2382">
        <v>1</v>
      </c>
      <c r="C2382" s="1" t="s">
        <v>8454</v>
      </c>
      <c r="D2382" t="s">
        <v>448</v>
      </c>
      <c r="F2382" t="s">
        <v>294</v>
      </c>
      <c r="G2382">
        <v>25</v>
      </c>
      <c r="H2382" t="s">
        <v>599</v>
      </c>
      <c r="I2382" t="s">
        <v>8454</v>
      </c>
      <c r="J2382">
        <v>13130</v>
      </c>
      <c r="K2382">
        <v>3</v>
      </c>
      <c r="L2382" t="s">
        <v>3470</v>
      </c>
      <c r="M2382" t="s">
        <v>2483</v>
      </c>
      <c r="N2382">
        <v>29</v>
      </c>
      <c r="O2382" t="s">
        <v>13080</v>
      </c>
      <c r="P2382" s="1" t="s">
        <v>448</v>
      </c>
      <c r="R2382">
        <v>14625</v>
      </c>
      <c r="T2382" t="s">
        <v>399</v>
      </c>
      <c r="V2382" t="s">
        <v>8456</v>
      </c>
      <c r="W2382" s="1"/>
      <c r="X2382"/>
    </row>
    <row r="2383" spans="1:24" x14ac:dyDescent="0.3">
      <c r="A2383" t="s">
        <v>8460</v>
      </c>
      <c r="B2383">
        <v>1</v>
      </c>
      <c r="C2383" s="1" t="s">
        <v>8457</v>
      </c>
      <c r="F2383" t="s">
        <v>294</v>
      </c>
      <c r="G2383">
        <v>0</v>
      </c>
      <c r="H2383" t="s">
        <v>295</v>
      </c>
      <c r="I2383" t="s">
        <v>8457</v>
      </c>
      <c r="J2383">
        <v>17833</v>
      </c>
      <c r="K2383">
        <v>0</v>
      </c>
      <c r="L2383" t="s">
        <v>8458</v>
      </c>
      <c r="M2383" t="s">
        <v>8459</v>
      </c>
      <c r="O2383" t="s">
        <v>13081</v>
      </c>
      <c r="P2383" s="1" t="s">
        <v>295</v>
      </c>
      <c r="T2383" t="s">
        <v>295</v>
      </c>
      <c r="V2383"/>
      <c r="W2383" s="1"/>
      <c r="X2383"/>
    </row>
    <row r="2384" spans="1:24" x14ac:dyDescent="0.3">
      <c r="A2384" t="s">
        <v>8462</v>
      </c>
      <c r="B2384">
        <v>1</v>
      </c>
      <c r="C2384" s="1" t="s">
        <v>8461</v>
      </c>
      <c r="D2384" t="s">
        <v>347</v>
      </c>
      <c r="F2384" t="s">
        <v>294</v>
      </c>
      <c r="G2384">
        <v>19</v>
      </c>
      <c r="H2384" t="s">
        <v>833</v>
      </c>
      <c r="I2384" t="s">
        <v>8461</v>
      </c>
      <c r="J2384">
        <v>14405</v>
      </c>
      <c r="K2384">
        <v>8</v>
      </c>
      <c r="L2384" t="s">
        <v>321</v>
      </c>
      <c r="M2384" t="s">
        <v>6854</v>
      </c>
      <c r="N2384">
        <v>30</v>
      </c>
      <c r="O2384" t="s">
        <v>13082</v>
      </c>
      <c r="P2384" s="1" t="s">
        <v>347</v>
      </c>
      <c r="R2384">
        <v>15078</v>
      </c>
      <c r="T2384" t="s">
        <v>307</v>
      </c>
      <c r="V2384" t="s">
        <v>2170</v>
      </c>
      <c r="W2384" s="1">
        <v>25806</v>
      </c>
      <c r="X2384"/>
    </row>
    <row r="2385" spans="1:24" x14ac:dyDescent="0.3">
      <c r="A2385" t="s">
        <v>8465</v>
      </c>
      <c r="B2385">
        <v>1</v>
      </c>
      <c r="C2385" s="1" t="s">
        <v>8463</v>
      </c>
      <c r="D2385" t="s">
        <v>320</v>
      </c>
      <c r="F2385" t="s">
        <v>294</v>
      </c>
      <c r="G2385">
        <v>42</v>
      </c>
      <c r="H2385" t="s">
        <v>496</v>
      </c>
      <c r="I2385" t="s">
        <v>8463</v>
      </c>
      <c r="J2385">
        <v>11100</v>
      </c>
      <c r="K2385">
        <v>4</v>
      </c>
      <c r="L2385" t="s">
        <v>8464</v>
      </c>
      <c r="M2385" t="s">
        <v>969</v>
      </c>
      <c r="N2385">
        <v>29</v>
      </c>
      <c r="O2385" t="s">
        <v>13083</v>
      </c>
      <c r="P2385" s="1" t="s">
        <v>320</v>
      </c>
      <c r="R2385">
        <v>13353</v>
      </c>
      <c r="T2385" t="s">
        <v>328</v>
      </c>
      <c r="V2385" t="s">
        <v>6326</v>
      </c>
      <c r="W2385" s="1">
        <v>24203</v>
      </c>
      <c r="X2385"/>
    </row>
    <row r="2386" spans="1:24" x14ac:dyDescent="0.3">
      <c r="A2386" t="s">
        <v>8467</v>
      </c>
      <c r="B2386">
        <v>1</v>
      </c>
      <c r="C2386" s="1" t="s">
        <v>8466</v>
      </c>
      <c r="D2386" t="s">
        <v>347</v>
      </c>
      <c r="F2386" t="s">
        <v>298</v>
      </c>
      <c r="G2386">
        <v>7</v>
      </c>
      <c r="H2386" t="s">
        <v>427</v>
      </c>
      <c r="I2386" t="s">
        <v>8466</v>
      </c>
      <c r="J2386">
        <v>21382</v>
      </c>
      <c r="K2386">
        <v>1</v>
      </c>
      <c r="L2386" t="s">
        <v>397</v>
      </c>
      <c r="M2386" t="s">
        <v>8026</v>
      </c>
      <c r="O2386" t="s">
        <v>13084</v>
      </c>
      <c r="P2386" s="1" t="s">
        <v>347</v>
      </c>
      <c r="R2386">
        <v>4028212</v>
      </c>
      <c r="T2386" t="s">
        <v>317</v>
      </c>
      <c r="U2386" t="s">
        <v>305</v>
      </c>
      <c r="V2386"/>
      <c r="W2386" s="1">
        <v>32362</v>
      </c>
      <c r="X2386"/>
    </row>
    <row r="2387" spans="1:24" x14ac:dyDescent="0.3">
      <c r="A2387" t="s">
        <v>15203</v>
      </c>
      <c r="B2387">
        <v>1</v>
      </c>
      <c r="C2387" s="1" t="s">
        <v>15204</v>
      </c>
      <c r="D2387" t="s">
        <v>310</v>
      </c>
      <c r="F2387" t="s">
        <v>298</v>
      </c>
      <c r="G2387">
        <v>1</v>
      </c>
      <c r="H2387" t="s">
        <v>964</v>
      </c>
      <c r="I2387" t="s">
        <v>15204</v>
      </c>
      <c r="J2387">
        <v>21831</v>
      </c>
      <c r="K2387">
        <v>1</v>
      </c>
      <c r="L2387" t="s">
        <v>594</v>
      </c>
      <c r="M2387" t="s">
        <v>15205</v>
      </c>
      <c r="N2387">
        <v>22</v>
      </c>
      <c r="O2387" t="s">
        <v>15206</v>
      </c>
      <c r="P2387" s="1" t="s">
        <v>310</v>
      </c>
      <c r="R2387">
        <v>4040715</v>
      </c>
      <c r="S2387">
        <v>1</v>
      </c>
      <c r="T2387" t="s">
        <v>344</v>
      </c>
      <c r="U2387" t="s">
        <v>386</v>
      </c>
      <c r="V2387" t="s">
        <v>9393</v>
      </c>
      <c r="W2387" s="1">
        <v>32723</v>
      </c>
      <c r="X2387"/>
    </row>
    <row r="2388" spans="1:24" x14ac:dyDescent="0.3">
      <c r="A2388" t="s">
        <v>8470</v>
      </c>
      <c r="B2388">
        <v>1</v>
      </c>
      <c r="C2388" s="1" t="s">
        <v>8469</v>
      </c>
      <c r="D2388" t="s">
        <v>347</v>
      </c>
      <c r="E2388" t="s">
        <v>15207</v>
      </c>
      <c r="F2388" t="s">
        <v>294</v>
      </c>
      <c r="G2388">
        <v>10</v>
      </c>
      <c r="H2388" t="s">
        <v>65</v>
      </c>
      <c r="I2388" t="s">
        <v>8469</v>
      </c>
      <c r="J2388">
        <v>21397</v>
      </c>
      <c r="K2388">
        <v>1</v>
      </c>
      <c r="L2388" t="s">
        <v>647</v>
      </c>
      <c r="M2388" t="s">
        <v>1319</v>
      </c>
      <c r="N2388">
        <v>24</v>
      </c>
      <c r="O2388" t="s">
        <v>13085</v>
      </c>
      <c r="P2388" s="1" t="s">
        <v>347</v>
      </c>
      <c r="R2388">
        <v>3116559</v>
      </c>
      <c r="T2388" t="s">
        <v>399</v>
      </c>
      <c r="V2388" t="s">
        <v>6637</v>
      </c>
      <c r="W2388" s="1">
        <v>32176</v>
      </c>
      <c r="X2388"/>
    </row>
    <row r="2389" spans="1:24" x14ac:dyDescent="0.3">
      <c r="A2389" t="s">
        <v>15208</v>
      </c>
      <c r="B2389">
        <v>1</v>
      </c>
      <c r="C2389" s="1" t="s">
        <v>15209</v>
      </c>
      <c r="F2389" t="s">
        <v>294</v>
      </c>
      <c r="G2389">
        <v>0</v>
      </c>
      <c r="H2389" t="s">
        <v>295</v>
      </c>
      <c r="I2389" t="s">
        <v>15209</v>
      </c>
      <c r="J2389">
        <v>21833</v>
      </c>
      <c r="K2389">
        <v>0</v>
      </c>
      <c r="L2389" t="s">
        <v>1987</v>
      </c>
      <c r="M2389" t="s">
        <v>15210</v>
      </c>
      <c r="O2389" t="s">
        <v>15211</v>
      </c>
      <c r="P2389" s="1" t="s">
        <v>295</v>
      </c>
      <c r="T2389" t="s">
        <v>295</v>
      </c>
      <c r="V2389"/>
      <c r="W2389" s="1"/>
      <c r="X2389"/>
    </row>
    <row r="2390" spans="1:24" x14ac:dyDescent="0.3">
      <c r="A2390" t="s">
        <v>8475</v>
      </c>
      <c r="B2390">
        <v>1</v>
      </c>
      <c r="C2390" s="1" t="s">
        <v>8471</v>
      </c>
      <c r="D2390" t="s">
        <v>448</v>
      </c>
      <c r="E2390" t="s">
        <v>8474</v>
      </c>
      <c r="F2390" t="s">
        <v>298</v>
      </c>
      <c r="G2390">
        <v>44</v>
      </c>
      <c r="H2390" t="s">
        <v>533</v>
      </c>
      <c r="I2390" t="s">
        <v>8471</v>
      </c>
      <c r="J2390">
        <v>15185</v>
      </c>
      <c r="K2390">
        <v>8</v>
      </c>
      <c r="L2390" t="s">
        <v>8472</v>
      </c>
      <c r="M2390" t="s">
        <v>8473</v>
      </c>
      <c r="N2390">
        <v>31</v>
      </c>
      <c r="O2390" t="s">
        <v>13086</v>
      </c>
      <c r="P2390" s="1" t="s">
        <v>448</v>
      </c>
      <c r="R2390">
        <v>15921</v>
      </c>
      <c r="T2390" t="s">
        <v>489</v>
      </c>
      <c r="U2390" t="s">
        <v>1190</v>
      </c>
      <c r="V2390" t="s">
        <v>8476</v>
      </c>
      <c r="W2390" s="1">
        <v>26805</v>
      </c>
      <c r="X2390"/>
    </row>
    <row r="2391" spans="1:24" x14ac:dyDescent="0.3">
      <c r="A2391" t="s">
        <v>8478</v>
      </c>
      <c r="B2391">
        <v>1</v>
      </c>
      <c r="C2391" s="1" t="s">
        <v>95</v>
      </c>
      <c r="D2391" t="s">
        <v>448</v>
      </c>
      <c r="E2391" t="s">
        <v>8477</v>
      </c>
      <c r="F2391" t="s">
        <v>298</v>
      </c>
      <c r="G2391">
        <v>36</v>
      </c>
      <c r="H2391" t="s">
        <v>943</v>
      </c>
      <c r="I2391" t="s">
        <v>95</v>
      </c>
      <c r="J2391">
        <v>17360</v>
      </c>
      <c r="K2391">
        <v>5</v>
      </c>
      <c r="L2391" t="s">
        <v>7091</v>
      </c>
      <c r="M2391" t="s">
        <v>820</v>
      </c>
      <c r="N2391">
        <v>28</v>
      </c>
      <c r="O2391" t="s">
        <v>13087</v>
      </c>
      <c r="P2391" s="1" t="s">
        <v>448</v>
      </c>
      <c r="R2391">
        <v>2512197</v>
      </c>
      <c r="T2391" t="s">
        <v>317</v>
      </c>
      <c r="U2391" t="s">
        <v>313</v>
      </c>
      <c r="V2391" t="s">
        <v>8413</v>
      </c>
      <c r="W2391" s="1">
        <v>28718</v>
      </c>
      <c r="X2391"/>
    </row>
    <row r="2392" spans="1:24" x14ac:dyDescent="0.3">
      <c r="A2392" t="s">
        <v>17334</v>
      </c>
      <c r="B2392">
        <v>1</v>
      </c>
      <c r="C2392" s="1" t="s">
        <v>17335</v>
      </c>
      <c r="D2392" t="s">
        <v>448</v>
      </c>
      <c r="F2392" t="s">
        <v>298</v>
      </c>
      <c r="G2392">
        <v>36</v>
      </c>
      <c r="H2392" t="s">
        <v>682</v>
      </c>
      <c r="I2392" t="s">
        <v>17335</v>
      </c>
      <c r="K2392">
        <v>0</v>
      </c>
      <c r="L2392" t="s">
        <v>17336</v>
      </c>
      <c r="M2392" t="s">
        <v>16243</v>
      </c>
      <c r="N2392">
        <v>24</v>
      </c>
      <c r="O2392" t="s">
        <v>17337</v>
      </c>
      <c r="P2392" s="1" t="s">
        <v>448</v>
      </c>
      <c r="T2392" t="s">
        <v>359</v>
      </c>
      <c r="U2392" t="s">
        <v>717</v>
      </c>
      <c r="V2392" t="s">
        <v>15021</v>
      </c>
      <c r="W2392" s="1"/>
      <c r="X2392"/>
    </row>
    <row r="2393" spans="1:24" x14ac:dyDescent="0.3">
      <c r="A2393" t="s">
        <v>15212</v>
      </c>
      <c r="B2393">
        <v>1</v>
      </c>
      <c r="C2393" s="1" t="s">
        <v>15213</v>
      </c>
      <c r="D2393" t="s">
        <v>347</v>
      </c>
      <c r="F2393" t="s">
        <v>298</v>
      </c>
      <c r="G2393">
        <v>11</v>
      </c>
      <c r="H2393" t="s">
        <v>810</v>
      </c>
      <c r="I2393" t="s">
        <v>15213</v>
      </c>
      <c r="J2393">
        <v>21747</v>
      </c>
      <c r="K2393">
        <v>1</v>
      </c>
      <c r="L2393" t="s">
        <v>497</v>
      </c>
      <c r="M2393" t="s">
        <v>15215</v>
      </c>
      <c r="N2393">
        <v>23</v>
      </c>
      <c r="O2393" t="s">
        <v>15216</v>
      </c>
      <c r="P2393" s="1" t="s">
        <v>347</v>
      </c>
      <c r="Q2393" t="s">
        <v>407</v>
      </c>
      <c r="R2393">
        <v>4360438</v>
      </c>
      <c r="S2393">
        <v>1</v>
      </c>
      <c r="T2393" t="s">
        <v>328</v>
      </c>
      <c r="U2393" t="s">
        <v>532</v>
      </c>
      <c r="V2393" t="s">
        <v>15214</v>
      </c>
      <c r="W2393" s="1">
        <v>32695</v>
      </c>
      <c r="X2393"/>
    </row>
    <row r="2394" spans="1:24" x14ac:dyDescent="0.3">
      <c r="A2394" t="s">
        <v>8481</v>
      </c>
      <c r="B2394">
        <v>1</v>
      </c>
      <c r="C2394" s="1" t="s">
        <v>8479</v>
      </c>
      <c r="D2394" t="s">
        <v>347</v>
      </c>
      <c r="E2394" t="s">
        <v>14106</v>
      </c>
      <c r="F2394" t="s">
        <v>298</v>
      </c>
      <c r="G2394">
        <v>16</v>
      </c>
      <c r="H2394" t="s">
        <v>346</v>
      </c>
      <c r="I2394" t="s">
        <v>8479</v>
      </c>
      <c r="J2394">
        <v>19280</v>
      </c>
      <c r="K2394">
        <v>4</v>
      </c>
      <c r="L2394" t="s">
        <v>291</v>
      </c>
      <c r="M2394" t="s">
        <v>8480</v>
      </c>
      <c r="N2394">
        <v>27</v>
      </c>
      <c r="O2394" t="s">
        <v>13088</v>
      </c>
      <c r="P2394" s="1" t="s">
        <v>347</v>
      </c>
      <c r="R2394">
        <v>3115443</v>
      </c>
      <c r="S2394">
        <v>4</v>
      </c>
      <c r="T2394" t="s">
        <v>421</v>
      </c>
      <c r="U2394" t="s">
        <v>548</v>
      </c>
      <c r="V2394" t="s">
        <v>1339</v>
      </c>
      <c r="W2394" s="1">
        <v>30660</v>
      </c>
      <c r="X2394"/>
    </row>
    <row r="2395" spans="1:24" x14ac:dyDescent="0.3">
      <c r="A2395" t="s">
        <v>16513</v>
      </c>
      <c r="B2395">
        <v>1</v>
      </c>
      <c r="C2395" s="1" t="s">
        <v>16514</v>
      </c>
      <c r="D2395" t="s">
        <v>347</v>
      </c>
      <c r="F2395" t="s">
        <v>298</v>
      </c>
      <c r="G2395">
        <v>16</v>
      </c>
      <c r="H2395" t="s">
        <v>564</v>
      </c>
      <c r="I2395" t="s">
        <v>16514</v>
      </c>
      <c r="K2395">
        <v>0</v>
      </c>
      <c r="L2395" t="s">
        <v>16515</v>
      </c>
      <c r="M2395" t="s">
        <v>2379</v>
      </c>
      <c r="N2395">
        <v>22</v>
      </c>
      <c r="O2395" t="s">
        <v>16516</v>
      </c>
      <c r="P2395" s="1" t="s">
        <v>347</v>
      </c>
      <c r="T2395" t="s">
        <v>307</v>
      </c>
      <c r="U2395" t="s">
        <v>334</v>
      </c>
      <c r="V2395" t="s">
        <v>17338</v>
      </c>
      <c r="W2395" s="1"/>
      <c r="X2395"/>
    </row>
    <row r="2396" spans="1:24" x14ac:dyDescent="0.3">
      <c r="A2396" t="s">
        <v>8484</v>
      </c>
      <c r="B2396">
        <v>1</v>
      </c>
      <c r="C2396" s="1" t="s">
        <v>8482</v>
      </c>
      <c r="D2396" t="s">
        <v>320</v>
      </c>
      <c r="F2396" t="s">
        <v>294</v>
      </c>
      <c r="G2396">
        <v>85</v>
      </c>
      <c r="H2396" t="s">
        <v>507</v>
      </c>
      <c r="I2396" t="s">
        <v>8482</v>
      </c>
      <c r="J2396">
        <v>18753</v>
      </c>
      <c r="K2396">
        <v>0</v>
      </c>
      <c r="L2396" t="s">
        <v>2134</v>
      </c>
      <c r="M2396" t="s">
        <v>8483</v>
      </c>
      <c r="N2396">
        <v>25</v>
      </c>
      <c r="O2396" t="s">
        <v>13089</v>
      </c>
      <c r="P2396" s="1" t="s">
        <v>320</v>
      </c>
      <c r="R2396">
        <v>2971428</v>
      </c>
      <c r="S2396">
        <v>7</v>
      </c>
      <c r="T2396" t="s">
        <v>293</v>
      </c>
      <c r="V2396" t="s">
        <v>4549</v>
      </c>
      <c r="W2396" s="1">
        <v>30052</v>
      </c>
      <c r="X2396"/>
    </row>
    <row r="2397" spans="1:24" x14ac:dyDescent="0.3">
      <c r="A2397" t="s">
        <v>8488</v>
      </c>
      <c r="B2397">
        <v>1</v>
      </c>
      <c r="C2397" s="1" t="s">
        <v>8485</v>
      </c>
      <c r="D2397" t="s">
        <v>320</v>
      </c>
      <c r="F2397" t="s">
        <v>294</v>
      </c>
      <c r="G2397">
        <v>83</v>
      </c>
      <c r="H2397" t="s">
        <v>1592</v>
      </c>
      <c r="I2397" t="s">
        <v>8485</v>
      </c>
      <c r="J2397">
        <v>10291</v>
      </c>
      <c r="K2397">
        <v>11</v>
      </c>
      <c r="L2397" t="s">
        <v>8486</v>
      </c>
      <c r="M2397" t="s">
        <v>8487</v>
      </c>
      <c r="N2397">
        <v>34</v>
      </c>
      <c r="O2397" t="s">
        <v>13090</v>
      </c>
      <c r="P2397" s="1" t="s">
        <v>320</v>
      </c>
      <c r="R2397">
        <v>12548</v>
      </c>
      <c r="T2397" t="s">
        <v>293</v>
      </c>
      <c r="V2397" t="s">
        <v>6676</v>
      </c>
      <c r="W2397" s="1">
        <v>9448</v>
      </c>
      <c r="X2397"/>
    </row>
    <row r="2398" spans="1:24" x14ac:dyDescent="0.3">
      <c r="A2398" t="s">
        <v>8491</v>
      </c>
      <c r="B2398">
        <v>1</v>
      </c>
      <c r="C2398" s="1" t="s">
        <v>8489</v>
      </c>
      <c r="F2398" t="s">
        <v>294</v>
      </c>
      <c r="G2398">
        <v>0</v>
      </c>
      <c r="H2398" t="s">
        <v>295</v>
      </c>
      <c r="I2398" t="s">
        <v>8489</v>
      </c>
      <c r="J2398">
        <v>18806</v>
      </c>
      <c r="K2398">
        <v>0</v>
      </c>
      <c r="L2398" t="s">
        <v>2706</v>
      </c>
      <c r="M2398" t="s">
        <v>8490</v>
      </c>
      <c r="O2398" t="s">
        <v>13091</v>
      </c>
      <c r="P2398" s="1" t="s">
        <v>295</v>
      </c>
      <c r="T2398" t="s">
        <v>295</v>
      </c>
      <c r="V2398"/>
      <c r="W2398" s="1"/>
      <c r="X2398"/>
    </row>
    <row r="2399" spans="1:24" x14ac:dyDescent="0.3">
      <c r="A2399" t="s">
        <v>8495</v>
      </c>
      <c r="B2399">
        <v>1</v>
      </c>
      <c r="C2399" s="1" t="s">
        <v>8492</v>
      </c>
      <c r="D2399" t="s">
        <v>347</v>
      </c>
      <c r="E2399" t="s">
        <v>8494</v>
      </c>
      <c r="F2399" t="s">
        <v>294</v>
      </c>
      <c r="G2399">
        <v>15</v>
      </c>
      <c r="H2399" t="s">
        <v>787</v>
      </c>
      <c r="I2399" t="s">
        <v>8492</v>
      </c>
      <c r="J2399">
        <v>18744</v>
      </c>
      <c r="K2399">
        <v>4</v>
      </c>
      <c r="L2399" t="s">
        <v>8493</v>
      </c>
      <c r="M2399" t="s">
        <v>1234</v>
      </c>
      <c r="N2399">
        <v>28</v>
      </c>
      <c r="O2399" t="s">
        <v>13092</v>
      </c>
      <c r="P2399" s="1" t="s">
        <v>347</v>
      </c>
      <c r="R2399">
        <v>2577473</v>
      </c>
      <c r="T2399" t="s">
        <v>344</v>
      </c>
      <c r="V2399" t="s">
        <v>4992</v>
      </c>
      <c r="W2399" s="1">
        <v>30045</v>
      </c>
      <c r="X2399"/>
    </row>
    <row r="2400" spans="1:24" x14ac:dyDescent="0.3">
      <c r="A2400" t="s">
        <v>11144</v>
      </c>
      <c r="B2400">
        <v>1</v>
      </c>
      <c r="C2400" s="1" t="s">
        <v>8496</v>
      </c>
      <c r="D2400" t="s">
        <v>558</v>
      </c>
      <c r="E2400" t="s">
        <v>8498</v>
      </c>
      <c r="F2400" t="s">
        <v>298</v>
      </c>
      <c r="G2400">
        <v>30</v>
      </c>
      <c r="H2400" t="s">
        <v>943</v>
      </c>
      <c r="I2400" t="s">
        <v>8496</v>
      </c>
      <c r="J2400">
        <v>18652</v>
      </c>
      <c r="K2400">
        <v>5</v>
      </c>
      <c r="L2400" t="s">
        <v>4818</v>
      </c>
      <c r="M2400" t="s">
        <v>8497</v>
      </c>
      <c r="N2400">
        <v>28</v>
      </c>
      <c r="O2400" t="s">
        <v>13093</v>
      </c>
      <c r="P2400" s="1" t="s">
        <v>448</v>
      </c>
      <c r="R2400">
        <v>4012556</v>
      </c>
      <c r="S2400">
        <v>5</v>
      </c>
      <c r="T2400" t="s">
        <v>359</v>
      </c>
      <c r="U2400" t="s">
        <v>640</v>
      </c>
      <c r="V2400" t="s">
        <v>501</v>
      </c>
      <c r="W2400" s="1">
        <v>29951</v>
      </c>
      <c r="X2400"/>
    </row>
    <row r="2401" spans="1:24" x14ac:dyDescent="0.3">
      <c r="A2401" t="s">
        <v>15966</v>
      </c>
      <c r="B2401">
        <v>1</v>
      </c>
      <c r="C2401" s="1" t="s">
        <v>15967</v>
      </c>
      <c r="D2401" t="s">
        <v>15649</v>
      </c>
      <c r="E2401" t="s">
        <v>15969</v>
      </c>
      <c r="F2401" t="s">
        <v>298</v>
      </c>
      <c r="G2401">
        <v>5</v>
      </c>
      <c r="H2401" t="s">
        <v>447</v>
      </c>
      <c r="I2401" t="s">
        <v>15967</v>
      </c>
      <c r="J2401">
        <v>13281</v>
      </c>
      <c r="K2401">
        <v>9</v>
      </c>
      <c r="L2401" t="s">
        <v>596</v>
      </c>
      <c r="M2401" t="s">
        <v>15970</v>
      </c>
      <c r="N2401">
        <v>32</v>
      </c>
      <c r="O2401" t="s">
        <v>15971</v>
      </c>
      <c r="P2401" s="1" t="s">
        <v>15649</v>
      </c>
      <c r="R2401">
        <v>14073</v>
      </c>
      <c r="T2401" t="s">
        <v>307</v>
      </c>
      <c r="V2401" t="s">
        <v>15968</v>
      </c>
      <c r="W2401" s="1">
        <v>24979</v>
      </c>
      <c r="X2401"/>
    </row>
    <row r="2402" spans="1:24" x14ac:dyDescent="0.3">
      <c r="A2402" t="s">
        <v>8501</v>
      </c>
      <c r="B2402">
        <v>1</v>
      </c>
      <c r="C2402" s="1" t="s">
        <v>8500</v>
      </c>
      <c r="D2402" t="s">
        <v>320</v>
      </c>
      <c r="F2402" t="s">
        <v>294</v>
      </c>
      <c r="G2402">
        <v>87</v>
      </c>
      <c r="H2402" t="s">
        <v>823</v>
      </c>
      <c r="I2402" t="s">
        <v>8500</v>
      </c>
      <c r="J2402">
        <v>16683</v>
      </c>
      <c r="K2402">
        <v>1</v>
      </c>
      <c r="L2402" t="s">
        <v>811</v>
      </c>
      <c r="M2402" t="s">
        <v>2980</v>
      </c>
      <c r="N2402">
        <v>26</v>
      </c>
      <c r="O2402" t="s">
        <v>13094</v>
      </c>
      <c r="P2402" s="1" t="s">
        <v>320</v>
      </c>
      <c r="R2402">
        <v>16988</v>
      </c>
      <c r="T2402" t="s">
        <v>421</v>
      </c>
      <c r="V2402" t="s">
        <v>3075</v>
      </c>
      <c r="W2402" s="1">
        <v>27802</v>
      </c>
      <c r="X2402"/>
    </row>
    <row r="2403" spans="1:24" x14ac:dyDescent="0.3">
      <c r="A2403" t="s">
        <v>8503</v>
      </c>
      <c r="B2403">
        <v>1</v>
      </c>
      <c r="C2403" s="1" t="s">
        <v>8502</v>
      </c>
      <c r="D2403" t="s">
        <v>320</v>
      </c>
      <c r="F2403" t="s">
        <v>298</v>
      </c>
      <c r="G2403">
        <v>88</v>
      </c>
      <c r="H2403" t="s">
        <v>439</v>
      </c>
      <c r="I2403" t="s">
        <v>8502</v>
      </c>
      <c r="J2403">
        <v>21320</v>
      </c>
      <c r="K2403">
        <v>1</v>
      </c>
      <c r="L2403" t="s">
        <v>6123</v>
      </c>
      <c r="M2403" t="s">
        <v>442</v>
      </c>
      <c r="O2403" t="s">
        <v>13095</v>
      </c>
      <c r="P2403" s="1" t="s">
        <v>320</v>
      </c>
      <c r="R2403">
        <v>3672867</v>
      </c>
      <c r="T2403" t="s">
        <v>317</v>
      </c>
      <c r="U2403" t="s">
        <v>339</v>
      </c>
      <c r="V2403"/>
      <c r="W2403" s="1">
        <v>32163</v>
      </c>
      <c r="X2403"/>
    </row>
    <row r="2404" spans="1:24" x14ac:dyDescent="0.3">
      <c r="A2404" t="s">
        <v>8507</v>
      </c>
      <c r="B2404">
        <v>1</v>
      </c>
      <c r="C2404" s="1" t="s">
        <v>8504</v>
      </c>
      <c r="D2404" t="s">
        <v>434</v>
      </c>
      <c r="E2404" t="s">
        <v>8506</v>
      </c>
      <c r="F2404" t="s">
        <v>298</v>
      </c>
      <c r="G2404">
        <v>9</v>
      </c>
      <c r="H2404" t="s">
        <v>340</v>
      </c>
      <c r="I2404" t="s">
        <v>8504</v>
      </c>
      <c r="J2404">
        <v>18735</v>
      </c>
      <c r="K2404">
        <v>5</v>
      </c>
      <c r="L2404" t="s">
        <v>677</v>
      </c>
      <c r="M2404" t="s">
        <v>8505</v>
      </c>
      <c r="N2404">
        <v>28</v>
      </c>
      <c r="O2404" t="s">
        <v>13096</v>
      </c>
      <c r="P2404" s="1" t="s">
        <v>434</v>
      </c>
      <c r="R2404">
        <v>2582139</v>
      </c>
      <c r="S2404">
        <v>1</v>
      </c>
      <c r="T2404" t="s">
        <v>328</v>
      </c>
      <c r="U2404" t="s">
        <v>351</v>
      </c>
      <c r="V2404" t="s">
        <v>1780</v>
      </c>
      <c r="W2404" s="1">
        <v>30038</v>
      </c>
      <c r="X2404"/>
    </row>
    <row r="2405" spans="1:24" x14ac:dyDescent="0.3">
      <c r="A2405" t="s">
        <v>8511</v>
      </c>
      <c r="B2405">
        <v>1</v>
      </c>
      <c r="C2405" s="1" t="s">
        <v>8508</v>
      </c>
      <c r="D2405" t="s">
        <v>320</v>
      </c>
      <c r="E2405" t="s">
        <v>8510</v>
      </c>
      <c r="F2405" t="s">
        <v>294</v>
      </c>
      <c r="G2405">
        <v>86</v>
      </c>
      <c r="H2405" t="s">
        <v>1042</v>
      </c>
      <c r="I2405" t="s">
        <v>8508</v>
      </c>
      <c r="J2405">
        <v>18236</v>
      </c>
      <c r="K2405">
        <v>4</v>
      </c>
      <c r="L2405" t="s">
        <v>642</v>
      </c>
      <c r="M2405" t="s">
        <v>8509</v>
      </c>
      <c r="N2405">
        <v>26</v>
      </c>
      <c r="O2405" t="s">
        <v>13097</v>
      </c>
      <c r="P2405" s="1" t="s">
        <v>320</v>
      </c>
      <c r="R2405">
        <v>2970038</v>
      </c>
      <c r="T2405" t="s">
        <v>293</v>
      </c>
      <c r="V2405" t="s">
        <v>8318</v>
      </c>
      <c r="W2405" s="1">
        <v>29728</v>
      </c>
      <c r="X2405"/>
    </row>
    <row r="2406" spans="1:24" x14ac:dyDescent="0.3">
      <c r="A2406" t="s">
        <v>17339</v>
      </c>
      <c r="B2406">
        <v>1</v>
      </c>
      <c r="C2406" s="1" t="s">
        <v>17340</v>
      </c>
      <c r="D2406" t="s">
        <v>320</v>
      </c>
      <c r="F2406" t="s">
        <v>298</v>
      </c>
      <c r="G2406">
        <v>42</v>
      </c>
      <c r="H2406" t="s">
        <v>319</v>
      </c>
      <c r="I2406" t="s">
        <v>17340</v>
      </c>
      <c r="K2406">
        <v>0</v>
      </c>
      <c r="L2406" t="s">
        <v>930</v>
      </c>
      <c r="M2406" t="s">
        <v>17341</v>
      </c>
      <c r="O2406" t="s">
        <v>17342</v>
      </c>
      <c r="P2406" s="1" t="s">
        <v>320</v>
      </c>
      <c r="T2406" t="s">
        <v>293</v>
      </c>
      <c r="U2406" t="s">
        <v>548</v>
      </c>
      <c r="V2406"/>
      <c r="W2406" s="1"/>
      <c r="X2406"/>
    </row>
    <row r="2407" spans="1:24" x14ac:dyDescent="0.3">
      <c r="A2407" t="s">
        <v>8515</v>
      </c>
      <c r="B2407">
        <v>1</v>
      </c>
      <c r="C2407" s="1" t="s">
        <v>8512</v>
      </c>
      <c r="D2407" t="s">
        <v>347</v>
      </c>
      <c r="E2407" t="s">
        <v>8514</v>
      </c>
      <c r="F2407" t="s">
        <v>298</v>
      </c>
      <c r="G2407">
        <v>17</v>
      </c>
      <c r="H2407" t="s">
        <v>410</v>
      </c>
      <c r="I2407" t="s">
        <v>8512</v>
      </c>
      <c r="J2407">
        <v>18116</v>
      </c>
      <c r="K2407">
        <v>5</v>
      </c>
      <c r="L2407" t="s">
        <v>291</v>
      </c>
      <c r="M2407" t="s">
        <v>8513</v>
      </c>
      <c r="N2407">
        <v>26</v>
      </c>
      <c r="O2407" t="s">
        <v>13098</v>
      </c>
      <c r="P2407" s="1" t="s">
        <v>347</v>
      </c>
      <c r="Q2407" t="s">
        <v>407</v>
      </c>
      <c r="R2407">
        <v>2980378</v>
      </c>
      <c r="T2407" t="s">
        <v>317</v>
      </c>
      <c r="U2407" t="s">
        <v>313</v>
      </c>
      <c r="V2407" t="s">
        <v>8516</v>
      </c>
      <c r="W2407" s="1">
        <v>29433</v>
      </c>
      <c r="X2407"/>
    </row>
    <row r="2408" spans="1:24" x14ac:dyDescent="0.3">
      <c r="A2408" t="s">
        <v>15217</v>
      </c>
      <c r="B2408">
        <v>1</v>
      </c>
      <c r="C2408" s="1" t="s">
        <v>15218</v>
      </c>
      <c r="D2408" t="s">
        <v>320</v>
      </c>
      <c r="F2408" t="s">
        <v>298</v>
      </c>
      <c r="G2408">
        <v>86</v>
      </c>
      <c r="H2408" t="s">
        <v>507</v>
      </c>
      <c r="I2408" t="s">
        <v>15218</v>
      </c>
      <c r="J2408">
        <v>21771</v>
      </c>
      <c r="K2408">
        <v>1</v>
      </c>
      <c r="L2408" t="s">
        <v>2537</v>
      </c>
      <c r="M2408" t="s">
        <v>15220</v>
      </c>
      <c r="N2408">
        <v>23</v>
      </c>
      <c r="O2408" t="s">
        <v>15221</v>
      </c>
      <c r="P2408" s="1" t="s">
        <v>320</v>
      </c>
      <c r="R2408">
        <v>4046522</v>
      </c>
      <c r="S2408">
        <v>4</v>
      </c>
      <c r="T2408" t="s">
        <v>317</v>
      </c>
      <c r="U2408" t="s">
        <v>486</v>
      </c>
      <c r="V2408" t="s">
        <v>15219</v>
      </c>
      <c r="W2408" s="1">
        <v>32761</v>
      </c>
      <c r="X2408"/>
    </row>
    <row r="2409" spans="1:24" x14ac:dyDescent="0.3">
      <c r="A2409" t="s">
        <v>15222</v>
      </c>
      <c r="B2409">
        <v>1</v>
      </c>
      <c r="C2409" s="1" t="s">
        <v>15223</v>
      </c>
      <c r="D2409" t="s">
        <v>310</v>
      </c>
      <c r="F2409" t="s">
        <v>298</v>
      </c>
      <c r="G2409">
        <v>14</v>
      </c>
      <c r="H2409" t="s">
        <v>831</v>
      </c>
      <c r="I2409" t="s">
        <v>15223</v>
      </c>
      <c r="J2409">
        <v>21812</v>
      </c>
      <c r="K2409">
        <v>1</v>
      </c>
      <c r="L2409" t="s">
        <v>1719</v>
      </c>
      <c r="M2409" t="s">
        <v>753</v>
      </c>
      <c r="N2409">
        <v>23</v>
      </c>
      <c r="O2409" t="s">
        <v>15225</v>
      </c>
      <c r="P2409" s="1" t="s">
        <v>310</v>
      </c>
      <c r="R2409">
        <v>4036149</v>
      </c>
      <c r="S2409">
        <v>4</v>
      </c>
      <c r="T2409" t="s">
        <v>421</v>
      </c>
      <c r="U2409" t="s">
        <v>640</v>
      </c>
      <c r="V2409" t="s">
        <v>15224</v>
      </c>
      <c r="W2409" s="1">
        <v>32914</v>
      </c>
      <c r="X2409"/>
    </row>
    <row r="2410" spans="1:24" x14ac:dyDescent="0.3">
      <c r="A2410" t="s">
        <v>8520</v>
      </c>
      <c r="B2410">
        <v>1</v>
      </c>
      <c r="C2410" s="1" t="s">
        <v>8518</v>
      </c>
      <c r="D2410" t="s">
        <v>347</v>
      </c>
      <c r="F2410" t="s">
        <v>294</v>
      </c>
      <c r="G2410">
        <v>17</v>
      </c>
      <c r="H2410" t="s">
        <v>726</v>
      </c>
      <c r="I2410" t="s">
        <v>8518</v>
      </c>
      <c r="J2410">
        <v>16134</v>
      </c>
      <c r="K2410">
        <v>6</v>
      </c>
      <c r="L2410" t="s">
        <v>647</v>
      </c>
      <c r="M2410" t="s">
        <v>8519</v>
      </c>
      <c r="N2410">
        <v>28</v>
      </c>
      <c r="O2410" t="s">
        <v>13099</v>
      </c>
      <c r="P2410" s="1" t="s">
        <v>347</v>
      </c>
      <c r="R2410">
        <v>17194</v>
      </c>
      <c r="T2410" t="s">
        <v>359</v>
      </c>
      <c r="V2410" t="s">
        <v>3982</v>
      </c>
      <c r="W2410" s="1">
        <v>28020</v>
      </c>
      <c r="X2410"/>
    </row>
    <row r="2411" spans="1:24" x14ac:dyDescent="0.3">
      <c r="A2411" t="s">
        <v>8523</v>
      </c>
      <c r="B2411">
        <v>1</v>
      </c>
      <c r="C2411" s="1" t="s">
        <v>8521</v>
      </c>
      <c r="D2411" t="s">
        <v>347</v>
      </c>
      <c r="E2411" t="s">
        <v>8522</v>
      </c>
      <c r="F2411" t="s">
        <v>298</v>
      </c>
      <c r="G2411">
        <v>15</v>
      </c>
      <c r="H2411" t="s">
        <v>340</v>
      </c>
      <c r="I2411" t="s">
        <v>8521</v>
      </c>
      <c r="J2411">
        <v>20227</v>
      </c>
      <c r="K2411">
        <v>3</v>
      </c>
      <c r="L2411" t="s">
        <v>2537</v>
      </c>
      <c r="M2411" t="s">
        <v>1535</v>
      </c>
      <c r="N2411">
        <v>26</v>
      </c>
      <c r="O2411" t="s">
        <v>13100</v>
      </c>
      <c r="P2411" s="1" t="s">
        <v>347</v>
      </c>
      <c r="R2411">
        <v>4037481</v>
      </c>
      <c r="T2411" t="s">
        <v>307</v>
      </c>
      <c r="U2411" t="s">
        <v>334</v>
      </c>
      <c r="V2411" t="s">
        <v>1581</v>
      </c>
      <c r="W2411" s="1">
        <v>31349</v>
      </c>
      <c r="X2411"/>
    </row>
    <row r="2412" spans="1:24" x14ac:dyDescent="0.3">
      <c r="A2412" t="s">
        <v>8525</v>
      </c>
      <c r="B2412">
        <v>1</v>
      </c>
      <c r="C2412" s="1" t="s">
        <v>8524</v>
      </c>
      <c r="D2412" t="s">
        <v>448</v>
      </c>
      <c r="F2412" t="s">
        <v>294</v>
      </c>
      <c r="G2412">
        <v>48</v>
      </c>
      <c r="H2412" t="s">
        <v>528</v>
      </c>
      <c r="I2412" t="s">
        <v>8524</v>
      </c>
      <c r="J2412">
        <v>13440</v>
      </c>
      <c r="K2412">
        <v>9</v>
      </c>
      <c r="L2412" t="s">
        <v>2105</v>
      </c>
      <c r="M2412" t="s">
        <v>1692</v>
      </c>
      <c r="N2412">
        <v>32</v>
      </c>
      <c r="O2412" t="s">
        <v>13101</v>
      </c>
      <c r="P2412" s="1" t="s">
        <v>448</v>
      </c>
      <c r="R2412">
        <v>14159</v>
      </c>
      <c r="T2412" t="s">
        <v>632</v>
      </c>
      <c r="V2412" t="s">
        <v>4026</v>
      </c>
      <c r="W2412" s="1">
        <v>24902</v>
      </c>
      <c r="X2412"/>
    </row>
    <row r="2413" spans="1:24" x14ac:dyDescent="0.3">
      <c r="A2413" t="s">
        <v>11164</v>
      </c>
      <c r="B2413">
        <v>1</v>
      </c>
      <c r="C2413" s="1" t="s">
        <v>8526</v>
      </c>
      <c r="D2413" t="s">
        <v>448</v>
      </c>
      <c r="E2413" t="s">
        <v>8527</v>
      </c>
      <c r="F2413" t="s">
        <v>298</v>
      </c>
      <c r="G2413">
        <v>37</v>
      </c>
      <c r="H2413" t="s">
        <v>410</v>
      </c>
      <c r="I2413" t="s">
        <v>8526</v>
      </c>
      <c r="J2413">
        <v>18253</v>
      </c>
      <c r="K2413">
        <v>5</v>
      </c>
      <c r="L2413" t="s">
        <v>3473</v>
      </c>
      <c r="M2413" t="s">
        <v>1850</v>
      </c>
      <c r="N2413">
        <v>27</v>
      </c>
      <c r="O2413" t="s">
        <v>13102</v>
      </c>
      <c r="P2413" s="1" t="s">
        <v>1675</v>
      </c>
      <c r="R2413">
        <v>2978124</v>
      </c>
      <c r="T2413" t="s">
        <v>307</v>
      </c>
      <c r="U2413" t="s">
        <v>339</v>
      </c>
      <c r="V2413" t="s">
        <v>7079</v>
      </c>
      <c r="W2413" s="1">
        <v>29872</v>
      </c>
      <c r="X2413"/>
    </row>
    <row r="2414" spans="1:24" x14ac:dyDescent="0.3">
      <c r="A2414" t="s">
        <v>15226</v>
      </c>
      <c r="B2414">
        <v>1</v>
      </c>
      <c r="C2414" s="1" t="s">
        <v>15227</v>
      </c>
      <c r="D2414" t="s">
        <v>347</v>
      </c>
      <c r="F2414" t="s">
        <v>298</v>
      </c>
      <c r="G2414">
        <v>18</v>
      </c>
      <c r="H2414" t="s">
        <v>410</v>
      </c>
      <c r="I2414" t="s">
        <v>15227</v>
      </c>
      <c r="J2414">
        <v>21675</v>
      </c>
      <c r="K2414">
        <v>1</v>
      </c>
      <c r="L2414" t="s">
        <v>1071</v>
      </c>
      <c r="M2414" t="s">
        <v>1112</v>
      </c>
      <c r="N2414">
        <v>22</v>
      </c>
      <c r="O2414" t="s">
        <v>15229</v>
      </c>
      <c r="P2414" s="1" t="s">
        <v>347</v>
      </c>
      <c r="R2414">
        <v>2310331</v>
      </c>
      <c r="S2414">
        <v>2</v>
      </c>
      <c r="T2414" t="s">
        <v>344</v>
      </c>
      <c r="U2414" t="s">
        <v>1190</v>
      </c>
      <c r="V2414" t="s">
        <v>15228</v>
      </c>
      <c r="W2414" s="1">
        <v>32831</v>
      </c>
      <c r="X2414"/>
    </row>
    <row r="2415" spans="1:24" x14ac:dyDescent="0.3">
      <c r="A2415" t="s">
        <v>8529</v>
      </c>
      <c r="B2415">
        <v>1</v>
      </c>
      <c r="C2415" s="1" t="s">
        <v>8528</v>
      </c>
      <c r="D2415" t="s">
        <v>320</v>
      </c>
      <c r="F2415" t="s">
        <v>294</v>
      </c>
      <c r="G2415">
        <v>48</v>
      </c>
      <c r="H2415" t="s">
        <v>511</v>
      </c>
      <c r="I2415" t="s">
        <v>8528</v>
      </c>
      <c r="J2415">
        <v>17397</v>
      </c>
      <c r="K2415">
        <v>1</v>
      </c>
      <c r="L2415" t="s">
        <v>504</v>
      </c>
      <c r="M2415" t="s">
        <v>338</v>
      </c>
      <c r="N2415">
        <v>26</v>
      </c>
      <c r="O2415" t="s">
        <v>13103</v>
      </c>
      <c r="P2415" s="1" t="s">
        <v>320</v>
      </c>
      <c r="R2415">
        <v>3894752</v>
      </c>
      <c r="T2415" t="s">
        <v>1336</v>
      </c>
      <c r="V2415" t="s">
        <v>3764</v>
      </c>
      <c r="W2415" s="1">
        <v>29009</v>
      </c>
      <c r="X2415"/>
    </row>
    <row r="2416" spans="1:24" x14ac:dyDescent="0.3">
      <c r="A2416" t="s">
        <v>15972</v>
      </c>
      <c r="B2416">
        <v>1</v>
      </c>
      <c r="C2416" s="1" t="s">
        <v>15973</v>
      </c>
      <c r="D2416" t="s">
        <v>15649</v>
      </c>
      <c r="F2416" t="s">
        <v>298</v>
      </c>
      <c r="G2416">
        <v>5</v>
      </c>
      <c r="H2416" t="s">
        <v>1574</v>
      </c>
      <c r="I2416" t="s">
        <v>15973</v>
      </c>
      <c r="J2416">
        <v>22300</v>
      </c>
      <c r="K2416">
        <v>1</v>
      </c>
      <c r="L2416" t="s">
        <v>559</v>
      </c>
      <c r="M2416" t="s">
        <v>15651</v>
      </c>
      <c r="N2416">
        <v>24</v>
      </c>
      <c r="O2416" t="s">
        <v>15974</v>
      </c>
      <c r="P2416" s="1" t="s">
        <v>15649</v>
      </c>
      <c r="R2416">
        <v>3915398</v>
      </c>
      <c r="S2416">
        <v>2</v>
      </c>
      <c r="T2416" t="s">
        <v>344</v>
      </c>
      <c r="U2416" t="s">
        <v>305</v>
      </c>
      <c r="V2416" t="s">
        <v>2253</v>
      </c>
      <c r="W2416" s="1">
        <v>32960</v>
      </c>
      <c r="X2416"/>
    </row>
    <row r="2417" spans="1:24" x14ac:dyDescent="0.3">
      <c r="A2417" t="s">
        <v>8531</v>
      </c>
      <c r="B2417">
        <v>1</v>
      </c>
      <c r="C2417" s="1" t="s">
        <v>8530</v>
      </c>
      <c r="D2417" t="s">
        <v>320</v>
      </c>
      <c r="F2417" t="s">
        <v>294</v>
      </c>
      <c r="G2417">
        <v>84</v>
      </c>
      <c r="H2417" t="s">
        <v>695</v>
      </c>
      <c r="I2417" t="s">
        <v>8530</v>
      </c>
      <c r="J2417">
        <v>17573</v>
      </c>
      <c r="K2417">
        <v>0</v>
      </c>
      <c r="L2417" t="s">
        <v>1785</v>
      </c>
      <c r="M2417" t="s">
        <v>7750</v>
      </c>
      <c r="N2417">
        <v>24</v>
      </c>
      <c r="O2417" t="s">
        <v>13104</v>
      </c>
      <c r="P2417" s="1" t="s">
        <v>320</v>
      </c>
      <c r="T2417" t="s">
        <v>421</v>
      </c>
      <c r="V2417" t="s">
        <v>8532</v>
      </c>
      <c r="W2417" s="1"/>
      <c r="X2417"/>
    </row>
    <row r="2418" spans="1:24" x14ac:dyDescent="0.3">
      <c r="A2418" t="s">
        <v>8534</v>
      </c>
      <c r="B2418">
        <v>1</v>
      </c>
      <c r="C2418" s="1" t="s">
        <v>8533</v>
      </c>
      <c r="D2418" t="s">
        <v>320</v>
      </c>
      <c r="F2418" t="s">
        <v>294</v>
      </c>
      <c r="G2418">
        <v>85</v>
      </c>
      <c r="H2418" t="s">
        <v>2744</v>
      </c>
      <c r="I2418" t="s">
        <v>8533</v>
      </c>
      <c r="J2418">
        <v>20369</v>
      </c>
      <c r="K2418">
        <v>0</v>
      </c>
      <c r="L2418" t="s">
        <v>552</v>
      </c>
      <c r="M2418" t="s">
        <v>2576</v>
      </c>
      <c r="O2418" t="s">
        <v>13105</v>
      </c>
      <c r="P2418" s="1" t="s">
        <v>320</v>
      </c>
      <c r="R2418">
        <v>3064518</v>
      </c>
      <c r="T2418" t="s">
        <v>293</v>
      </c>
      <c r="V2418"/>
      <c r="W2418" s="1"/>
      <c r="X2418"/>
    </row>
    <row r="2419" spans="1:24" x14ac:dyDescent="0.3">
      <c r="A2419" t="s">
        <v>8536</v>
      </c>
      <c r="B2419">
        <v>1</v>
      </c>
      <c r="C2419" s="1" t="s">
        <v>8535</v>
      </c>
      <c r="D2419" t="s">
        <v>347</v>
      </c>
      <c r="F2419" t="s">
        <v>298</v>
      </c>
      <c r="G2419">
        <v>0</v>
      </c>
      <c r="H2419" t="s">
        <v>384</v>
      </c>
      <c r="I2419" t="s">
        <v>8535</v>
      </c>
      <c r="J2419">
        <v>19546</v>
      </c>
      <c r="K2419">
        <v>1</v>
      </c>
      <c r="L2419" t="s">
        <v>594</v>
      </c>
      <c r="M2419" t="s">
        <v>509</v>
      </c>
      <c r="O2419" t="s">
        <v>13106</v>
      </c>
      <c r="P2419" s="1" t="s">
        <v>347</v>
      </c>
      <c r="T2419" t="s">
        <v>344</v>
      </c>
      <c r="U2419" t="s">
        <v>313</v>
      </c>
      <c r="V2419"/>
      <c r="W2419" s="1">
        <v>30743</v>
      </c>
      <c r="X2419"/>
    </row>
    <row r="2420" spans="1:24" x14ac:dyDescent="0.3">
      <c r="A2420" t="s">
        <v>8538</v>
      </c>
      <c r="B2420">
        <v>1</v>
      </c>
      <c r="C2420" s="1" t="s">
        <v>8537</v>
      </c>
      <c r="D2420" t="s">
        <v>320</v>
      </c>
      <c r="F2420" t="s">
        <v>294</v>
      </c>
      <c r="G2420">
        <v>85</v>
      </c>
      <c r="H2420" t="s">
        <v>952</v>
      </c>
      <c r="I2420" t="s">
        <v>8537</v>
      </c>
      <c r="J2420">
        <v>14593</v>
      </c>
      <c r="K2420">
        <v>3</v>
      </c>
      <c r="L2420" t="s">
        <v>568</v>
      </c>
      <c r="M2420" t="s">
        <v>312</v>
      </c>
      <c r="N2420">
        <v>31</v>
      </c>
      <c r="O2420" t="s">
        <v>13107</v>
      </c>
      <c r="P2420" s="1" t="s">
        <v>320</v>
      </c>
      <c r="R2420">
        <v>15383</v>
      </c>
      <c r="T2420" t="s">
        <v>317</v>
      </c>
      <c r="V2420" t="s">
        <v>8539</v>
      </c>
      <c r="W2420" s="1">
        <v>26203</v>
      </c>
      <c r="X2420"/>
    </row>
    <row r="2421" spans="1:24" x14ac:dyDescent="0.3">
      <c r="A2421" t="s">
        <v>15230</v>
      </c>
      <c r="B2421">
        <v>1</v>
      </c>
      <c r="C2421" s="1" t="s">
        <v>15231</v>
      </c>
      <c r="D2421" t="s">
        <v>347</v>
      </c>
      <c r="F2421" t="s">
        <v>298</v>
      </c>
      <c r="G2421">
        <v>18</v>
      </c>
      <c r="H2421" t="s">
        <v>702</v>
      </c>
      <c r="I2421" t="s">
        <v>15231</v>
      </c>
      <c r="J2421">
        <v>21969</v>
      </c>
      <c r="K2421">
        <v>1</v>
      </c>
      <c r="L2421" t="s">
        <v>656</v>
      </c>
      <c r="M2421" t="s">
        <v>553</v>
      </c>
      <c r="N2421">
        <v>23</v>
      </c>
      <c r="O2421" t="s">
        <v>15233</v>
      </c>
      <c r="P2421" s="1" t="s">
        <v>347</v>
      </c>
      <c r="R2421">
        <v>4032749</v>
      </c>
      <c r="T2421" t="s">
        <v>317</v>
      </c>
      <c r="U2421" t="s">
        <v>741</v>
      </c>
      <c r="V2421" t="s">
        <v>15232</v>
      </c>
      <c r="W2421" s="1">
        <v>33095</v>
      </c>
      <c r="X2421"/>
    </row>
    <row r="2422" spans="1:24" x14ac:dyDescent="0.3">
      <c r="A2422" t="s">
        <v>8543</v>
      </c>
      <c r="B2422">
        <v>1</v>
      </c>
      <c r="C2422" s="1" t="s">
        <v>8542</v>
      </c>
      <c r="D2422" t="s">
        <v>448</v>
      </c>
      <c r="F2422" t="s">
        <v>294</v>
      </c>
      <c r="G2422">
        <v>39</v>
      </c>
      <c r="H2422" t="s">
        <v>1812</v>
      </c>
      <c r="I2422" t="s">
        <v>8542</v>
      </c>
      <c r="J2422">
        <v>18725</v>
      </c>
      <c r="K2422">
        <v>0</v>
      </c>
      <c r="L2422" t="s">
        <v>497</v>
      </c>
      <c r="M2422" t="s">
        <v>1112</v>
      </c>
      <c r="N2422">
        <v>25</v>
      </c>
      <c r="O2422" t="s">
        <v>13108</v>
      </c>
      <c r="P2422" s="1" t="s">
        <v>448</v>
      </c>
      <c r="T2422" t="s">
        <v>344</v>
      </c>
      <c r="V2422" t="s">
        <v>2095</v>
      </c>
      <c r="W2422" s="1">
        <v>30031</v>
      </c>
      <c r="X2422"/>
    </row>
    <row r="2423" spans="1:24" x14ac:dyDescent="0.3">
      <c r="A2423" t="s">
        <v>8546</v>
      </c>
      <c r="B2423">
        <v>1</v>
      </c>
      <c r="C2423" s="1" t="s">
        <v>75</v>
      </c>
      <c r="D2423" t="s">
        <v>320</v>
      </c>
      <c r="E2423" t="s">
        <v>8545</v>
      </c>
      <c r="F2423" t="s">
        <v>298</v>
      </c>
      <c r="G2423">
        <v>85</v>
      </c>
      <c r="H2423" t="s">
        <v>557</v>
      </c>
      <c r="I2423" t="s">
        <v>75</v>
      </c>
      <c r="J2423">
        <v>18876</v>
      </c>
      <c r="K2423">
        <v>4</v>
      </c>
      <c r="L2423" t="s">
        <v>642</v>
      </c>
      <c r="M2423" t="s">
        <v>8544</v>
      </c>
      <c r="N2423">
        <v>25</v>
      </c>
      <c r="O2423" t="s">
        <v>13109</v>
      </c>
      <c r="P2423" s="1" t="s">
        <v>320</v>
      </c>
      <c r="R2423">
        <v>3123076</v>
      </c>
      <c r="S2423">
        <v>2</v>
      </c>
      <c r="T2423" t="s">
        <v>421</v>
      </c>
      <c r="U2423" t="s">
        <v>665</v>
      </c>
      <c r="V2423" t="s">
        <v>8547</v>
      </c>
      <c r="W2423" s="1">
        <v>30142</v>
      </c>
      <c r="X2423"/>
    </row>
    <row r="2424" spans="1:24" x14ac:dyDescent="0.3">
      <c r="A2424" t="s">
        <v>8550</v>
      </c>
      <c r="B2424">
        <v>1</v>
      </c>
      <c r="C2424" s="1" t="s">
        <v>8548</v>
      </c>
      <c r="D2424" t="s">
        <v>347</v>
      </c>
      <c r="E2424" t="s">
        <v>8549</v>
      </c>
      <c r="F2424" t="s">
        <v>298</v>
      </c>
      <c r="G2424">
        <v>84</v>
      </c>
      <c r="H2424" t="s">
        <v>355</v>
      </c>
      <c r="I2424" t="s">
        <v>8548</v>
      </c>
      <c r="J2424">
        <v>19568</v>
      </c>
      <c r="K2424">
        <v>3</v>
      </c>
      <c r="L2424" t="s">
        <v>397</v>
      </c>
      <c r="M2424" t="s">
        <v>5674</v>
      </c>
      <c r="N2424">
        <v>26</v>
      </c>
      <c r="O2424" t="s">
        <v>13110</v>
      </c>
      <c r="P2424" s="1" t="s">
        <v>347</v>
      </c>
      <c r="R2424">
        <v>3047504</v>
      </c>
      <c r="T2424" t="s">
        <v>421</v>
      </c>
      <c r="U2424" t="s">
        <v>518</v>
      </c>
      <c r="V2424" t="s">
        <v>1201</v>
      </c>
      <c r="W2424" s="1">
        <v>30430</v>
      </c>
      <c r="X2424"/>
    </row>
    <row r="2425" spans="1:24" x14ac:dyDescent="0.3">
      <c r="A2425" t="s">
        <v>8552</v>
      </c>
      <c r="B2425">
        <v>1</v>
      </c>
      <c r="C2425" s="1" t="s">
        <v>8551</v>
      </c>
      <c r="D2425" t="s">
        <v>448</v>
      </c>
      <c r="F2425" t="s">
        <v>294</v>
      </c>
      <c r="G2425">
        <v>26</v>
      </c>
      <c r="H2425" t="s">
        <v>646</v>
      </c>
      <c r="I2425" t="s">
        <v>8551</v>
      </c>
      <c r="J2425">
        <v>18626</v>
      </c>
      <c r="K2425">
        <v>1</v>
      </c>
      <c r="L2425" t="s">
        <v>497</v>
      </c>
      <c r="M2425" t="s">
        <v>4993</v>
      </c>
      <c r="N2425">
        <v>25</v>
      </c>
      <c r="O2425" t="s">
        <v>13111</v>
      </c>
      <c r="P2425" s="1" t="s">
        <v>448</v>
      </c>
      <c r="R2425">
        <v>2972811</v>
      </c>
      <c r="T2425" t="s">
        <v>395</v>
      </c>
      <c r="V2425" t="s">
        <v>5006</v>
      </c>
      <c r="W2425" s="1">
        <v>29930</v>
      </c>
      <c r="X2425"/>
    </row>
    <row r="2426" spans="1:24" x14ac:dyDescent="0.3">
      <c r="A2426" t="s">
        <v>8555</v>
      </c>
      <c r="B2426">
        <v>1</v>
      </c>
      <c r="C2426" s="1" t="s">
        <v>8553</v>
      </c>
      <c r="D2426" t="s">
        <v>448</v>
      </c>
      <c r="F2426" t="s">
        <v>294</v>
      </c>
      <c r="G2426">
        <v>43</v>
      </c>
      <c r="H2426" t="s">
        <v>366</v>
      </c>
      <c r="I2426" t="s">
        <v>8553</v>
      </c>
      <c r="J2426">
        <v>1891</v>
      </c>
      <c r="K2426">
        <v>6</v>
      </c>
      <c r="L2426" t="s">
        <v>8554</v>
      </c>
      <c r="M2426" t="s">
        <v>8214</v>
      </c>
      <c r="N2426">
        <v>32</v>
      </c>
      <c r="O2426" t="s">
        <v>13112</v>
      </c>
      <c r="P2426" s="1" t="s">
        <v>448</v>
      </c>
      <c r="T2426" t="s">
        <v>399</v>
      </c>
      <c r="V2426" t="s">
        <v>8556</v>
      </c>
      <c r="W2426" s="1"/>
      <c r="X2426"/>
    </row>
    <row r="2427" spans="1:24" x14ac:dyDescent="0.3">
      <c r="A2427" t="s">
        <v>8559</v>
      </c>
      <c r="B2427">
        <v>1</v>
      </c>
      <c r="C2427" s="1" t="s">
        <v>8557</v>
      </c>
      <c r="D2427" t="s">
        <v>434</v>
      </c>
      <c r="F2427" t="s">
        <v>294</v>
      </c>
      <c r="G2427">
        <v>6</v>
      </c>
      <c r="H2427" t="s">
        <v>427</v>
      </c>
      <c r="I2427" t="s">
        <v>8557</v>
      </c>
      <c r="J2427">
        <v>17287</v>
      </c>
      <c r="K2427">
        <v>4</v>
      </c>
      <c r="L2427" t="s">
        <v>330</v>
      </c>
      <c r="M2427" t="s">
        <v>8558</v>
      </c>
      <c r="N2427">
        <v>27</v>
      </c>
      <c r="O2427" t="s">
        <v>13113</v>
      </c>
      <c r="P2427" s="1" t="s">
        <v>434</v>
      </c>
      <c r="R2427">
        <v>2522211</v>
      </c>
      <c r="T2427" t="s">
        <v>328</v>
      </c>
      <c r="V2427" t="s">
        <v>7636</v>
      </c>
      <c r="W2427" s="1">
        <v>29057</v>
      </c>
      <c r="X2427"/>
    </row>
    <row r="2428" spans="1:24" x14ac:dyDescent="0.3">
      <c r="A2428" t="s">
        <v>8563</v>
      </c>
      <c r="B2428">
        <v>1</v>
      </c>
      <c r="C2428" s="1" t="s">
        <v>8560</v>
      </c>
      <c r="D2428" t="s">
        <v>320</v>
      </c>
      <c r="E2428" t="s">
        <v>8562</v>
      </c>
      <c r="F2428" t="s">
        <v>298</v>
      </c>
      <c r="G2428">
        <v>48</v>
      </c>
      <c r="H2428" t="s">
        <v>544</v>
      </c>
      <c r="I2428" t="s">
        <v>8560</v>
      </c>
      <c r="J2428">
        <v>20563</v>
      </c>
      <c r="K2428">
        <v>3</v>
      </c>
      <c r="L2428" t="s">
        <v>710</v>
      </c>
      <c r="M2428" t="s">
        <v>8561</v>
      </c>
      <c r="N2428">
        <v>26</v>
      </c>
      <c r="O2428" t="s">
        <v>13114</v>
      </c>
      <c r="P2428" s="1" t="s">
        <v>320</v>
      </c>
      <c r="R2428">
        <v>4329472</v>
      </c>
      <c r="S2428">
        <v>5</v>
      </c>
      <c r="T2428" t="s">
        <v>421</v>
      </c>
      <c r="U2428" t="s">
        <v>305</v>
      </c>
      <c r="V2428" t="s">
        <v>4560</v>
      </c>
      <c r="W2428" s="1">
        <v>31427</v>
      </c>
      <c r="X2428"/>
    </row>
    <row r="2429" spans="1:24" x14ac:dyDescent="0.3">
      <c r="A2429" t="s">
        <v>8567</v>
      </c>
      <c r="B2429">
        <v>1</v>
      </c>
      <c r="C2429" s="1" t="s">
        <v>8565</v>
      </c>
      <c r="D2429" t="s">
        <v>310</v>
      </c>
      <c r="F2429" t="s">
        <v>294</v>
      </c>
      <c r="G2429">
        <v>9</v>
      </c>
      <c r="H2429" t="s">
        <v>410</v>
      </c>
      <c r="I2429" t="s">
        <v>8565</v>
      </c>
      <c r="J2429">
        <v>11755</v>
      </c>
      <c r="K2429">
        <v>10</v>
      </c>
      <c r="L2429" t="s">
        <v>8566</v>
      </c>
      <c r="M2429" t="s">
        <v>2379</v>
      </c>
      <c r="N2429">
        <v>37</v>
      </c>
      <c r="O2429" t="s">
        <v>13115</v>
      </c>
      <c r="P2429" s="1" t="s">
        <v>310</v>
      </c>
      <c r="T2429" t="s">
        <v>359</v>
      </c>
      <c r="V2429" t="s">
        <v>8568</v>
      </c>
      <c r="W2429" s="1"/>
      <c r="X2429"/>
    </row>
    <row r="2430" spans="1:24" x14ac:dyDescent="0.3">
      <c r="A2430" t="s">
        <v>8570</v>
      </c>
      <c r="B2430">
        <v>1</v>
      </c>
      <c r="C2430" s="1" t="s">
        <v>8569</v>
      </c>
      <c r="D2430" t="s">
        <v>448</v>
      </c>
      <c r="E2430" t="s">
        <v>14107</v>
      </c>
      <c r="F2430" t="s">
        <v>294</v>
      </c>
      <c r="H2430" t="s">
        <v>599</v>
      </c>
      <c r="I2430" t="s">
        <v>8569</v>
      </c>
      <c r="J2430">
        <v>21286</v>
      </c>
      <c r="K2430">
        <v>1</v>
      </c>
      <c r="L2430" t="s">
        <v>1343</v>
      </c>
      <c r="M2430" t="s">
        <v>693</v>
      </c>
      <c r="N2430">
        <v>24</v>
      </c>
      <c r="O2430" t="s">
        <v>13116</v>
      </c>
      <c r="P2430" s="1" t="s">
        <v>448</v>
      </c>
      <c r="R2430">
        <v>3895788</v>
      </c>
      <c r="T2430" t="s">
        <v>307</v>
      </c>
      <c r="V2430" t="s">
        <v>8571</v>
      </c>
      <c r="W2430" s="1">
        <v>32279</v>
      </c>
      <c r="X2430"/>
    </row>
    <row r="2431" spans="1:24" x14ac:dyDescent="0.3">
      <c r="A2431" t="s">
        <v>8573</v>
      </c>
      <c r="B2431">
        <v>1</v>
      </c>
      <c r="C2431" s="1" t="s">
        <v>219</v>
      </c>
      <c r="D2431" t="s">
        <v>448</v>
      </c>
      <c r="E2431" t="s">
        <v>8572</v>
      </c>
      <c r="F2431" t="s">
        <v>298</v>
      </c>
      <c r="G2431">
        <v>34</v>
      </c>
      <c r="H2431" t="s">
        <v>374</v>
      </c>
      <c r="I2431" t="s">
        <v>219</v>
      </c>
      <c r="J2431">
        <v>17053</v>
      </c>
      <c r="K2431">
        <v>6</v>
      </c>
      <c r="L2431" t="s">
        <v>2785</v>
      </c>
      <c r="M2431" t="s">
        <v>777</v>
      </c>
      <c r="N2431">
        <v>28</v>
      </c>
      <c r="O2431" t="s">
        <v>13117</v>
      </c>
      <c r="P2431" s="1" t="s">
        <v>448</v>
      </c>
      <c r="R2431">
        <v>2570986</v>
      </c>
      <c r="S2431">
        <v>2</v>
      </c>
      <c r="T2431" t="s">
        <v>359</v>
      </c>
      <c r="U2431" t="s">
        <v>518</v>
      </c>
      <c r="V2431" t="s">
        <v>15234</v>
      </c>
      <c r="W2431" s="1">
        <v>28990</v>
      </c>
      <c r="X2431"/>
    </row>
    <row r="2432" spans="1:24" x14ac:dyDescent="0.3">
      <c r="A2432" t="s">
        <v>15235</v>
      </c>
      <c r="B2432">
        <v>1</v>
      </c>
      <c r="C2432" s="1" t="s">
        <v>15236</v>
      </c>
      <c r="D2432" t="s">
        <v>347</v>
      </c>
      <c r="F2432" t="s">
        <v>298</v>
      </c>
      <c r="G2432">
        <v>82</v>
      </c>
      <c r="H2432" t="s">
        <v>646</v>
      </c>
      <c r="I2432" t="s">
        <v>15236</v>
      </c>
      <c r="J2432">
        <v>22271</v>
      </c>
      <c r="K2432">
        <v>1</v>
      </c>
      <c r="L2432" t="s">
        <v>1071</v>
      </c>
      <c r="M2432" t="s">
        <v>4538</v>
      </c>
      <c r="N2432">
        <v>23</v>
      </c>
      <c r="O2432" t="s">
        <v>15238</v>
      </c>
      <c r="P2432" s="1" t="s">
        <v>347</v>
      </c>
      <c r="R2432">
        <v>4035018</v>
      </c>
      <c r="T2432" t="s">
        <v>307</v>
      </c>
      <c r="U2432" t="s">
        <v>909</v>
      </c>
      <c r="V2432" t="s">
        <v>15237</v>
      </c>
      <c r="W2432" s="1">
        <v>33163</v>
      </c>
      <c r="X2432"/>
    </row>
    <row r="2433" spans="1:24" x14ac:dyDescent="0.3">
      <c r="A2433" t="s">
        <v>8575</v>
      </c>
      <c r="B2433">
        <v>1</v>
      </c>
      <c r="C2433" s="1" t="s">
        <v>8574</v>
      </c>
      <c r="D2433" t="s">
        <v>434</v>
      </c>
      <c r="E2433" t="s">
        <v>15239</v>
      </c>
      <c r="F2433" t="s">
        <v>298</v>
      </c>
      <c r="G2433">
        <v>5</v>
      </c>
      <c r="H2433" t="s">
        <v>2950</v>
      </c>
      <c r="I2433" t="s">
        <v>8574</v>
      </c>
      <c r="J2433">
        <v>21203</v>
      </c>
      <c r="K2433">
        <v>2</v>
      </c>
      <c r="L2433" t="s">
        <v>2833</v>
      </c>
      <c r="M2433" t="s">
        <v>756</v>
      </c>
      <c r="N2433">
        <v>25</v>
      </c>
      <c r="O2433" t="s">
        <v>13118</v>
      </c>
      <c r="P2433" s="1" t="s">
        <v>434</v>
      </c>
      <c r="R2433">
        <v>3128444</v>
      </c>
      <c r="S2433">
        <v>2</v>
      </c>
      <c r="T2433" t="s">
        <v>307</v>
      </c>
      <c r="U2433" t="s">
        <v>717</v>
      </c>
      <c r="V2433" t="s">
        <v>13821</v>
      </c>
      <c r="W2433" s="1">
        <v>32174</v>
      </c>
      <c r="X2433"/>
    </row>
    <row r="2434" spans="1:24" x14ac:dyDescent="0.3">
      <c r="A2434" t="s">
        <v>8578</v>
      </c>
      <c r="B2434">
        <v>1</v>
      </c>
      <c r="C2434" s="1" t="s">
        <v>8576</v>
      </c>
      <c r="D2434" t="s">
        <v>347</v>
      </c>
      <c r="F2434" t="s">
        <v>294</v>
      </c>
      <c r="G2434">
        <v>0</v>
      </c>
      <c r="H2434" t="s">
        <v>295</v>
      </c>
      <c r="I2434" t="s">
        <v>8576</v>
      </c>
      <c r="J2434">
        <v>17378</v>
      </c>
      <c r="L2434" t="s">
        <v>1071</v>
      </c>
      <c r="M2434" t="s">
        <v>8577</v>
      </c>
      <c r="O2434" t="s">
        <v>13119</v>
      </c>
      <c r="P2434" s="1" t="s">
        <v>347</v>
      </c>
      <c r="T2434" t="s">
        <v>295</v>
      </c>
      <c r="V2434"/>
      <c r="W2434" s="1"/>
      <c r="X2434"/>
    </row>
    <row r="2435" spans="1:24" x14ac:dyDescent="0.3">
      <c r="A2435" t="s">
        <v>8580</v>
      </c>
      <c r="B2435">
        <v>1</v>
      </c>
      <c r="C2435" s="1" t="s">
        <v>8579</v>
      </c>
      <c r="D2435" t="s">
        <v>320</v>
      </c>
      <c r="E2435" t="s">
        <v>14108</v>
      </c>
      <c r="F2435" t="s">
        <v>298</v>
      </c>
      <c r="G2435">
        <v>89</v>
      </c>
      <c r="H2435" t="s">
        <v>496</v>
      </c>
      <c r="I2435" t="s">
        <v>8579</v>
      </c>
      <c r="J2435">
        <v>21056</v>
      </c>
      <c r="K2435">
        <v>2</v>
      </c>
      <c r="L2435" t="s">
        <v>4120</v>
      </c>
      <c r="M2435" t="s">
        <v>1116</v>
      </c>
      <c r="N2435">
        <v>25</v>
      </c>
      <c r="O2435" t="s">
        <v>13120</v>
      </c>
      <c r="P2435" s="1" t="s">
        <v>320</v>
      </c>
      <c r="R2435">
        <v>3917940</v>
      </c>
      <c r="S2435">
        <v>3</v>
      </c>
      <c r="T2435" t="s">
        <v>293</v>
      </c>
      <c r="U2435" t="s">
        <v>386</v>
      </c>
      <c r="V2435" t="s">
        <v>5656</v>
      </c>
      <c r="W2435" s="1">
        <v>31935</v>
      </c>
      <c r="X2435"/>
    </row>
    <row r="2436" spans="1:24" x14ac:dyDescent="0.3">
      <c r="A2436" t="s">
        <v>8583</v>
      </c>
      <c r="B2436">
        <v>1</v>
      </c>
      <c r="C2436" s="1" t="s">
        <v>8581</v>
      </c>
      <c r="D2436" t="s">
        <v>320</v>
      </c>
      <c r="F2436" t="s">
        <v>294</v>
      </c>
      <c r="G2436">
        <v>89</v>
      </c>
      <c r="H2436" t="s">
        <v>1042</v>
      </c>
      <c r="I2436" t="s">
        <v>8581</v>
      </c>
      <c r="J2436">
        <v>15937</v>
      </c>
      <c r="K2436">
        <v>8</v>
      </c>
      <c r="L2436" t="s">
        <v>3470</v>
      </c>
      <c r="M2436" t="s">
        <v>8582</v>
      </c>
      <c r="N2436">
        <v>30</v>
      </c>
      <c r="O2436" t="s">
        <v>13121</v>
      </c>
      <c r="P2436" s="1" t="s">
        <v>320</v>
      </c>
      <c r="R2436">
        <v>15257</v>
      </c>
      <c r="T2436" t="s">
        <v>293</v>
      </c>
      <c r="V2436" t="s">
        <v>1579</v>
      </c>
      <c r="W2436" s="1">
        <v>26497</v>
      </c>
      <c r="X2436"/>
    </row>
    <row r="2437" spans="1:24" x14ac:dyDescent="0.3">
      <c r="A2437" t="s">
        <v>8585</v>
      </c>
      <c r="B2437">
        <v>1</v>
      </c>
      <c r="C2437" s="1" t="s">
        <v>8584</v>
      </c>
      <c r="D2437" t="s">
        <v>448</v>
      </c>
      <c r="F2437" t="s">
        <v>294</v>
      </c>
      <c r="G2437">
        <v>26</v>
      </c>
      <c r="H2437" t="s">
        <v>521</v>
      </c>
      <c r="I2437" t="s">
        <v>8584</v>
      </c>
      <c r="J2437">
        <v>12273</v>
      </c>
      <c r="K2437">
        <v>8</v>
      </c>
      <c r="L2437" t="s">
        <v>367</v>
      </c>
      <c r="M2437" t="s">
        <v>1227</v>
      </c>
      <c r="N2437">
        <v>34</v>
      </c>
      <c r="O2437" t="s">
        <v>13122</v>
      </c>
      <c r="P2437" s="1" t="s">
        <v>448</v>
      </c>
      <c r="T2437" t="s">
        <v>328</v>
      </c>
      <c r="V2437" t="s">
        <v>8586</v>
      </c>
      <c r="W2437" s="1"/>
      <c r="X2437"/>
    </row>
    <row r="2438" spans="1:24" x14ac:dyDescent="0.3">
      <c r="A2438" t="s">
        <v>8589</v>
      </c>
      <c r="B2438">
        <v>1</v>
      </c>
      <c r="C2438" s="1" t="s">
        <v>8587</v>
      </c>
      <c r="D2438" t="s">
        <v>448</v>
      </c>
      <c r="F2438" t="s">
        <v>294</v>
      </c>
      <c r="G2438">
        <v>42</v>
      </c>
      <c r="H2438" t="s">
        <v>661</v>
      </c>
      <c r="I2438" t="s">
        <v>8587</v>
      </c>
      <c r="J2438">
        <v>9940</v>
      </c>
      <c r="K2438">
        <v>7</v>
      </c>
      <c r="L2438" t="s">
        <v>1071</v>
      </c>
      <c r="M2438" t="s">
        <v>1674</v>
      </c>
      <c r="N2438">
        <v>33</v>
      </c>
      <c r="O2438" t="s">
        <v>13123</v>
      </c>
      <c r="P2438" s="1" t="s">
        <v>8588</v>
      </c>
      <c r="T2438" t="s">
        <v>328</v>
      </c>
      <c r="V2438" t="s">
        <v>8590</v>
      </c>
      <c r="W2438" s="1"/>
      <c r="X2438"/>
    </row>
    <row r="2439" spans="1:24" x14ac:dyDescent="0.3">
      <c r="A2439" t="s">
        <v>8592</v>
      </c>
      <c r="B2439">
        <v>1</v>
      </c>
      <c r="C2439" s="1" t="s">
        <v>8591</v>
      </c>
      <c r="F2439" t="s">
        <v>294</v>
      </c>
      <c r="G2439">
        <v>0</v>
      </c>
      <c r="H2439" t="s">
        <v>295</v>
      </c>
      <c r="I2439" t="s">
        <v>8591</v>
      </c>
      <c r="J2439">
        <v>17859</v>
      </c>
      <c r="K2439">
        <v>0</v>
      </c>
      <c r="L2439" t="s">
        <v>788</v>
      </c>
      <c r="M2439" t="s">
        <v>4238</v>
      </c>
      <c r="O2439" t="s">
        <v>13124</v>
      </c>
      <c r="P2439" s="1" t="s">
        <v>295</v>
      </c>
      <c r="T2439" t="s">
        <v>295</v>
      </c>
      <c r="V2439"/>
      <c r="W2439" s="1"/>
      <c r="X2439"/>
    </row>
    <row r="2440" spans="1:24" x14ac:dyDescent="0.3">
      <c r="A2440" t="s">
        <v>17343</v>
      </c>
      <c r="B2440">
        <v>1</v>
      </c>
      <c r="C2440" s="1" t="s">
        <v>17344</v>
      </c>
      <c r="D2440" t="s">
        <v>15649</v>
      </c>
      <c r="F2440" t="s">
        <v>298</v>
      </c>
      <c r="G2440">
        <v>5</v>
      </c>
      <c r="H2440" t="s">
        <v>361</v>
      </c>
      <c r="I2440" t="s">
        <v>17344</v>
      </c>
      <c r="K2440">
        <v>0</v>
      </c>
      <c r="L2440" t="s">
        <v>921</v>
      </c>
      <c r="M2440" t="s">
        <v>17345</v>
      </c>
      <c r="N2440">
        <v>24</v>
      </c>
      <c r="O2440" t="s">
        <v>17346</v>
      </c>
      <c r="P2440" s="1" t="s">
        <v>15649</v>
      </c>
      <c r="T2440" t="s">
        <v>317</v>
      </c>
      <c r="U2440" t="s">
        <v>370</v>
      </c>
      <c r="V2440" t="s">
        <v>17347</v>
      </c>
      <c r="W2440" s="1"/>
      <c r="X2440"/>
    </row>
    <row r="2441" spans="1:24" x14ac:dyDescent="0.3">
      <c r="A2441" t="s">
        <v>16517</v>
      </c>
      <c r="B2441">
        <v>1</v>
      </c>
      <c r="C2441" s="1" t="s">
        <v>16518</v>
      </c>
      <c r="D2441" t="s">
        <v>448</v>
      </c>
      <c r="F2441" t="s">
        <v>298</v>
      </c>
      <c r="G2441">
        <v>32</v>
      </c>
      <c r="H2441" t="s">
        <v>316</v>
      </c>
      <c r="I2441" t="s">
        <v>16518</v>
      </c>
      <c r="K2441">
        <v>0</v>
      </c>
      <c r="L2441" t="s">
        <v>16519</v>
      </c>
      <c r="M2441" t="s">
        <v>2027</v>
      </c>
      <c r="N2441">
        <v>22</v>
      </c>
      <c r="O2441" t="s">
        <v>16520</v>
      </c>
      <c r="P2441" s="1" t="s">
        <v>448</v>
      </c>
      <c r="T2441" t="s">
        <v>359</v>
      </c>
      <c r="U2441" t="s">
        <v>364</v>
      </c>
      <c r="V2441" t="s">
        <v>17348</v>
      </c>
      <c r="W2441" s="1"/>
      <c r="X2441"/>
    </row>
    <row r="2442" spans="1:24" x14ac:dyDescent="0.3">
      <c r="A2442" t="s">
        <v>8596</v>
      </c>
      <c r="B2442">
        <v>1</v>
      </c>
      <c r="C2442" s="1" t="s">
        <v>8593</v>
      </c>
      <c r="D2442" t="s">
        <v>347</v>
      </c>
      <c r="F2442" t="s">
        <v>294</v>
      </c>
      <c r="G2442">
        <v>14</v>
      </c>
      <c r="H2442" t="s">
        <v>575</v>
      </c>
      <c r="I2442" t="s">
        <v>8593</v>
      </c>
      <c r="J2442">
        <v>18109</v>
      </c>
      <c r="K2442">
        <v>3</v>
      </c>
      <c r="L2442" t="s">
        <v>8594</v>
      </c>
      <c r="M2442" t="s">
        <v>8595</v>
      </c>
      <c r="N2442">
        <v>25</v>
      </c>
      <c r="O2442" t="s">
        <v>13125</v>
      </c>
      <c r="P2442" s="1" t="s">
        <v>347</v>
      </c>
      <c r="R2442">
        <v>2971544</v>
      </c>
      <c r="T2442" t="s">
        <v>307</v>
      </c>
      <c r="V2442" t="s">
        <v>1941</v>
      </c>
      <c r="W2442" s="1">
        <v>29426</v>
      </c>
      <c r="X2442"/>
    </row>
    <row r="2443" spans="1:24" x14ac:dyDescent="0.3">
      <c r="A2443" t="s">
        <v>8599</v>
      </c>
      <c r="B2443">
        <v>1</v>
      </c>
      <c r="C2443" s="1" t="s">
        <v>8597</v>
      </c>
      <c r="D2443" t="s">
        <v>347</v>
      </c>
      <c r="E2443" t="s">
        <v>13953</v>
      </c>
      <c r="F2443" t="s">
        <v>294</v>
      </c>
      <c r="G2443">
        <v>81</v>
      </c>
      <c r="H2443" t="s">
        <v>1812</v>
      </c>
      <c r="I2443" t="s">
        <v>8597</v>
      </c>
      <c r="J2443">
        <v>18408</v>
      </c>
      <c r="K2443">
        <v>4</v>
      </c>
      <c r="L2443" t="s">
        <v>597</v>
      </c>
      <c r="M2443" t="s">
        <v>8598</v>
      </c>
      <c r="N2443">
        <v>26</v>
      </c>
      <c r="O2443" t="s">
        <v>13126</v>
      </c>
      <c r="P2443" s="1" t="s">
        <v>347</v>
      </c>
      <c r="R2443">
        <v>2972065</v>
      </c>
      <c r="T2443" t="s">
        <v>344</v>
      </c>
      <c r="V2443" t="s">
        <v>2151</v>
      </c>
      <c r="W2443" s="1">
        <v>29865</v>
      </c>
      <c r="X2443"/>
    </row>
    <row r="2444" spans="1:24" x14ac:dyDescent="0.3">
      <c r="A2444" t="s">
        <v>8601</v>
      </c>
      <c r="B2444">
        <v>1</v>
      </c>
      <c r="C2444" s="1" t="s">
        <v>183</v>
      </c>
      <c r="D2444" t="s">
        <v>347</v>
      </c>
      <c r="E2444" t="s">
        <v>8600</v>
      </c>
      <c r="F2444" t="s">
        <v>298</v>
      </c>
      <c r="G2444">
        <v>16</v>
      </c>
      <c r="H2444" t="s">
        <v>384</v>
      </c>
      <c r="I2444" t="s">
        <v>183</v>
      </c>
      <c r="J2444">
        <v>20250</v>
      </c>
      <c r="K2444">
        <v>3</v>
      </c>
      <c r="L2444" t="s">
        <v>1218</v>
      </c>
      <c r="M2444" t="s">
        <v>1850</v>
      </c>
      <c r="N2444">
        <v>27</v>
      </c>
      <c r="O2444" t="s">
        <v>13127</v>
      </c>
      <c r="P2444" s="1" t="s">
        <v>347</v>
      </c>
      <c r="R2444">
        <v>3054845</v>
      </c>
      <c r="S2444">
        <v>4</v>
      </c>
      <c r="T2444" t="s">
        <v>344</v>
      </c>
      <c r="U2444" t="s">
        <v>518</v>
      </c>
      <c r="V2444" t="s">
        <v>2174</v>
      </c>
      <c r="W2444" s="1">
        <v>31601</v>
      </c>
      <c r="X2444"/>
    </row>
    <row r="2445" spans="1:24" x14ac:dyDescent="0.3">
      <c r="A2445" t="s">
        <v>8603</v>
      </c>
      <c r="B2445">
        <v>1</v>
      </c>
      <c r="C2445" s="1" t="s">
        <v>8602</v>
      </c>
      <c r="D2445" t="s">
        <v>347</v>
      </c>
      <c r="F2445" t="s">
        <v>506</v>
      </c>
      <c r="G2445">
        <v>13</v>
      </c>
      <c r="H2445" t="s">
        <v>1812</v>
      </c>
      <c r="I2445" t="s">
        <v>8602</v>
      </c>
      <c r="J2445">
        <v>16731</v>
      </c>
      <c r="K2445">
        <v>9</v>
      </c>
      <c r="L2445" t="s">
        <v>321</v>
      </c>
      <c r="M2445" t="s">
        <v>2076</v>
      </c>
      <c r="N2445">
        <v>30</v>
      </c>
      <c r="O2445" t="s">
        <v>13128</v>
      </c>
      <c r="P2445" s="1" t="s">
        <v>347</v>
      </c>
      <c r="R2445">
        <v>14285</v>
      </c>
      <c r="T2445" t="s">
        <v>293</v>
      </c>
      <c r="V2445" t="s">
        <v>8604</v>
      </c>
      <c r="W2445" s="1">
        <v>25594</v>
      </c>
      <c r="X2445"/>
    </row>
    <row r="2446" spans="1:24" x14ac:dyDescent="0.3">
      <c r="A2446" t="s">
        <v>8607</v>
      </c>
      <c r="B2446">
        <v>1</v>
      </c>
      <c r="C2446" s="1" t="s">
        <v>8605</v>
      </c>
      <c r="D2446" t="s">
        <v>347</v>
      </c>
      <c r="F2446" t="s">
        <v>294</v>
      </c>
      <c r="G2446">
        <v>81</v>
      </c>
      <c r="H2446" t="s">
        <v>3751</v>
      </c>
      <c r="I2446" t="s">
        <v>8605</v>
      </c>
      <c r="J2446">
        <v>18616</v>
      </c>
      <c r="K2446">
        <v>3</v>
      </c>
      <c r="L2446" t="s">
        <v>321</v>
      </c>
      <c r="M2446" t="s">
        <v>8606</v>
      </c>
      <c r="N2446">
        <v>26</v>
      </c>
      <c r="O2446" t="s">
        <v>13129</v>
      </c>
      <c r="P2446" s="1" t="s">
        <v>347</v>
      </c>
      <c r="R2446">
        <v>2986501</v>
      </c>
      <c r="T2446" t="s">
        <v>489</v>
      </c>
      <c r="V2446" t="s">
        <v>942</v>
      </c>
      <c r="W2446" s="1">
        <v>29905</v>
      </c>
      <c r="X2446"/>
    </row>
    <row r="2447" spans="1:24" x14ac:dyDescent="0.3">
      <c r="A2447" t="s">
        <v>8609</v>
      </c>
      <c r="B2447">
        <v>1</v>
      </c>
      <c r="C2447" s="1" t="s">
        <v>8608</v>
      </c>
      <c r="D2447" t="s">
        <v>320</v>
      </c>
      <c r="F2447" t="s">
        <v>294</v>
      </c>
      <c r="G2447">
        <v>48</v>
      </c>
      <c r="H2447" t="s">
        <v>729</v>
      </c>
      <c r="I2447" t="s">
        <v>8608</v>
      </c>
      <c r="J2447">
        <v>14193</v>
      </c>
      <c r="K2447">
        <v>3</v>
      </c>
      <c r="L2447" t="s">
        <v>1495</v>
      </c>
      <c r="M2447" t="s">
        <v>392</v>
      </c>
      <c r="N2447">
        <v>29</v>
      </c>
      <c r="O2447" t="s">
        <v>13130</v>
      </c>
      <c r="P2447" s="1" t="s">
        <v>320</v>
      </c>
      <c r="R2447">
        <v>15000</v>
      </c>
      <c r="T2447" t="s">
        <v>328</v>
      </c>
      <c r="V2447" t="s">
        <v>3397</v>
      </c>
      <c r="W2447" s="1"/>
      <c r="X2447"/>
    </row>
    <row r="2448" spans="1:24" x14ac:dyDescent="0.3">
      <c r="A2448" t="s">
        <v>8612</v>
      </c>
      <c r="B2448">
        <v>1</v>
      </c>
      <c r="C2448" s="1" t="s">
        <v>8610</v>
      </c>
      <c r="F2448" t="s">
        <v>294</v>
      </c>
      <c r="G2448">
        <v>0</v>
      </c>
      <c r="H2448" t="s">
        <v>295</v>
      </c>
      <c r="I2448" t="s">
        <v>8610</v>
      </c>
      <c r="J2448">
        <v>19787</v>
      </c>
      <c r="K2448">
        <v>0</v>
      </c>
      <c r="L2448" t="s">
        <v>2884</v>
      </c>
      <c r="M2448" t="s">
        <v>8611</v>
      </c>
      <c r="O2448" t="s">
        <v>13131</v>
      </c>
      <c r="P2448" s="1" t="s">
        <v>295</v>
      </c>
      <c r="T2448" t="s">
        <v>295</v>
      </c>
      <c r="V2448"/>
      <c r="W2448" s="1"/>
      <c r="X2448"/>
    </row>
    <row r="2449" spans="1:24" x14ac:dyDescent="0.3">
      <c r="A2449" t="s">
        <v>8614</v>
      </c>
      <c r="B2449">
        <v>1</v>
      </c>
      <c r="C2449" s="1" t="s">
        <v>8613</v>
      </c>
      <c r="D2449" t="s">
        <v>320</v>
      </c>
      <c r="F2449" t="s">
        <v>294</v>
      </c>
      <c r="G2449">
        <v>88</v>
      </c>
      <c r="H2449" t="s">
        <v>507</v>
      </c>
      <c r="I2449" t="s">
        <v>8613</v>
      </c>
      <c r="J2449">
        <v>12548</v>
      </c>
      <c r="K2449">
        <v>13</v>
      </c>
      <c r="L2449" t="s">
        <v>1369</v>
      </c>
      <c r="M2449" t="s">
        <v>1128</v>
      </c>
      <c r="N2449">
        <v>35</v>
      </c>
      <c r="O2449" t="s">
        <v>13132</v>
      </c>
      <c r="P2449" s="1" t="s">
        <v>320</v>
      </c>
      <c r="R2449">
        <v>10572</v>
      </c>
      <c r="T2449" t="s">
        <v>671</v>
      </c>
      <c r="V2449" t="s">
        <v>8615</v>
      </c>
      <c r="W2449" s="1">
        <v>8383</v>
      </c>
      <c r="X2449"/>
    </row>
    <row r="2450" spans="1:24" x14ac:dyDescent="0.3">
      <c r="A2450" t="s">
        <v>8619</v>
      </c>
      <c r="B2450">
        <v>1</v>
      </c>
      <c r="C2450" s="1" t="s">
        <v>41</v>
      </c>
      <c r="D2450" t="s">
        <v>347</v>
      </c>
      <c r="E2450" t="s">
        <v>8618</v>
      </c>
      <c r="F2450" t="s">
        <v>298</v>
      </c>
      <c r="G2450">
        <v>19</v>
      </c>
      <c r="H2450" t="s">
        <v>433</v>
      </c>
      <c r="I2450" t="s">
        <v>41</v>
      </c>
      <c r="J2450">
        <v>16787</v>
      </c>
      <c r="K2450">
        <v>6</v>
      </c>
      <c r="L2450" t="s">
        <v>8616</v>
      </c>
      <c r="M2450" t="s">
        <v>8617</v>
      </c>
      <c r="N2450">
        <v>27</v>
      </c>
      <c r="O2450" t="s">
        <v>13133</v>
      </c>
      <c r="P2450" s="1" t="s">
        <v>347</v>
      </c>
      <c r="R2450">
        <v>2972460</v>
      </c>
      <c r="S2450">
        <v>1</v>
      </c>
      <c r="T2450" t="s">
        <v>344</v>
      </c>
      <c r="U2450" t="s">
        <v>717</v>
      </c>
      <c r="V2450" t="s">
        <v>1825</v>
      </c>
      <c r="W2450" s="1">
        <v>28414</v>
      </c>
      <c r="X2450"/>
    </row>
    <row r="2451" spans="1:24" x14ac:dyDescent="0.3">
      <c r="A2451" t="s">
        <v>15240</v>
      </c>
      <c r="B2451">
        <v>1</v>
      </c>
      <c r="C2451" s="1" t="s">
        <v>15241</v>
      </c>
      <c r="D2451" t="s">
        <v>347</v>
      </c>
      <c r="F2451" t="s">
        <v>298</v>
      </c>
      <c r="G2451">
        <v>12</v>
      </c>
      <c r="H2451" t="s">
        <v>388</v>
      </c>
      <c r="I2451" t="s">
        <v>15241</v>
      </c>
      <c r="J2451">
        <v>21750</v>
      </c>
      <c r="K2451">
        <v>1</v>
      </c>
      <c r="L2451" t="s">
        <v>492</v>
      </c>
      <c r="M2451" t="s">
        <v>5535</v>
      </c>
      <c r="N2451">
        <v>23</v>
      </c>
      <c r="O2451" t="s">
        <v>15243</v>
      </c>
      <c r="P2451" s="1" t="s">
        <v>347</v>
      </c>
      <c r="R2451">
        <v>4035170</v>
      </c>
      <c r="S2451">
        <v>1</v>
      </c>
      <c r="T2451" t="s">
        <v>344</v>
      </c>
      <c r="U2451" t="s">
        <v>370</v>
      </c>
      <c r="V2451" t="s">
        <v>15242</v>
      </c>
      <c r="W2451" s="1">
        <v>33109</v>
      </c>
      <c r="X2451"/>
    </row>
    <row r="2452" spans="1:24" x14ac:dyDescent="0.3">
      <c r="A2452" t="s">
        <v>8622</v>
      </c>
      <c r="B2452">
        <v>1</v>
      </c>
      <c r="C2452" s="1" t="s">
        <v>8620</v>
      </c>
      <c r="D2452" t="s">
        <v>448</v>
      </c>
      <c r="F2452" t="s">
        <v>294</v>
      </c>
      <c r="G2452">
        <v>41</v>
      </c>
      <c r="H2452" t="s">
        <v>943</v>
      </c>
      <c r="I2452" t="s">
        <v>8620</v>
      </c>
      <c r="J2452">
        <v>17392</v>
      </c>
      <c r="K2452">
        <v>0</v>
      </c>
      <c r="L2452" t="s">
        <v>808</v>
      </c>
      <c r="M2452" t="s">
        <v>8621</v>
      </c>
      <c r="N2452">
        <v>25</v>
      </c>
      <c r="O2452" t="s">
        <v>13134</v>
      </c>
      <c r="P2452" s="1" t="s">
        <v>448</v>
      </c>
      <c r="T2452" t="s">
        <v>359</v>
      </c>
      <c r="V2452" t="s">
        <v>1010</v>
      </c>
      <c r="W2452" s="1">
        <v>29058</v>
      </c>
      <c r="X2452"/>
    </row>
    <row r="2453" spans="1:24" x14ac:dyDescent="0.3">
      <c r="A2453" t="s">
        <v>8626</v>
      </c>
      <c r="B2453">
        <v>1</v>
      </c>
      <c r="C2453" s="1" t="s">
        <v>8623</v>
      </c>
      <c r="D2453" t="s">
        <v>310</v>
      </c>
      <c r="E2453" t="s">
        <v>8625</v>
      </c>
      <c r="F2453" t="s">
        <v>298</v>
      </c>
      <c r="G2453">
        <v>4</v>
      </c>
      <c r="H2453" t="s">
        <v>1180</v>
      </c>
      <c r="I2453" t="s">
        <v>8623</v>
      </c>
      <c r="J2453">
        <v>16850</v>
      </c>
      <c r="K2453">
        <v>6</v>
      </c>
      <c r="L2453" t="s">
        <v>1193</v>
      </c>
      <c r="M2453" t="s">
        <v>8624</v>
      </c>
      <c r="N2453">
        <v>29</v>
      </c>
      <c r="O2453" t="s">
        <v>13135</v>
      </c>
      <c r="P2453" s="1" t="s">
        <v>310</v>
      </c>
      <c r="R2453">
        <v>2517017</v>
      </c>
      <c r="T2453" t="s">
        <v>303</v>
      </c>
      <c r="U2453" t="s">
        <v>640</v>
      </c>
      <c r="V2453" t="s">
        <v>14109</v>
      </c>
      <c r="W2453" s="1">
        <v>28477</v>
      </c>
      <c r="X2453"/>
    </row>
    <row r="2454" spans="1:24" x14ac:dyDescent="0.3">
      <c r="A2454" t="s">
        <v>8631</v>
      </c>
      <c r="B2454">
        <v>1</v>
      </c>
      <c r="C2454" s="1" t="s">
        <v>8627</v>
      </c>
      <c r="D2454" t="s">
        <v>347</v>
      </c>
      <c r="E2454" t="s">
        <v>8630</v>
      </c>
      <c r="F2454" t="s">
        <v>294</v>
      </c>
      <c r="G2454">
        <v>17</v>
      </c>
      <c r="H2454" t="s">
        <v>564</v>
      </c>
      <c r="I2454" t="s">
        <v>8627</v>
      </c>
      <c r="J2454">
        <v>19440</v>
      </c>
      <c r="K2454">
        <v>3</v>
      </c>
      <c r="L2454" t="s">
        <v>8628</v>
      </c>
      <c r="M2454" t="s">
        <v>8629</v>
      </c>
      <c r="N2454">
        <v>26</v>
      </c>
      <c r="O2454" t="s">
        <v>13136</v>
      </c>
      <c r="P2454" s="1" t="s">
        <v>347</v>
      </c>
      <c r="S2454">
        <v>3</v>
      </c>
      <c r="T2454" t="s">
        <v>395</v>
      </c>
      <c r="V2454" t="s">
        <v>8632</v>
      </c>
      <c r="W2454" s="1"/>
      <c r="X2454"/>
    </row>
    <row r="2455" spans="1:24" x14ac:dyDescent="0.3">
      <c r="A2455" t="s">
        <v>8635</v>
      </c>
      <c r="B2455">
        <v>1</v>
      </c>
      <c r="C2455" s="1" t="s">
        <v>8633</v>
      </c>
      <c r="D2455" t="s">
        <v>310</v>
      </c>
      <c r="F2455" t="s">
        <v>294</v>
      </c>
      <c r="G2455">
        <v>1</v>
      </c>
      <c r="H2455" t="s">
        <v>571</v>
      </c>
      <c r="I2455" t="s">
        <v>8633</v>
      </c>
      <c r="J2455">
        <v>19692</v>
      </c>
      <c r="K2455">
        <v>2</v>
      </c>
      <c r="L2455" t="s">
        <v>642</v>
      </c>
      <c r="M2455" t="s">
        <v>8634</v>
      </c>
      <c r="O2455" t="s">
        <v>13137</v>
      </c>
      <c r="P2455" s="1" t="s">
        <v>310</v>
      </c>
      <c r="R2455">
        <v>2517777</v>
      </c>
      <c r="T2455" t="s">
        <v>317</v>
      </c>
      <c r="V2455"/>
      <c r="W2455" s="1">
        <v>30912</v>
      </c>
      <c r="X2455"/>
    </row>
    <row r="2456" spans="1:24" x14ac:dyDescent="0.3">
      <c r="A2456" t="s">
        <v>8638</v>
      </c>
      <c r="B2456">
        <v>1</v>
      </c>
      <c r="C2456" s="1" t="s">
        <v>8636</v>
      </c>
      <c r="D2456" t="s">
        <v>310</v>
      </c>
      <c r="F2456" t="s">
        <v>294</v>
      </c>
      <c r="G2456">
        <v>6</v>
      </c>
      <c r="H2456" t="s">
        <v>361</v>
      </c>
      <c r="I2456" t="s">
        <v>8636</v>
      </c>
      <c r="J2456">
        <v>18261</v>
      </c>
      <c r="K2456">
        <v>3</v>
      </c>
      <c r="L2456" t="s">
        <v>330</v>
      </c>
      <c r="M2456" t="s">
        <v>8637</v>
      </c>
      <c r="N2456">
        <v>26</v>
      </c>
      <c r="O2456" t="s">
        <v>13138</v>
      </c>
      <c r="P2456" s="1" t="s">
        <v>310</v>
      </c>
      <c r="R2456">
        <v>2576822</v>
      </c>
      <c r="T2456" t="s">
        <v>307</v>
      </c>
      <c r="V2456" t="s">
        <v>8639</v>
      </c>
      <c r="W2456" s="1">
        <v>29516</v>
      </c>
      <c r="X2456"/>
    </row>
    <row r="2457" spans="1:24" x14ac:dyDescent="0.3">
      <c r="A2457" t="s">
        <v>8643</v>
      </c>
      <c r="B2457">
        <v>1</v>
      </c>
      <c r="C2457" s="1" t="s">
        <v>8640</v>
      </c>
      <c r="D2457" t="s">
        <v>448</v>
      </c>
      <c r="F2457" t="s">
        <v>294</v>
      </c>
      <c r="G2457">
        <v>42</v>
      </c>
      <c r="H2457" t="s">
        <v>1209</v>
      </c>
      <c r="I2457" t="s">
        <v>8640</v>
      </c>
      <c r="J2457">
        <v>18430</v>
      </c>
      <c r="K2457">
        <v>1</v>
      </c>
      <c r="L2457" t="s">
        <v>8641</v>
      </c>
      <c r="M2457" t="s">
        <v>8642</v>
      </c>
      <c r="N2457">
        <v>26</v>
      </c>
      <c r="O2457" t="s">
        <v>13139</v>
      </c>
      <c r="P2457" s="1" t="s">
        <v>448</v>
      </c>
      <c r="R2457">
        <v>2510605</v>
      </c>
      <c r="T2457" t="s">
        <v>307</v>
      </c>
      <c r="V2457" t="s">
        <v>1226</v>
      </c>
      <c r="W2457" s="1">
        <v>29810</v>
      </c>
      <c r="X2457"/>
    </row>
    <row r="2458" spans="1:24" x14ac:dyDescent="0.3">
      <c r="A2458" t="s">
        <v>8648</v>
      </c>
      <c r="B2458">
        <v>1</v>
      </c>
      <c r="C2458" s="1" t="s">
        <v>8645</v>
      </c>
      <c r="D2458" t="s">
        <v>448</v>
      </c>
      <c r="E2458" t="s">
        <v>8647</v>
      </c>
      <c r="F2458" t="s">
        <v>294</v>
      </c>
      <c r="G2458">
        <v>36</v>
      </c>
      <c r="H2458" t="s">
        <v>433</v>
      </c>
      <c r="I2458" t="s">
        <v>8645</v>
      </c>
      <c r="J2458">
        <v>17067</v>
      </c>
      <c r="K2458">
        <v>5</v>
      </c>
      <c r="L2458" t="s">
        <v>8646</v>
      </c>
      <c r="M2458" t="s">
        <v>2027</v>
      </c>
      <c r="N2458">
        <v>27</v>
      </c>
      <c r="O2458" t="s">
        <v>13140</v>
      </c>
      <c r="P2458" s="1" t="s">
        <v>448</v>
      </c>
      <c r="R2458">
        <v>2574474</v>
      </c>
      <c r="T2458" t="s">
        <v>489</v>
      </c>
      <c r="V2458" t="s">
        <v>8649</v>
      </c>
      <c r="W2458" s="1">
        <v>29184</v>
      </c>
      <c r="X2458"/>
    </row>
    <row r="2459" spans="1:24" x14ac:dyDescent="0.3">
      <c r="A2459" t="s">
        <v>8652</v>
      </c>
      <c r="B2459">
        <v>1</v>
      </c>
      <c r="C2459" s="1" t="s">
        <v>8650</v>
      </c>
      <c r="D2459" t="s">
        <v>320</v>
      </c>
      <c r="E2459" t="s">
        <v>14110</v>
      </c>
      <c r="F2459" t="s">
        <v>298</v>
      </c>
      <c r="G2459">
        <v>48</v>
      </c>
      <c r="H2459" t="s">
        <v>507</v>
      </c>
      <c r="I2459" t="s">
        <v>8650</v>
      </c>
      <c r="J2459">
        <v>21158</v>
      </c>
      <c r="K2459">
        <v>2</v>
      </c>
      <c r="L2459" t="s">
        <v>596</v>
      </c>
      <c r="M2459" t="s">
        <v>8651</v>
      </c>
      <c r="N2459">
        <v>25</v>
      </c>
      <c r="O2459" t="s">
        <v>13141</v>
      </c>
      <c r="P2459" s="1" t="s">
        <v>320</v>
      </c>
      <c r="R2459">
        <v>3121378</v>
      </c>
      <c r="S2459">
        <v>3</v>
      </c>
      <c r="T2459" t="s">
        <v>303</v>
      </c>
      <c r="U2459" t="s">
        <v>297</v>
      </c>
      <c r="V2459" t="s">
        <v>7839</v>
      </c>
      <c r="W2459" s="1">
        <v>32551</v>
      </c>
      <c r="X2459"/>
    </row>
    <row r="2460" spans="1:24" x14ac:dyDescent="0.3">
      <c r="A2460" t="s">
        <v>8655</v>
      </c>
      <c r="B2460">
        <v>1</v>
      </c>
      <c r="C2460" s="1" t="s">
        <v>8653</v>
      </c>
      <c r="D2460" t="s">
        <v>434</v>
      </c>
      <c r="E2460" t="s">
        <v>8654</v>
      </c>
      <c r="F2460" t="s">
        <v>298</v>
      </c>
      <c r="G2460">
        <v>4</v>
      </c>
      <c r="H2460" t="s">
        <v>64</v>
      </c>
      <c r="I2460" t="s">
        <v>8653</v>
      </c>
      <c r="J2460">
        <v>19041</v>
      </c>
      <c r="K2460">
        <v>4</v>
      </c>
      <c r="L2460" t="s">
        <v>623</v>
      </c>
      <c r="M2460" t="s">
        <v>4366</v>
      </c>
      <c r="N2460">
        <v>26</v>
      </c>
      <c r="O2460" t="s">
        <v>13142</v>
      </c>
      <c r="P2460" s="1" t="s">
        <v>434</v>
      </c>
      <c r="R2460">
        <v>3050478</v>
      </c>
      <c r="S2460">
        <v>1</v>
      </c>
      <c r="T2460" t="s">
        <v>489</v>
      </c>
      <c r="U2460" t="s">
        <v>386</v>
      </c>
      <c r="V2460" t="s">
        <v>8656</v>
      </c>
      <c r="W2460" s="1">
        <v>30266</v>
      </c>
      <c r="X2460"/>
    </row>
    <row r="2461" spans="1:24" x14ac:dyDescent="0.3">
      <c r="A2461" t="s">
        <v>8659</v>
      </c>
      <c r="B2461">
        <v>1</v>
      </c>
      <c r="C2461" s="1" t="s">
        <v>8657</v>
      </c>
      <c r="D2461" t="s">
        <v>448</v>
      </c>
      <c r="E2461" t="s">
        <v>8658</v>
      </c>
      <c r="F2461" t="s">
        <v>294</v>
      </c>
      <c r="G2461">
        <v>35</v>
      </c>
      <c r="H2461" t="s">
        <v>564</v>
      </c>
      <c r="I2461" t="s">
        <v>8657</v>
      </c>
      <c r="J2461">
        <v>17199</v>
      </c>
      <c r="K2461">
        <v>5</v>
      </c>
      <c r="L2461" t="s">
        <v>3540</v>
      </c>
      <c r="M2461" t="s">
        <v>3201</v>
      </c>
      <c r="N2461">
        <v>27</v>
      </c>
      <c r="O2461" t="s">
        <v>13143</v>
      </c>
      <c r="P2461" s="1" t="s">
        <v>448</v>
      </c>
      <c r="R2461">
        <v>2576408</v>
      </c>
      <c r="T2461" t="s">
        <v>399</v>
      </c>
      <c r="V2461" t="s">
        <v>2377</v>
      </c>
      <c r="W2461" s="1">
        <v>28874</v>
      </c>
      <c r="X2461"/>
    </row>
    <row r="2462" spans="1:24" x14ac:dyDescent="0.3">
      <c r="A2462" t="s">
        <v>8663</v>
      </c>
      <c r="B2462">
        <v>1</v>
      </c>
      <c r="C2462" s="1" t="s">
        <v>8660</v>
      </c>
      <c r="D2462" t="s">
        <v>448</v>
      </c>
      <c r="E2462" t="s">
        <v>8662</v>
      </c>
      <c r="F2462" t="s">
        <v>298</v>
      </c>
      <c r="G2462">
        <v>37</v>
      </c>
      <c r="H2462" t="s">
        <v>410</v>
      </c>
      <c r="I2462" t="s">
        <v>8660</v>
      </c>
      <c r="J2462">
        <v>13299</v>
      </c>
      <c r="K2462">
        <v>9</v>
      </c>
      <c r="L2462" t="s">
        <v>8661</v>
      </c>
      <c r="M2462" t="s">
        <v>1750</v>
      </c>
      <c r="N2462">
        <v>30</v>
      </c>
      <c r="O2462" t="s">
        <v>13144</v>
      </c>
      <c r="P2462" s="1" t="s">
        <v>448</v>
      </c>
      <c r="R2462">
        <v>14193</v>
      </c>
      <c r="T2462" t="s">
        <v>454</v>
      </c>
      <c r="V2462" t="s">
        <v>6438</v>
      </c>
      <c r="W2462" s="1">
        <v>24932</v>
      </c>
      <c r="X2462"/>
    </row>
    <row r="2463" spans="1:24" x14ac:dyDescent="0.3">
      <c r="A2463" t="s">
        <v>8666</v>
      </c>
      <c r="B2463">
        <v>1</v>
      </c>
      <c r="C2463" s="1" t="s">
        <v>8664</v>
      </c>
      <c r="D2463" t="s">
        <v>347</v>
      </c>
      <c r="F2463" t="s">
        <v>294</v>
      </c>
      <c r="G2463">
        <v>81</v>
      </c>
      <c r="H2463" t="s">
        <v>588</v>
      </c>
      <c r="I2463" t="s">
        <v>8664</v>
      </c>
      <c r="J2463">
        <v>16961</v>
      </c>
      <c r="K2463">
        <v>0</v>
      </c>
      <c r="L2463" t="s">
        <v>6051</v>
      </c>
      <c r="M2463" t="s">
        <v>8665</v>
      </c>
      <c r="O2463" t="s">
        <v>13145</v>
      </c>
      <c r="P2463" s="1" t="s">
        <v>347</v>
      </c>
      <c r="R2463">
        <v>2514129</v>
      </c>
      <c r="T2463" t="s">
        <v>344</v>
      </c>
      <c r="V2463"/>
      <c r="W2463" s="1"/>
      <c r="X2463"/>
    </row>
    <row r="2464" spans="1:24" x14ac:dyDescent="0.3">
      <c r="A2464" t="s">
        <v>8668</v>
      </c>
      <c r="B2464">
        <v>1</v>
      </c>
      <c r="C2464" s="1" t="s">
        <v>73</v>
      </c>
      <c r="D2464" t="s">
        <v>347</v>
      </c>
      <c r="E2464" t="s">
        <v>8667</v>
      </c>
      <c r="F2464" t="s">
        <v>294</v>
      </c>
      <c r="G2464">
        <v>3</v>
      </c>
      <c r="H2464" t="s">
        <v>65</v>
      </c>
      <c r="I2464" t="s">
        <v>73</v>
      </c>
      <c r="J2464">
        <v>17916</v>
      </c>
      <c r="K2464">
        <v>5</v>
      </c>
      <c r="L2464" t="s">
        <v>1993</v>
      </c>
      <c r="M2464" t="s">
        <v>4834</v>
      </c>
      <c r="N2464">
        <v>27</v>
      </c>
      <c r="O2464" t="s">
        <v>16521</v>
      </c>
      <c r="P2464" s="1" t="s">
        <v>347</v>
      </c>
      <c r="Q2464" t="s">
        <v>300</v>
      </c>
      <c r="R2464">
        <v>3052876</v>
      </c>
      <c r="S2464">
        <v>1</v>
      </c>
      <c r="T2464" t="s">
        <v>307</v>
      </c>
      <c r="U2464" t="s">
        <v>518</v>
      </c>
      <c r="V2464" t="s">
        <v>6130</v>
      </c>
      <c r="W2464" s="1">
        <v>29255</v>
      </c>
      <c r="X2464"/>
    </row>
    <row r="2465" spans="1:24" x14ac:dyDescent="0.3">
      <c r="A2465" t="s">
        <v>8670</v>
      </c>
      <c r="B2465">
        <v>1</v>
      </c>
      <c r="C2465" s="1" t="s">
        <v>172</v>
      </c>
      <c r="D2465" t="s">
        <v>448</v>
      </c>
      <c r="E2465" t="s">
        <v>8669</v>
      </c>
      <c r="F2465" t="s">
        <v>298</v>
      </c>
      <c r="G2465">
        <v>27</v>
      </c>
      <c r="H2465" t="s">
        <v>588</v>
      </c>
      <c r="I2465" t="s">
        <v>172</v>
      </c>
      <c r="J2465">
        <v>18944</v>
      </c>
      <c r="K2465">
        <v>4</v>
      </c>
      <c r="L2465" t="s">
        <v>6383</v>
      </c>
      <c r="M2465" t="s">
        <v>3201</v>
      </c>
      <c r="N2465">
        <v>25</v>
      </c>
      <c r="O2465" t="s">
        <v>13146</v>
      </c>
      <c r="P2465" s="1" t="s">
        <v>448</v>
      </c>
      <c r="R2465">
        <v>3059915</v>
      </c>
      <c r="S2465">
        <v>2</v>
      </c>
      <c r="T2465" t="s">
        <v>359</v>
      </c>
      <c r="U2465" t="s">
        <v>665</v>
      </c>
      <c r="V2465" t="s">
        <v>3805</v>
      </c>
      <c r="W2465" s="1">
        <v>30199</v>
      </c>
      <c r="X2465"/>
    </row>
    <row r="2466" spans="1:24" x14ac:dyDescent="0.3">
      <c r="A2466" t="s">
        <v>4143</v>
      </c>
      <c r="B2466">
        <v>1</v>
      </c>
      <c r="C2466" s="1" t="s">
        <v>8671</v>
      </c>
      <c r="D2466" t="s">
        <v>320</v>
      </c>
      <c r="E2466" t="s">
        <v>8672</v>
      </c>
      <c r="F2466" t="s">
        <v>294</v>
      </c>
      <c r="G2466">
        <v>48</v>
      </c>
      <c r="H2466" t="s">
        <v>1009</v>
      </c>
      <c r="I2466" t="s">
        <v>8671</v>
      </c>
      <c r="J2466">
        <v>17758</v>
      </c>
      <c r="K2466">
        <v>5</v>
      </c>
      <c r="L2466" t="s">
        <v>4141</v>
      </c>
      <c r="M2466" t="s">
        <v>4142</v>
      </c>
      <c r="N2466">
        <v>27</v>
      </c>
      <c r="O2466" t="s">
        <v>11934</v>
      </c>
      <c r="P2466" s="1" t="s">
        <v>320</v>
      </c>
      <c r="R2466">
        <v>3048976</v>
      </c>
      <c r="T2466" t="s">
        <v>671</v>
      </c>
      <c r="V2466" t="s">
        <v>2929</v>
      </c>
      <c r="W2466" s="1">
        <v>28813</v>
      </c>
      <c r="X2466"/>
    </row>
    <row r="2467" spans="1:24" x14ac:dyDescent="0.3">
      <c r="A2467" t="s">
        <v>16522</v>
      </c>
      <c r="B2467">
        <v>1</v>
      </c>
      <c r="C2467" s="1" t="s">
        <v>16523</v>
      </c>
      <c r="D2467" t="s">
        <v>347</v>
      </c>
      <c r="F2467" t="s">
        <v>298</v>
      </c>
      <c r="G2467">
        <v>6</v>
      </c>
      <c r="H2467" t="s">
        <v>825</v>
      </c>
      <c r="I2467" t="s">
        <v>16523</v>
      </c>
      <c r="K2467">
        <v>0</v>
      </c>
      <c r="L2467" t="s">
        <v>16524</v>
      </c>
      <c r="M2467" t="s">
        <v>820</v>
      </c>
      <c r="N2467">
        <v>22</v>
      </c>
      <c r="O2467" t="s">
        <v>16525</v>
      </c>
      <c r="P2467" s="1" t="s">
        <v>347</v>
      </c>
      <c r="T2467" t="s">
        <v>328</v>
      </c>
      <c r="U2467" t="s">
        <v>386</v>
      </c>
      <c r="V2467" t="s">
        <v>17349</v>
      </c>
      <c r="W2467" s="1"/>
      <c r="X2467"/>
    </row>
    <row r="2468" spans="1:24" x14ac:dyDescent="0.3">
      <c r="A2468" t="s">
        <v>8677</v>
      </c>
      <c r="B2468">
        <v>1</v>
      </c>
      <c r="C2468" s="1" t="s">
        <v>168</v>
      </c>
      <c r="D2468" t="s">
        <v>310</v>
      </c>
      <c r="E2468" t="s">
        <v>8676</v>
      </c>
      <c r="F2468" t="s">
        <v>298</v>
      </c>
      <c r="G2468">
        <v>4</v>
      </c>
      <c r="H2468" t="s">
        <v>823</v>
      </c>
      <c r="I2468" t="s">
        <v>168</v>
      </c>
      <c r="J2468">
        <v>18055</v>
      </c>
      <c r="K2468">
        <v>5</v>
      </c>
      <c r="L2468" t="s">
        <v>8674</v>
      </c>
      <c r="M2468" t="s">
        <v>8675</v>
      </c>
      <c r="N2468">
        <v>27</v>
      </c>
      <c r="O2468" t="s">
        <v>13147</v>
      </c>
      <c r="P2468" s="1" t="s">
        <v>310</v>
      </c>
      <c r="Q2468" t="s">
        <v>407</v>
      </c>
      <c r="R2468">
        <v>2577417</v>
      </c>
      <c r="S2468">
        <v>1</v>
      </c>
      <c r="T2468" t="s">
        <v>344</v>
      </c>
      <c r="U2468" t="s">
        <v>741</v>
      </c>
      <c r="V2468" t="s">
        <v>4884</v>
      </c>
      <c r="W2468" s="1">
        <v>29369</v>
      </c>
      <c r="X2468"/>
    </row>
    <row r="2469" spans="1:24" x14ac:dyDescent="0.3">
      <c r="A2469" t="s">
        <v>8682</v>
      </c>
      <c r="B2469">
        <v>1</v>
      </c>
      <c r="C2469" s="1" t="s">
        <v>8679</v>
      </c>
      <c r="D2469" t="s">
        <v>448</v>
      </c>
      <c r="E2469" t="s">
        <v>8681</v>
      </c>
      <c r="F2469" t="s">
        <v>298</v>
      </c>
      <c r="G2469">
        <v>33</v>
      </c>
      <c r="H2469" t="s">
        <v>410</v>
      </c>
      <c r="I2469" t="s">
        <v>8679</v>
      </c>
      <c r="J2469">
        <v>19626</v>
      </c>
      <c r="K2469">
        <v>4</v>
      </c>
      <c r="L2469" t="s">
        <v>8437</v>
      </c>
      <c r="M2469" t="s">
        <v>8680</v>
      </c>
      <c r="N2469">
        <v>27</v>
      </c>
      <c r="O2469" t="s">
        <v>13149</v>
      </c>
      <c r="P2469" s="1" t="s">
        <v>448</v>
      </c>
      <c r="R2469">
        <v>2983509</v>
      </c>
      <c r="S2469">
        <v>4</v>
      </c>
      <c r="T2469" t="s">
        <v>399</v>
      </c>
      <c r="U2469" t="s">
        <v>904</v>
      </c>
      <c r="V2469" t="s">
        <v>8683</v>
      </c>
      <c r="W2469" s="1">
        <v>30860</v>
      </c>
      <c r="X2469"/>
    </row>
    <row r="2470" spans="1:24" x14ac:dyDescent="0.3">
      <c r="A2470" t="s">
        <v>8686</v>
      </c>
      <c r="B2470">
        <v>1</v>
      </c>
      <c r="C2470" s="1" t="s">
        <v>8684</v>
      </c>
      <c r="D2470" t="s">
        <v>347</v>
      </c>
      <c r="F2470" t="s">
        <v>294</v>
      </c>
      <c r="G2470">
        <v>16</v>
      </c>
      <c r="H2470" t="s">
        <v>726</v>
      </c>
      <c r="I2470" t="s">
        <v>8684</v>
      </c>
      <c r="J2470">
        <v>19500</v>
      </c>
      <c r="K2470">
        <v>2</v>
      </c>
      <c r="L2470" t="s">
        <v>8685</v>
      </c>
      <c r="M2470" t="s">
        <v>1535</v>
      </c>
      <c r="N2470">
        <v>25</v>
      </c>
      <c r="O2470" t="s">
        <v>13150</v>
      </c>
      <c r="P2470" s="1" t="s">
        <v>347</v>
      </c>
      <c r="R2470">
        <v>2971543</v>
      </c>
      <c r="T2470" t="s">
        <v>395</v>
      </c>
      <c r="V2470" t="s">
        <v>4376</v>
      </c>
      <c r="W2470" s="1">
        <v>30806</v>
      </c>
      <c r="X2470"/>
    </row>
    <row r="2471" spans="1:24" x14ac:dyDescent="0.3">
      <c r="A2471" t="s">
        <v>8689</v>
      </c>
      <c r="B2471">
        <v>1</v>
      </c>
      <c r="C2471" s="1" t="s">
        <v>8687</v>
      </c>
      <c r="D2471" t="s">
        <v>320</v>
      </c>
      <c r="E2471" t="s">
        <v>8688</v>
      </c>
      <c r="F2471" t="s">
        <v>298</v>
      </c>
      <c r="G2471">
        <v>88</v>
      </c>
      <c r="H2471" t="s">
        <v>952</v>
      </c>
      <c r="I2471" t="s">
        <v>8687</v>
      </c>
      <c r="J2471">
        <v>16111</v>
      </c>
      <c r="K2471">
        <v>6</v>
      </c>
      <c r="L2471" t="s">
        <v>468</v>
      </c>
      <c r="M2471" t="s">
        <v>3656</v>
      </c>
      <c r="N2471">
        <v>29</v>
      </c>
      <c r="O2471" t="s">
        <v>13151</v>
      </c>
      <c r="P2471" s="1" t="s">
        <v>320</v>
      </c>
      <c r="R2471">
        <v>17169</v>
      </c>
      <c r="T2471" t="s">
        <v>421</v>
      </c>
      <c r="V2471" t="s">
        <v>1890</v>
      </c>
      <c r="W2471" s="1">
        <v>28021</v>
      </c>
      <c r="X2471"/>
    </row>
    <row r="2472" spans="1:24" x14ac:dyDescent="0.3">
      <c r="A2472" t="s">
        <v>8692</v>
      </c>
      <c r="B2472">
        <v>1</v>
      </c>
      <c r="C2472" s="1" t="s">
        <v>8690</v>
      </c>
      <c r="D2472" t="s">
        <v>320</v>
      </c>
      <c r="E2472" t="s">
        <v>14111</v>
      </c>
      <c r="F2472" t="s">
        <v>298</v>
      </c>
      <c r="G2472">
        <v>82</v>
      </c>
      <c r="H2472" t="s">
        <v>557</v>
      </c>
      <c r="I2472" t="s">
        <v>8690</v>
      </c>
      <c r="J2472">
        <v>20893</v>
      </c>
      <c r="K2472">
        <v>2</v>
      </c>
      <c r="L2472" t="s">
        <v>653</v>
      </c>
      <c r="M2472" t="s">
        <v>8691</v>
      </c>
      <c r="N2472">
        <v>24</v>
      </c>
      <c r="O2472" t="s">
        <v>13152</v>
      </c>
      <c r="P2472" s="1" t="s">
        <v>320</v>
      </c>
      <c r="R2472">
        <v>4035014</v>
      </c>
      <c r="S2472">
        <v>6</v>
      </c>
      <c r="T2472" t="s">
        <v>317</v>
      </c>
      <c r="U2472" t="s">
        <v>364</v>
      </c>
      <c r="V2472" t="s">
        <v>8693</v>
      </c>
      <c r="W2472" s="1">
        <v>32056</v>
      </c>
      <c r="X2472"/>
    </row>
    <row r="2473" spans="1:24" x14ac:dyDescent="0.3">
      <c r="A2473" t="s">
        <v>8695</v>
      </c>
      <c r="B2473">
        <v>1</v>
      </c>
      <c r="C2473" s="1" t="s">
        <v>8694</v>
      </c>
      <c r="D2473" t="s">
        <v>310</v>
      </c>
      <c r="F2473" t="s">
        <v>294</v>
      </c>
      <c r="G2473">
        <v>5</v>
      </c>
      <c r="H2473" t="s">
        <v>410</v>
      </c>
      <c r="I2473" t="s">
        <v>8694</v>
      </c>
      <c r="J2473">
        <v>20654</v>
      </c>
      <c r="K2473">
        <v>1</v>
      </c>
      <c r="L2473" t="s">
        <v>710</v>
      </c>
      <c r="M2473" t="s">
        <v>4903</v>
      </c>
      <c r="N2473">
        <v>24</v>
      </c>
      <c r="O2473" t="s">
        <v>13153</v>
      </c>
      <c r="P2473" s="1" t="s">
        <v>310</v>
      </c>
      <c r="R2473">
        <v>3042933</v>
      </c>
      <c r="S2473">
        <v>4</v>
      </c>
      <c r="T2473" t="s">
        <v>317</v>
      </c>
      <c r="V2473" t="s">
        <v>4868</v>
      </c>
      <c r="W2473" s="1">
        <v>31741</v>
      </c>
      <c r="X2473"/>
    </row>
    <row r="2474" spans="1:24" x14ac:dyDescent="0.3">
      <c r="A2474" t="s">
        <v>8698</v>
      </c>
      <c r="B2474">
        <v>1</v>
      </c>
      <c r="C2474" s="1" t="s">
        <v>8696</v>
      </c>
      <c r="D2474" t="s">
        <v>434</v>
      </c>
      <c r="E2474" t="s">
        <v>14112</v>
      </c>
      <c r="F2474" t="s">
        <v>298</v>
      </c>
      <c r="G2474">
        <v>16</v>
      </c>
      <c r="H2474" t="s">
        <v>410</v>
      </c>
      <c r="I2474" t="s">
        <v>8696</v>
      </c>
      <c r="J2474">
        <v>20717</v>
      </c>
      <c r="K2474">
        <v>2</v>
      </c>
      <c r="L2474" t="s">
        <v>3105</v>
      </c>
      <c r="M2474" t="s">
        <v>8697</v>
      </c>
      <c r="N2474">
        <v>24</v>
      </c>
      <c r="O2474" t="s">
        <v>13154</v>
      </c>
      <c r="P2474" s="1" t="s">
        <v>434</v>
      </c>
      <c r="R2474">
        <v>3127313</v>
      </c>
      <c r="T2474" t="s">
        <v>344</v>
      </c>
      <c r="U2474" t="s">
        <v>297</v>
      </c>
      <c r="V2474" t="s">
        <v>13862</v>
      </c>
      <c r="W2474" s="1">
        <v>31808</v>
      </c>
      <c r="X2474"/>
    </row>
    <row r="2475" spans="1:24" x14ac:dyDescent="0.3">
      <c r="A2475" t="s">
        <v>8702</v>
      </c>
      <c r="B2475">
        <v>1</v>
      </c>
      <c r="C2475" s="1" t="s">
        <v>8699</v>
      </c>
      <c r="D2475" t="s">
        <v>310</v>
      </c>
      <c r="E2475" t="s">
        <v>8701</v>
      </c>
      <c r="F2475" t="s">
        <v>298</v>
      </c>
      <c r="G2475">
        <v>2</v>
      </c>
      <c r="H2475" t="s">
        <v>571</v>
      </c>
      <c r="I2475" t="s">
        <v>8699</v>
      </c>
      <c r="J2475">
        <v>15201</v>
      </c>
      <c r="K2475">
        <v>8</v>
      </c>
      <c r="L2475" t="s">
        <v>330</v>
      </c>
      <c r="M2475" t="s">
        <v>8700</v>
      </c>
      <c r="N2475">
        <v>31</v>
      </c>
      <c r="O2475" t="s">
        <v>13155</v>
      </c>
      <c r="P2475" s="1" t="s">
        <v>310</v>
      </c>
      <c r="R2475">
        <v>15837</v>
      </c>
      <c r="S2475">
        <v>2</v>
      </c>
      <c r="T2475" t="s">
        <v>671</v>
      </c>
      <c r="U2475" t="s">
        <v>313</v>
      </c>
      <c r="V2475" t="s">
        <v>1480</v>
      </c>
      <c r="W2475" s="1">
        <v>26696</v>
      </c>
      <c r="X2475"/>
    </row>
    <row r="2476" spans="1:24" x14ac:dyDescent="0.3">
      <c r="A2476" t="s">
        <v>8704</v>
      </c>
      <c r="B2476">
        <v>1</v>
      </c>
      <c r="C2476" s="1" t="s">
        <v>26</v>
      </c>
      <c r="D2476" t="s">
        <v>320</v>
      </c>
      <c r="E2476" t="s">
        <v>8703</v>
      </c>
      <c r="F2476" t="s">
        <v>298</v>
      </c>
      <c r="G2476">
        <v>87</v>
      </c>
      <c r="H2476" t="s">
        <v>1371</v>
      </c>
      <c r="I2476" t="s">
        <v>26</v>
      </c>
      <c r="J2476">
        <v>8534</v>
      </c>
      <c r="K2476">
        <v>12</v>
      </c>
      <c r="L2476" t="s">
        <v>4744</v>
      </c>
      <c r="M2476" t="s">
        <v>7760</v>
      </c>
      <c r="N2476">
        <v>34</v>
      </c>
      <c r="O2476" t="s">
        <v>13156</v>
      </c>
      <c r="P2476" s="1" t="s">
        <v>320</v>
      </c>
      <c r="R2476">
        <v>12537</v>
      </c>
      <c r="S2476">
        <v>1</v>
      </c>
      <c r="T2476" t="s">
        <v>293</v>
      </c>
      <c r="U2476" t="s">
        <v>297</v>
      </c>
      <c r="V2476" t="s">
        <v>8705</v>
      </c>
      <c r="W2476" s="1">
        <v>9353</v>
      </c>
      <c r="X2476"/>
    </row>
    <row r="2477" spans="1:24" x14ac:dyDescent="0.3">
      <c r="A2477" t="s">
        <v>8707</v>
      </c>
      <c r="B2477">
        <v>1</v>
      </c>
      <c r="C2477" s="1" t="s">
        <v>8706</v>
      </c>
      <c r="D2477" t="s">
        <v>347</v>
      </c>
      <c r="F2477" t="s">
        <v>294</v>
      </c>
      <c r="G2477">
        <v>81</v>
      </c>
      <c r="H2477" t="s">
        <v>775</v>
      </c>
      <c r="I2477" t="s">
        <v>8706</v>
      </c>
      <c r="J2477">
        <v>17408</v>
      </c>
      <c r="K2477">
        <v>0</v>
      </c>
      <c r="L2477" t="s">
        <v>1072</v>
      </c>
      <c r="M2477" t="s">
        <v>4524</v>
      </c>
      <c r="N2477">
        <v>25</v>
      </c>
      <c r="O2477" t="s">
        <v>13157</v>
      </c>
      <c r="P2477" s="1" t="s">
        <v>347</v>
      </c>
      <c r="T2477" t="s">
        <v>344</v>
      </c>
      <c r="V2477" t="s">
        <v>4318</v>
      </c>
      <c r="W2477" s="1">
        <v>28958</v>
      </c>
      <c r="X2477"/>
    </row>
    <row r="2478" spans="1:24" x14ac:dyDescent="0.3">
      <c r="A2478" t="s">
        <v>8710</v>
      </c>
      <c r="B2478">
        <v>1</v>
      </c>
      <c r="C2478" s="1" t="s">
        <v>8708</v>
      </c>
      <c r="D2478" t="s">
        <v>347</v>
      </c>
      <c r="E2478" t="s">
        <v>8709</v>
      </c>
      <c r="F2478" t="s">
        <v>298</v>
      </c>
      <c r="G2478">
        <v>80</v>
      </c>
      <c r="H2478" t="s">
        <v>472</v>
      </c>
      <c r="I2478" t="s">
        <v>8708</v>
      </c>
      <c r="J2478">
        <v>18445</v>
      </c>
      <c r="K2478">
        <v>5</v>
      </c>
      <c r="L2478" t="s">
        <v>330</v>
      </c>
      <c r="M2478" t="s">
        <v>368</v>
      </c>
      <c r="N2478">
        <v>26</v>
      </c>
      <c r="O2478" t="s">
        <v>13158</v>
      </c>
      <c r="P2478" s="1" t="s">
        <v>347</v>
      </c>
      <c r="R2478">
        <v>3123986</v>
      </c>
      <c r="T2478" t="s">
        <v>328</v>
      </c>
      <c r="U2478" t="s">
        <v>408</v>
      </c>
      <c r="V2478" t="s">
        <v>7702</v>
      </c>
      <c r="W2478" s="1">
        <v>29440</v>
      </c>
      <c r="X2478"/>
    </row>
    <row r="2479" spans="1:24" x14ac:dyDescent="0.3">
      <c r="A2479" t="s">
        <v>8713</v>
      </c>
      <c r="B2479">
        <v>1</v>
      </c>
      <c r="C2479" s="1" t="s">
        <v>8711</v>
      </c>
      <c r="D2479" t="s">
        <v>347</v>
      </c>
      <c r="F2479" t="s">
        <v>294</v>
      </c>
      <c r="G2479">
        <v>18</v>
      </c>
      <c r="H2479" t="s">
        <v>388</v>
      </c>
      <c r="I2479" t="s">
        <v>8711</v>
      </c>
      <c r="J2479">
        <v>15285</v>
      </c>
      <c r="K2479">
        <v>6</v>
      </c>
      <c r="L2479" t="s">
        <v>468</v>
      </c>
      <c r="M2479" t="s">
        <v>8712</v>
      </c>
      <c r="N2479">
        <v>28</v>
      </c>
      <c r="O2479" t="s">
        <v>13159</v>
      </c>
      <c r="P2479" s="1" t="s">
        <v>347</v>
      </c>
      <c r="R2479">
        <v>16230</v>
      </c>
      <c r="T2479" t="s">
        <v>328</v>
      </c>
      <c r="V2479" t="s">
        <v>8714</v>
      </c>
      <c r="W2479" s="1">
        <v>26995</v>
      </c>
      <c r="X2479"/>
    </row>
    <row r="2480" spans="1:24" x14ac:dyDescent="0.3">
      <c r="A2480" t="s">
        <v>8717</v>
      </c>
      <c r="B2480">
        <v>1</v>
      </c>
      <c r="C2480" s="1" t="s">
        <v>8715</v>
      </c>
      <c r="D2480" t="s">
        <v>448</v>
      </c>
      <c r="F2480" t="s">
        <v>294</v>
      </c>
      <c r="G2480">
        <v>48</v>
      </c>
      <c r="H2480" t="s">
        <v>646</v>
      </c>
      <c r="I2480" t="s">
        <v>8715</v>
      </c>
      <c r="J2480">
        <v>17481</v>
      </c>
      <c r="K2480">
        <v>0</v>
      </c>
      <c r="L2480" t="s">
        <v>1174</v>
      </c>
      <c r="M2480" t="s">
        <v>8716</v>
      </c>
      <c r="N2480">
        <v>24</v>
      </c>
      <c r="O2480" t="s">
        <v>13160</v>
      </c>
      <c r="P2480" s="1" t="s">
        <v>448</v>
      </c>
      <c r="T2480" t="s">
        <v>359</v>
      </c>
      <c r="V2480" t="s">
        <v>4960</v>
      </c>
      <c r="W2480" s="1"/>
      <c r="X2480"/>
    </row>
    <row r="2481" spans="1:24" x14ac:dyDescent="0.3">
      <c r="A2481" t="s">
        <v>8721</v>
      </c>
      <c r="B2481">
        <v>1</v>
      </c>
      <c r="C2481" s="1" t="s">
        <v>8718</v>
      </c>
      <c r="D2481" t="s">
        <v>347</v>
      </c>
      <c r="E2481" t="s">
        <v>8720</v>
      </c>
      <c r="F2481" t="s">
        <v>294</v>
      </c>
      <c r="G2481">
        <v>81</v>
      </c>
      <c r="H2481" t="s">
        <v>410</v>
      </c>
      <c r="I2481" t="s">
        <v>8718</v>
      </c>
      <c r="J2481">
        <v>16992</v>
      </c>
      <c r="K2481">
        <v>4</v>
      </c>
      <c r="L2481" t="s">
        <v>8719</v>
      </c>
      <c r="M2481" t="s">
        <v>777</v>
      </c>
      <c r="N2481">
        <v>27</v>
      </c>
      <c r="O2481" t="s">
        <v>13161</v>
      </c>
      <c r="P2481" s="1" t="s">
        <v>347</v>
      </c>
      <c r="R2481">
        <v>2513351</v>
      </c>
      <c r="T2481" t="s">
        <v>307</v>
      </c>
      <c r="V2481" t="s">
        <v>8446</v>
      </c>
      <c r="W2481" s="1">
        <v>28621</v>
      </c>
      <c r="X2481"/>
    </row>
    <row r="2482" spans="1:24" x14ac:dyDescent="0.3">
      <c r="A2482" t="s">
        <v>15592</v>
      </c>
      <c r="B2482">
        <v>1</v>
      </c>
      <c r="C2482" s="1" t="s">
        <v>8722</v>
      </c>
      <c r="D2482" t="s">
        <v>558</v>
      </c>
      <c r="E2482" t="s">
        <v>8724</v>
      </c>
      <c r="F2482" t="s">
        <v>298</v>
      </c>
      <c r="G2482">
        <v>0</v>
      </c>
      <c r="H2482" t="s">
        <v>729</v>
      </c>
      <c r="I2482" t="s">
        <v>8722</v>
      </c>
      <c r="J2482">
        <v>18114</v>
      </c>
      <c r="K2482">
        <v>5</v>
      </c>
      <c r="L2482" t="s">
        <v>1785</v>
      </c>
      <c r="M2482" t="s">
        <v>8723</v>
      </c>
      <c r="N2482">
        <v>27</v>
      </c>
      <c r="O2482" t="s">
        <v>16526</v>
      </c>
      <c r="P2482" s="1" t="s">
        <v>448</v>
      </c>
      <c r="R2482">
        <v>2974365</v>
      </c>
      <c r="S2482">
        <v>8</v>
      </c>
      <c r="T2482" t="s">
        <v>307</v>
      </c>
      <c r="U2482" t="s">
        <v>486</v>
      </c>
      <c r="V2482" t="s">
        <v>7078</v>
      </c>
      <c r="W2482" s="1">
        <v>29431</v>
      </c>
      <c r="X2482"/>
    </row>
    <row r="2483" spans="1:24" x14ac:dyDescent="0.3">
      <c r="A2483" t="s">
        <v>8725</v>
      </c>
      <c r="B2483">
        <v>1</v>
      </c>
      <c r="C2483" s="1" t="s">
        <v>2129</v>
      </c>
      <c r="D2483" t="s">
        <v>320</v>
      </c>
      <c r="F2483" t="s">
        <v>294</v>
      </c>
      <c r="G2483">
        <v>47</v>
      </c>
      <c r="H2483" t="s">
        <v>1592</v>
      </c>
      <c r="I2483" t="s">
        <v>2129</v>
      </c>
      <c r="J2483">
        <v>8142</v>
      </c>
      <c r="K2483">
        <v>12</v>
      </c>
      <c r="L2483" t="s">
        <v>4358</v>
      </c>
      <c r="M2483" t="s">
        <v>490</v>
      </c>
      <c r="N2483">
        <v>34</v>
      </c>
      <c r="O2483" t="s">
        <v>13162</v>
      </c>
      <c r="P2483" s="1" t="s">
        <v>320</v>
      </c>
      <c r="R2483">
        <v>11392</v>
      </c>
      <c r="T2483" t="s">
        <v>671</v>
      </c>
      <c r="V2483" t="s">
        <v>8468</v>
      </c>
      <c r="W2483" s="1">
        <v>8935</v>
      </c>
      <c r="X2483"/>
    </row>
    <row r="2484" spans="1:24" x14ac:dyDescent="0.3">
      <c r="A2484" t="s">
        <v>8729</v>
      </c>
      <c r="B2484">
        <v>1</v>
      </c>
      <c r="C2484" s="1" t="s">
        <v>8726</v>
      </c>
      <c r="D2484" t="s">
        <v>347</v>
      </c>
      <c r="E2484" t="s">
        <v>8728</v>
      </c>
      <c r="F2484" t="s">
        <v>298</v>
      </c>
      <c r="G2484">
        <v>14</v>
      </c>
      <c r="H2484" t="s">
        <v>533</v>
      </c>
      <c r="I2484" t="s">
        <v>8726</v>
      </c>
      <c r="J2484">
        <v>19569</v>
      </c>
      <c r="K2484">
        <v>4</v>
      </c>
      <c r="L2484" t="s">
        <v>8727</v>
      </c>
      <c r="M2484" t="s">
        <v>1369</v>
      </c>
      <c r="N2484">
        <v>26</v>
      </c>
      <c r="O2484" t="s">
        <v>13163</v>
      </c>
      <c r="P2484" s="1" t="s">
        <v>347</v>
      </c>
      <c r="R2484">
        <v>3122839</v>
      </c>
      <c r="T2484" t="s">
        <v>359</v>
      </c>
      <c r="U2484" t="s">
        <v>690</v>
      </c>
      <c r="V2484" t="s">
        <v>7892</v>
      </c>
      <c r="W2484" s="1">
        <v>30432</v>
      </c>
      <c r="X2484"/>
    </row>
    <row r="2485" spans="1:24" x14ac:dyDescent="0.3">
      <c r="A2485" t="s">
        <v>15244</v>
      </c>
      <c r="B2485">
        <v>1</v>
      </c>
      <c r="C2485" s="1" t="s">
        <v>15245</v>
      </c>
      <c r="D2485" t="s">
        <v>347</v>
      </c>
      <c r="F2485" t="s">
        <v>298</v>
      </c>
      <c r="G2485">
        <v>17</v>
      </c>
      <c r="H2485" t="s">
        <v>1222</v>
      </c>
      <c r="I2485" t="s">
        <v>15245</v>
      </c>
      <c r="J2485">
        <v>22417</v>
      </c>
      <c r="K2485">
        <v>1</v>
      </c>
      <c r="L2485" t="s">
        <v>15248</v>
      </c>
      <c r="M2485" t="s">
        <v>15246</v>
      </c>
      <c r="N2485">
        <v>24</v>
      </c>
      <c r="O2485" t="s">
        <v>15247</v>
      </c>
      <c r="P2485" s="1" t="s">
        <v>347</v>
      </c>
      <c r="R2485">
        <v>3910176</v>
      </c>
      <c r="T2485" t="s">
        <v>328</v>
      </c>
      <c r="U2485" t="s">
        <v>486</v>
      </c>
      <c r="V2485" t="s">
        <v>2018</v>
      </c>
      <c r="W2485" s="1">
        <v>33349</v>
      </c>
      <c r="X2485"/>
    </row>
    <row r="2486" spans="1:24" x14ac:dyDescent="0.3">
      <c r="A2486" t="s">
        <v>15249</v>
      </c>
      <c r="B2486">
        <v>1</v>
      </c>
      <c r="C2486" s="1" t="s">
        <v>15250</v>
      </c>
      <c r="D2486" t="s">
        <v>320</v>
      </c>
      <c r="F2486" t="s">
        <v>294</v>
      </c>
      <c r="H2486" t="s">
        <v>831</v>
      </c>
      <c r="I2486" t="s">
        <v>15250</v>
      </c>
      <c r="J2486">
        <v>21790</v>
      </c>
      <c r="K2486">
        <v>0</v>
      </c>
      <c r="L2486" t="s">
        <v>4744</v>
      </c>
      <c r="M2486" t="s">
        <v>1793</v>
      </c>
      <c r="N2486">
        <v>24</v>
      </c>
      <c r="O2486" t="s">
        <v>15252</v>
      </c>
      <c r="P2486" s="1" t="s">
        <v>320</v>
      </c>
      <c r="T2486" t="s">
        <v>293</v>
      </c>
      <c r="V2486" t="s">
        <v>15251</v>
      </c>
      <c r="W2486" s="1">
        <v>32988</v>
      </c>
      <c r="X2486"/>
    </row>
    <row r="2487" spans="1:24" x14ac:dyDescent="0.3">
      <c r="A2487" t="s">
        <v>8734</v>
      </c>
      <c r="B2487">
        <v>1</v>
      </c>
      <c r="C2487" s="1" t="s">
        <v>8731</v>
      </c>
      <c r="D2487" t="s">
        <v>347</v>
      </c>
      <c r="E2487" t="s">
        <v>8733</v>
      </c>
      <c r="F2487" t="s">
        <v>294</v>
      </c>
      <c r="G2487">
        <v>18</v>
      </c>
      <c r="H2487" t="s">
        <v>819</v>
      </c>
      <c r="I2487" t="s">
        <v>8731</v>
      </c>
      <c r="J2487">
        <v>17052</v>
      </c>
      <c r="K2487">
        <v>5</v>
      </c>
      <c r="L2487" t="s">
        <v>8732</v>
      </c>
      <c r="M2487" t="s">
        <v>696</v>
      </c>
      <c r="N2487">
        <v>28</v>
      </c>
      <c r="O2487" t="s">
        <v>13164</v>
      </c>
      <c r="P2487" s="1" t="s">
        <v>347</v>
      </c>
      <c r="R2487">
        <v>2514542</v>
      </c>
      <c r="S2487">
        <v>3</v>
      </c>
      <c r="T2487" t="s">
        <v>328</v>
      </c>
      <c r="V2487" t="s">
        <v>3005</v>
      </c>
      <c r="W2487" s="1">
        <v>28793</v>
      </c>
      <c r="X2487"/>
    </row>
    <row r="2488" spans="1:24" x14ac:dyDescent="0.3">
      <c r="A2488" t="s">
        <v>15253</v>
      </c>
      <c r="B2488">
        <v>1</v>
      </c>
      <c r="C2488" s="1" t="s">
        <v>15254</v>
      </c>
      <c r="D2488" t="s">
        <v>347</v>
      </c>
      <c r="F2488" t="s">
        <v>294</v>
      </c>
      <c r="H2488" t="s">
        <v>391</v>
      </c>
      <c r="I2488" t="s">
        <v>15254</v>
      </c>
      <c r="J2488">
        <v>21726</v>
      </c>
      <c r="K2488">
        <v>0</v>
      </c>
      <c r="L2488" t="s">
        <v>15256</v>
      </c>
      <c r="M2488" t="s">
        <v>1112</v>
      </c>
      <c r="N2488">
        <v>23</v>
      </c>
      <c r="O2488" t="s">
        <v>15255</v>
      </c>
      <c r="P2488" s="1" t="s">
        <v>347</v>
      </c>
      <c r="R2488">
        <v>3924325</v>
      </c>
      <c r="T2488" t="s">
        <v>399</v>
      </c>
      <c r="V2488" t="s">
        <v>4727</v>
      </c>
      <c r="W2488" s="1">
        <v>33206</v>
      </c>
      <c r="X2488"/>
    </row>
    <row r="2489" spans="1:24" x14ac:dyDescent="0.3">
      <c r="A2489" t="s">
        <v>8736</v>
      </c>
      <c r="B2489">
        <v>1</v>
      </c>
      <c r="C2489" s="1" t="s">
        <v>8735</v>
      </c>
      <c r="D2489" t="s">
        <v>347</v>
      </c>
      <c r="F2489" t="s">
        <v>294</v>
      </c>
      <c r="G2489">
        <v>83</v>
      </c>
      <c r="H2489" t="s">
        <v>564</v>
      </c>
      <c r="I2489" t="s">
        <v>8735</v>
      </c>
      <c r="J2489">
        <v>17103</v>
      </c>
      <c r="K2489">
        <v>0</v>
      </c>
      <c r="L2489" t="s">
        <v>3205</v>
      </c>
      <c r="M2489" t="s">
        <v>1112</v>
      </c>
      <c r="N2489">
        <v>25</v>
      </c>
      <c r="O2489" t="s">
        <v>13165</v>
      </c>
      <c r="P2489" s="1" t="s">
        <v>347</v>
      </c>
      <c r="R2489">
        <v>3078581</v>
      </c>
      <c r="T2489" t="s">
        <v>307</v>
      </c>
      <c r="V2489" t="s">
        <v>621</v>
      </c>
      <c r="W2489" s="1">
        <v>28880</v>
      </c>
      <c r="X2489"/>
    </row>
    <row r="2490" spans="1:24" x14ac:dyDescent="0.3">
      <c r="A2490" t="s">
        <v>15257</v>
      </c>
      <c r="B2490">
        <v>1</v>
      </c>
      <c r="C2490" s="1" t="s">
        <v>15258</v>
      </c>
      <c r="D2490" t="s">
        <v>347</v>
      </c>
      <c r="F2490" t="s">
        <v>298</v>
      </c>
      <c r="G2490">
        <v>18</v>
      </c>
      <c r="H2490" t="s">
        <v>682</v>
      </c>
      <c r="I2490" t="s">
        <v>15258</v>
      </c>
      <c r="J2490">
        <v>21755</v>
      </c>
      <c r="K2490">
        <v>1</v>
      </c>
      <c r="L2490" t="s">
        <v>840</v>
      </c>
      <c r="M2490" t="s">
        <v>756</v>
      </c>
      <c r="N2490">
        <v>24</v>
      </c>
      <c r="O2490" t="s">
        <v>15259</v>
      </c>
      <c r="P2490" s="1" t="s">
        <v>347</v>
      </c>
      <c r="R2490">
        <v>4044121</v>
      </c>
      <c r="S2490">
        <v>4</v>
      </c>
      <c r="T2490" t="s">
        <v>344</v>
      </c>
      <c r="U2490" t="s">
        <v>441</v>
      </c>
      <c r="V2490" t="s">
        <v>16527</v>
      </c>
      <c r="W2490" s="1">
        <v>33209</v>
      </c>
      <c r="X2490"/>
    </row>
    <row r="2491" spans="1:24" x14ac:dyDescent="0.3">
      <c r="A2491" t="s">
        <v>8739</v>
      </c>
      <c r="B2491">
        <v>1</v>
      </c>
      <c r="C2491" s="1" t="s">
        <v>8737</v>
      </c>
      <c r="D2491" t="s">
        <v>320</v>
      </c>
      <c r="F2491" t="s">
        <v>294</v>
      </c>
      <c r="G2491">
        <v>76</v>
      </c>
      <c r="H2491" t="s">
        <v>299</v>
      </c>
      <c r="I2491" t="s">
        <v>8737</v>
      </c>
      <c r="J2491">
        <v>15772</v>
      </c>
      <c r="K2491">
        <v>6</v>
      </c>
      <c r="L2491" t="s">
        <v>8738</v>
      </c>
      <c r="M2491" t="s">
        <v>3416</v>
      </c>
      <c r="N2491">
        <v>29</v>
      </c>
      <c r="O2491" t="s">
        <v>13166</v>
      </c>
      <c r="P2491" s="1" t="s">
        <v>320</v>
      </c>
      <c r="R2491">
        <v>16095</v>
      </c>
      <c r="T2491" t="s">
        <v>421</v>
      </c>
      <c r="V2491" t="s">
        <v>3427</v>
      </c>
      <c r="W2491" s="1">
        <v>26955</v>
      </c>
      <c r="X2491"/>
    </row>
    <row r="2492" spans="1:24" x14ac:dyDescent="0.3">
      <c r="A2492" t="s">
        <v>15602</v>
      </c>
      <c r="B2492">
        <v>1</v>
      </c>
      <c r="C2492" s="1" t="s">
        <v>8740</v>
      </c>
      <c r="D2492" t="s">
        <v>347</v>
      </c>
      <c r="E2492" t="s">
        <v>14113</v>
      </c>
      <c r="F2492" t="s">
        <v>298</v>
      </c>
      <c r="G2492">
        <v>15</v>
      </c>
      <c r="H2492" t="s">
        <v>1574</v>
      </c>
      <c r="I2492" t="s">
        <v>8740</v>
      </c>
      <c r="J2492">
        <v>21400</v>
      </c>
      <c r="K2492">
        <v>2</v>
      </c>
      <c r="L2492" t="s">
        <v>1736</v>
      </c>
      <c r="M2492" t="s">
        <v>1960</v>
      </c>
      <c r="N2492">
        <v>24</v>
      </c>
      <c r="O2492" t="s">
        <v>16528</v>
      </c>
      <c r="P2492" s="1" t="s">
        <v>347</v>
      </c>
      <c r="R2492">
        <v>3917960</v>
      </c>
      <c r="S2492">
        <v>2</v>
      </c>
      <c r="T2492" t="s">
        <v>399</v>
      </c>
      <c r="U2492" t="s">
        <v>441</v>
      </c>
      <c r="V2492" t="s">
        <v>13863</v>
      </c>
      <c r="W2492" s="1">
        <v>32187</v>
      </c>
      <c r="X2492"/>
    </row>
    <row r="2493" spans="1:24" x14ac:dyDescent="0.3">
      <c r="A2493" t="s">
        <v>15260</v>
      </c>
      <c r="B2493">
        <v>1</v>
      </c>
      <c r="C2493" s="1" t="s">
        <v>15261</v>
      </c>
      <c r="D2493" t="s">
        <v>347</v>
      </c>
      <c r="F2493" t="s">
        <v>298</v>
      </c>
      <c r="G2493">
        <v>16</v>
      </c>
      <c r="H2493" t="s">
        <v>410</v>
      </c>
      <c r="I2493" t="s">
        <v>15261</v>
      </c>
      <c r="J2493">
        <v>21737</v>
      </c>
      <c r="K2493">
        <v>1</v>
      </c>
      <c r="L2493" t="s">
        <v>15264</v>
      </c>
      <c r="M2493" t="s">
        <v>2289</v>
      </c>
      <c r="N2493">
        <v>23</v>
      </c>
      <c r="O2493" t="s">
        <v>15263</v>
      </c>
      <c r="P2493" s="1" t="s">
        <v>347</v>
      </c>
      <c r="R2493">
        <v>4034964</v>
      </c>
      <c r="S2493">
        <v>2</v>
      </c>
      <c r="T2493" t="s">
        <v>344</v>
      </c>
      <c r="U2493" t="s">
        <v>1368</v>
      </c>
      <c r="V2493" t="s">
        <v>15262</v>
      </c>
      <c r="W2493" s="1">
        <v>32922</v>
      </c>
      <c r="X2493"/>
    </row>
    <row r="2494" spans="1:24" x14ac:dyDescent="0.3">
      <c r="A2494" t="s">
        <v>8743</v>
      </c>
      <c r="B2494">
        <v>1</v>
      </c>
      <c r="C2494" s="1" t="s">
        <v>8741</v>
      </c>
      <c r="D2494" t="s">
        <v>320</v>
      </c>
      <c r="E2494" t="s">
        <v>8742</v>
      </c>
      <c r="F2494" t="s">
        <v>298</v>
      </c>
      <c r="G2494">
        <v>45</v>
      </c>
      <c r="H2494" t="s">
        <v>521</v>
      </c>
      <c r="I2494" t="s">
        <v>8741</v>
      </c>
      <c r="J2494">
        <v>18716</v>
      </c>
      <c r="K2494">
        <v>5</v>
      </c>
      <c r="L2494" t="s">
        <v>968</v>
      </c>
      <c r="M2494" t="s">
        <v>1236</v>
      </c>
      <c r="N2494">
        <v>27</v>
      </c>
      <c r="O2494" t="s">
        <v>13167</v>
      </c>
      <c r="P2494" s="1" t="s">
        <v>320</v>
      </c>
      <c r="R2494">
        <v>2987440</v>
      </c>
      <c r="S2494">
        <v>3</v>
      </c>
      <c r="T2494" t="s">
        <v>421</v>
      </c>
      <c r="U2494" t="s">
        <v>370</v>
      </c>
      <c r="V2494" t="s">
        <v>7701</v>
      </c>
      <c r="W2494" s="1">
        <v>30024</v>
      </c>
      <c r="X2494"/>
    </row>
    <row r="2495" spans="1:24" x14ac:dyDescent="0.3">
      <c r="A2495" t="s">
        <v>15265</v>
      </c>
      <c r="B2495">
        <v>1</v>
      </c>
      <c r="C2495" s="1" t="s">
        <v>15266</v>
      </c>
      <c r="D2495" t="s">
        <v>347</v>
      </c>
      <c r="F2495" t="s">
        <v>298</v>
      </c>
      <c r="G2495">
        <v>1</v>
      </c>
      <c r="H2495" t="s">
        <v>1574</v>
      </c>
      <c r="I2495" t="s">
        <v>15266</v>
      </c>
      <c r="J2495">
        <v>21759</v>
      </c>
      <c r="K2495">
        <v>1</v>
      </c>
      <c r="L2495" t="s">
        <v>14362</v>
      </c>
      <c r="M2495" t="s">
        <v>15268</v>
      </c>
      <c r="N2495">
        <v>22</v>
      </c>
      <c r="O2495" t="s">
        <v>15269</v>
      </c>
      <c r="P2495" s="1" t="s">
        <v>347</v>
      </c>
      <c r="Q2495" t="s">
        <v>407</v>
      </c>
      <c r="R2495">
        <v>4240380</v>
      </c>
      <c r="S2495">
        <v>2</v>
      </c>
      <c r="T2495" t="s">
        <v>489</v>
      </c>
      <c r="U2495" t="s">
        <v>1368</v>
      </c>
      <c r="V2495" t="s">
        <v>15267</v>
      </c>
      <c r="W2495" s="1">
        <v>32716</v>
      </c>
      <c r="X2495"/>
    </row>
    <row r="2496" spans="1:24" x14ac:dyDescent="0.3">
      <c r="A2496" t="s">
        <v>15270</v>
      </c>
      <c r="B2496">
        <v>1</v>
      </c>
      <c r="C2496" s="1" t="s">
        <v>15271</v>
      </c>
      <c r="D2496" t="s">
        <v>347</v>
      </c>
      <c r="F2496" t="s">
        <v>294</v>
      </c>
      <c r="H2496" t="s">
        <v>391</v>
      </c>
      <c r="I2496" t="s">
        <v>15271</v>
      </c>
      <c r="J2496">
        <v>22282</v>
      </c>
      <c r="K2496">
        <v>0</v>
      </c>
      <c r="L2496" t="s">
        <v>15273</v>
      </c>
      <c r="M2496" t="s">
        <v>1174</v>
      </c>
      <c r="N2496">
        <v>24</v>
      </c>
      <c r="O2496" t="s">
        <v>15272</v>
      </c>
      <c r="P2496" s="1" t="s">
        <v>347</v>
      </c>
      <c r="R2496">
        <v>3939146</v>
      </c>
      <c r="T2496" t="s">
        <v>489</v>
      </c>
      <c r="V2496" t="s">
        <v>4954</v>
      </c>
      <c r="W2496" s="1">
        <v>33140</v>
      </c>
      <c r="X2496"/>
    </row>
    <row r="2497" spans="1:24" x14ac:dyDescent="0.3">
      <c r="A2497" t="s">
        <v>8747</v>
      </c>
      <c r="B2497">
        <v>1</v>
      </c>
      <c r="C2497" s="1" t="s">
        <v>8744</v>
      </c>
      <c r="D2497" t="s">
        <v>448</v>
      </c>
      <c r="E2497" t="s">
        <v>8746</v>
      </c>
      <c r="F2497" t="s">
        <v>294</v>
      </c>
      <c r="G2497">
        <v>44</v>
      </c>
      <c r="H2497" t="s">
        <v>607</v>
      </c>
      <c r="I2497" t="s">
        <v>8744</v>
      </c>
      <c r="J2497">
        <v>19428</v>
      </c>
      <c r="K2497">
        <v>3</v>
      </c>
      <c r="L2497" t="s">
        <v>1211</v>
      </c>
      <c r="M2497" t="s">
        <v>8745</v>
      </c>
      <c r="N2497">
        <v>25</v>
      </c>
      <c r="O2497" t="s">
        <v>13168</v>
      </c>
      <c r="P2497" s="1" t="s">
        <v>448</v>
      </c>
      <c r="R2497">
        <v>3047969</v>
      </c>
      <c r="T2497" t="s">
        <v>328</v>
      </c>
      <c r="V2497" t="s">
        <v>6488</v>
      </c>
      <c r="W2497" s="1">
        <v>30717</v>
      </c>
      <c r="X2497"/>
    </row>
    <row r="2498" spans="1:24" x14ac:dyDescent="0.3">
      <c r="A2498" t="s">
        <v>8749</v>
      </c>
      <c r="B2498">
        <v>1</v>
      </c>
      <c r="C2498" s="1" t="s">
        <v>8748</v>
      </c>
      <c r="D2498" t="s">
        <v>347</v>
      </c>
      <c r="F2498" t="s">
        <v>294</v>
      </c>
      <c r="G2498">
        <v>6</v>
      </c>
      <c r="H2498" t="s">
        <v>366</v>
      </c>
      <c r="I2498" t="s">
        <v>8748</v>
      </c>
      <c r="J2498">
        <v>17304</v>
      </c>
      <c r="K2498">
        <v>4</v>
      </c>
      <c r="L2498" t="s">
        <v>332</v>
      </c>
      <c r="M2498" t="s">
        <v>7760</v>
      </c>
      <c r="N2498">
        <v>27</v>
      </c>
      <c r="O2498" t="s">
        <v>13169</v>
      </c>
      <c r="P2498" s="1" t="s">
        <v>347</v>
      </c>
      <c r="R2498">
        <v>2987210</v>
      </c>
      <c r="T2498" t="s">
        <v>317</v>
      </c>
      <c r="V2498" t="s">
        <v>1757</v>
      </c>
      <c r="W2498" s="1">
        <v>29091</v>
      </c>
      <c r="X2498"/>
    </row>
    <row r="2499" spans="1:24" x14ac:dyDescent="0.3">
      <c r="A2499" t="s">
        <v>8751</v>
      </c>
      <c r="B2499">
        <v>1</v>
      </c>
      <c r="C2499" s="1" t="s">
        <v>8750</v>
      </c>
      <c r="D2499" t="s">
        <v>347</v>
      </c>
      <c r="F2499" t="s">
        <v>294</v>
      </c>
      <c r="G2499">
        <v>17</v>
      </c>
      <c r="H2499" t="s">
        <v>355</v>
      </c>
      <c r="I2499" t="s">
        <v>8750</v>
      </c>
      <c r="J2499">
        <v>2730</v>
      </c>
      <c r="K2499">
        <v>7</v>
      </c>
      <c r="L2499" t="s">
        <v>1335</v>
      </c>
      <c r="M2499" t="s">
        <v>1043</v>
      </c>
      <c r="N2499">
        <v>33</v>
      </c>
      <c r="O2499" t="s">
        <v>13170</v>
      </c>
      <c r="P2499" s="1" t="s">
        <v>347</v>
      </c>
      <c r="R2499">
        <v>11267</v>
      </c>
      <c r="T2499" t="s">
        <v>359</v>
      </c>
      <c r="V2499" t="s">
        <v>8752</v>
      </c>
      <c r="W2499" s="1"/>
      <c r="X2499"/>
    </row>
    <row r="2500" spans="1:24" x14ac:dyDescent="0.3">
      <c r="A2500" t="s">
        <v>8754</v>
      </c>
      <c r="B2500">
        <v>1</v>
      </c>
      <c r="C2500" s="1" t="s">
        <v>8753</v>
      </c>
      <c r="D2500" t="s">
        <v>310</v>
      </c>
      <c r="F2500" t="s">
        <v>294</v>
      </c>
      <c r="G2500">
        <v>4</v>
      </c>
      <c r="H2500" t="s">
        <v>692</v>
      </c>
      <c r="I2500" t="s">
        <v>8753</v>
      </c>
      <c r="J2500">
        <v>15078</v>
      </c>
      <c r="K2500">
        <v>7</v>
      </c>
      <c r="L2500" t="s">
        <v>3450</v>
      </c>
      <c r="M2500" t="s">
        <v>6161</v>
      </c>
      <c r="N2500">
        <v>32</v>
      </c>
      <c r="O2500" t="s">
        <v>13171</v>
      </c>
      <c r="P2500" s="1" t="s">
        <v>310</v>
      </c>
      <c r="R2500">
        <v>16015</v>
      </c>
      <c r="T2500" t="s">
        <v>293</v>
      </c>
      <c r="V2500" t="s">
        <v>8755</v>
      </c>
      <c r="W2500" s="1">
        <v>26844</v>
      </c>
      <c r="X2500"/>
    </row>
    <row r="2501" spans="1:24" x14ac:dyDescent="0.3">
      <c r="A2501" t="s">
        <v>8758</v>
      </c>
      <c r="B2501">
        <v>1</v>
      </c>
      <c r="C2501" s="1" t="s">
        <v>8756</v>
      </c>
      <c r="D2501" t="s">
        <v>320</v>
      </c>
      <c r="F2501" t="s">
        <v>294</v>
      </c>
      <c r="G2501">
        <v>86</v>
      </c>
      <c r="H2501" t="s">
        <v>1371</v>
      </c>
      <c r="I2501" t="s">
        <v>8756</v>
      </c>
      <c r="J2501">
        <v>15281</v>
      </c>
      <c r="K2501">
        <v>6</v>
      </c>
      <c r="L2501" t="s">
        <v>321</v>
      </c>
      <c r="M2501" t="s">
        <v>8757</v>
      </c>
      <c r="N2501">
        <v>29</v>
      </c>
      <c r="O2501" t="s">
        <v>13172</v>
      </c>
      <c r="P2501" s="1" t="s">
        <v>320</v>
      </c>
      <c r="R2501">
        <v>16210</v>
      </c>
      <c r="T2501" t="s">
        <v>293</v>
      </c>
      <c r="V2501" t="s">
        <v>8759</v>
      </c>
      <c r="W2501" s="1">
        <v>26991</v>
      </c>
      <c r="X2501"/>
    </row>
    <row r="2502" spans="1:24" x14ac:dyDescent="0.3">
      <c r="A2502" t="s">
        <v>15274</v>
      </c>
      <c r="B2502">
        <v>1</v>
      </c>
      <c r="C2502" s="1" t="s">
        <v>15275</v>
      </c>
      <c r="D2502" t="s">
        <v>320</v>
      </c>
      <c r="F2502" t="s">
        <v>298</v>
      </c>
      <c r="G2502">
        <v>44</v>
      </c>
      <c r="H2502" t="s">
        <v>682</v>
      </c>
      <c r="I2502" t="s">
        <v>15275</v>
      </c>
      <c r="J2502">
        <v>22365</v>
      </c>
      <c r="K2502">
        <v>1</v>
      </c>
      <c r="L2502" t="s">
        <v>15277</v>
      </c>
      <c r="M2502" t="s">
        <v>504</v>
      </c>
      <c r="N2502">
        <v>23</v>
      </c>
      <c r="O2502" t="s">
        <v>15276</v>
      </c>
      <c r="P2502" s="1" t="s">
        <v>3988</v>
      </c>
      <c r="R2502">
        <v>4045062</v>
      </c>
      <c r="T2502" t="s">
        <v>671</v>
      </c>
      <c r="U2502" t="s">
        <v>313</v>
      </c>
      <c r="V2502" t="s">
        <v>16529</v>
      </c>
      <c r="W2502" s="1">
        <v>33041</v>
      </c>
      <c r="X2502"/>
    </row>
    <row r="2503" spans="1:24" x14ac:dyDescent="0.3">
      <c r="A2503" t="s">
        <v>8761</v>
      </c>
      <c r="B2503">
        <v>1</v>
      </c>
      <c r="C2503" s="1" t="s">
        <v>8760</v>
      </c>
      <c r="D2503" t="s">
        <v>448</v>
      </c>
      <c r="E2503" t="s">
        <v>14114</v>
      </c>
      <c r="F2503" t="s">
        <v>298</v>
      </c>
      <c r="G2503">
        <v>35</v>
      </c>
      <c r="H2503" t="s">
        <v>361</v>
      </c>
      <c r="I2503" t="s">
        <v>8760</v>
      </c>
      <c r="J2503">
        <v>21514</v>
      </c>
      <c r="K2503">
        <v>2</v>
      </c>
      <c r="L2503" t="s">
        <v>573</v>
      </c>
      <c r="M2503" t="s">
        <v>2566</v>
      </c>
      <c r="N2503">
        <v>24</v>
      </c>
      <c r="O2503" t="s">
        <v>13173</v>
      </c>
      <c r="P2503" s="1" t="s">
        <v>448</v>
      </c>
      <c r="R2503">
        <v>3123857</v>
      </c>
      <c r="S2503">
        <v>6</v>
      </c>
      <c r="T2503" t="s">
        <v>395</v>
      </c>
      <c r="U2503" t="s">
        <v>351</v>
      </c>
      <c r="V2503" t="s">
        <v>13864</v>
      </c>
      <c r="W2503" s="1">
        <v>32383</v>
      </c>
      <c r="X2503"/>
    </row>
    <row r="2504" spans="1:24" x14ac:dyDescent="0.3">
      <c r="A2504" t="s">
        <v>15278</v>
      </c>
      <c r="B2504">
        <v>1</v>
      </c>
      <c r="C2504" s="1" t="s">
        <v>15279</v>
      </c>
      <c r="D2504" t="s">
        <v>347</v>
      </c>
      <c r="F2504" t="s">
        <v>294</v>
      </c>
      <c r="H2504" t="s">
        <v>533</v>
      </c>
      <c r="I2504" t="s">
        <v>15279</v>
      </c>
      <c r="J2504">
        <v>22219</v>
      </c>
      <c r="K2504">
        <v>0</v>
      </c>
      <c r="L2504" t="s">
        <v>15282</v>
      </c>
      <c r="M2504" t="s">
        <v>15280</v>
      </c>
      <c r="N2504">
        <v>23</v>
      </c>
      <c r="O2504" t="s">
        <v>15281</v>
      </c>
      <c r="P2504" s="1" t="s">
        <v>347</v>
      </c>
      <c r="T2504" t="s">
        <v>317</v>
      </c>
      <c r="V2504" t="s">
        <v>9273</v>
      </c>
      <c r="W2504" s="1">
        <v>33141</v>
      </c>
      <c r="X2504"/>
    </row>
    <row r="2505" spans="1:24" x14ac:dyDescent="0.3">
      <c r="A2505" t="s">
        <v>8764</v>
      </c>
      <c r="B2505">
        <v>1</v>
      </c>
      <c r="C2505" s="1" t="s">
        <v>8762</v>
      </c>
      <c r="D2505" t="s">
        <v>347</v>
      </c>
      <c r="F2505" t="s">
        <v>298</v>
      </c>
      <c r="G2505">
        <v>28</v>
      </c>
      <c r="H2505" t="s">
        <v>646</v>
      </c>
      <c r="I2505" t="s">
        <v>8762</v>
      </c>
      <c r="J2505">
        <v>20678</v>
      </c>
      <c r="K2505">
        <v>1</v>
      </c>
      <c r="L2505" t="s">
        <v>656</v>
      </c>
      <c r="M2505" t="s">
        <v>8763</v>
      </c>
      <c r="N2505">
        <v>23</v>
      </c>
      <c r="O2505" t="s">
        <v>13174</v>
      </c>
      <c r="P2505" s="1" t="s">
        <v>347</v>
      </c>
      <c r="R2505">
        <v>3056458</v>
      </c>
      <c r="T2505" t="s">
        <v>317</v>
      </c>
      <c r="U2505" t="s">
        <v>566</v>
      </c>
      <c r="V2505" t="s">
        <v>4615</v>
      </c>
      <c r="W2505" s="1">
        <v>31768</v>
      </c>
      <c r="X2505"/>
    </row>
    <row r="2506" spans="1:24" x14ac:dyDescent="0.3">
      <c r="A2506" t="s">
        <v>8766</v>
      </c>
      <c r="B2506">
        <v>1</v>
      </c>
      <c r="C2506" s="1" t="s">
        <v>8765</v>
      </c>
      <c r="D2506" t="s">
        <v>320</v>
      </c>
      <c r="F2506" t="s">
        <v>294</v>
      </c>
      <c r="G2506">
        <v>84</v>
      </c>
      <c r="H2506" t="s">
        <v>989</v>
      </c>
      <c r="I2506" t="s">
        <v>8765</v>
      </c>
      <c r="J2506">
        <v>12861</v>
      </c>
      <c r="K2506">
        <v>9</v>
      </c>
      <c r="L2506" t="s">
        <v>597</v>
      </c>
      <c r="M2506" t="s">
        <v>1021</v>
      </c>
      <c r="N2506">
        <v>32</v>
      </c>
      <c r="O2506" t="s">
        <v>13175</v>
      </c>
      <c r="P2506" s="1" t="s">
        <v>320</v>
      </c>
      <c r="R2506">
        <v>14189</v>
      </c>
      <c r="T2506" t="s">
        <v>293</v>
      </c>
      <c r="V2506" t="s">
        <v>8383</v>
      </c>
      <c r="W2506" s="1">
        <v>24889</v>
      </c>
      <c r="X2506"/>
    </row>
    <row r="2507" spans="1:24" x14ac:dyDescent="0.3">
      <c r="A2507" t="s">
        <v>16530</v>
      </c>
      <c r="B2507">
        <v>1</v>
      </c>
      <c r="C2507" s="1" t="s">
        <v>16531</v>
      </c>
      <c r="D2507" t="s">
        <v>310</v>
      </c>
      <c r="F2507" t="s">
        <v>298</v>
      </c>
      <c r="G2507">
        <v>2</v>
      </c>
      <c r="H2507" t="s">
        <v>316</v>
      </c>
      <c r="I2507" t="s">
        <v>16531</v>
      </c>
      <c r="K2507">
        <v>0</v>
      </c>
      <c r="L2507" t="s">
        <v>852</v>
      </c>
      <c r="M2507" t="s">
        <v>516</v>
      </c>
      <c r="N2507">
        <v>21</v>
      </c>
      <c r="O2507" t="s">
        <v>16532</v>
      </c>
      <c r="P2507" s="1" t="s">
        <v>310</v>
      </c>
      <c r="T2507" t="s">
        <v>317</v>
      </c>
      <c r="U2507" t="s">
        <v>351</v>
      </c>
      <c r="V2507" t="s">
        <v>17350</v>
      </c>
      <c r="W2507" s="1"/>
      <c r="X2507"/>
    </row>
    <row r="2508" spans="1:24" x14ac:dyDescent="0.3">
      <c r="A2508" t="s">
        <v>8769</v>
      </c>
      <c r="B2508">
        <v>1</v>
      </c>
      <c r="C2508" s="1" t="s">
        <v>8768</v>
      </c>
      <c r="D2508" t="s">
        <v>347</v>
      </c>
      <c r="F2508" t="s">
        <v>294</v>
      </c>
      <c r="G2508">
        <v>16</v>
      </c>
      <c r="H2508" t="s">
        <v>810</v>
      </c>
      <c r="I2508" t="s">
        <v>8768</v>
      </c>
      <c r="J2508">
        <v>16082</v>
      </c>
      <c r="K2508">
        <v>1</v>
      </c>
      <c r="L2508" t="s">
        <v>1583</v>
      </c>
      <c r="M2508" t="s">
        <v>490</v>
      </c>
      <c r="N2508">
        <v>26</v>
      </c>
      <c r="O2508" t="s">
        <v>13176</v>
      </c>
      <c r="P2508" s="1" t="s">
        <v>347</v>
      </c>
      <c r="R2508">
        <v>17137</v>
      </c>
      <c r="T2508" t="s">
        <v>328</v>
      </c>
      <c r="V2508" t="s">
        <v>2035</v>
      </c>
      <c r="W2508" s="1">
        <v>27977</v>
      </c>
      <c r="X2508"/>
    </row>
    <row r="2509" spans="1:24" x14ac:dyDescent="0.3">
      <c r="A2509" t="s">
        <v>8772</v>
      </c>
      <c r="B2509">
        <v>1</v>
      </c>
      <c r="C2509" s="1" t="s">
        <v>8770</v>
      </c>
      <c r="D2509" t="s">
        <v>347</v>
      </c>
      <c r="F2509" t="s">
        <v>294</v>
      </c>
      <c r="G2509">
        <v>85</v>
      </c>
      <c r="H2509" t="s">
        <v>682</v>
      </c>
      <c r="I2509" t="s">
        <v>8770</v>
      </c>
      <c r="J2509">
        <v>13854</v>
      </c>
      <c r="K2509">
        <v>2</v>
      </c>
      <c r="L2509" t="s">
        <v>559</v>
      </c>
      <c r="M2509" t="s">
        <v>8771</v>
      </c>
      <c r="N2509">
        <v>28</v>
      </c>
      <c r="O2509" t="s">
        <v>13177</v>
      </c>
      <c r="P2509" s="1" t="s">
        <v>347</v>
      </c>
      <c r="R2509">
        <v>15063</v>
      </c>
      <c r="T2509" t="s">
        <v>293</v>
      </c>
      <c r="V2509" t="s">
        <v>8773</v>
      </c>
      <c r="W2509" s="1">
        <v>25908</v>
      </c>
      <c r="X2509"/>
    </row>
    <row r="2510" spans="1:24" x14ac:dyDescent="0.3">
      <c r="A2510" t="s">
        <v>8776</v>
      </c>
      <c r="B2510">
        <v>1</v>
      </c>
      <c r="C2510" s="1" t="s">
        <v>8774</v>
      </c>
      <c r="D2510" t="s">
        <v>310</v>
      </c>
      <c r="F2510" t="s">
        <v>294</v>
      </c>
      <c r="G2510">
        <v>7</v>
      </c>
      <c r="H2510" t="s">
        <v>319</v>
      </c>
      <c r="I2510" t="s">
        <v>8774</v>
      </c>
      <c r="J2510">
        <v>17018</v>
      </c>
      <c r="K2510">
        <v>0</v>
      </c>
      <c r="L2510" t="s">
        <v>2065</v>
      </c>
      <c r="M2510" t="s">
        <v>8775</v>
      </c>
      <c r="N2510">
        <v>24</v>
      </c>
      <c r="O2510" t="s">
        <v>13178</v>
      </c>
      <c r="P2510" s="1" t="s">
        <v>310</v>
      </c>
      <c r="R2510">
        <v>2527708</v>
      </c>
      <c r="T2510" t="s">
        <v>421</v>
      </c>
      <c r="V2510" t="s">
        <v>4680</v>
      </c>
      <c r="W2510" s="1"/>
      <c r="X2510"/>
    </row>
    <row r="2511" spans="1:24" x14ac:dyDescent="0.3">
      <c r="A2511" t="s">
        <v>8780</v>
      </c>
      <c r="B2511">
        <v>1</v>
      </c>
      <c r="C2511" s="1" t="s">
        <v>8777</v>
      </c>
      <c r="D2511" t="s">
        <v>347</v>
      </c>
      <c r="E2511" t="s">
        <v>8779</v>
      </c>
      <c r="F2511" t="s">
        <v>294</v>
      </c>
      <c r="G2511">
        <v>16</v>
      </c>
      <c r="H2511" t="s">
        <v>388</v>
      </c>
      <c r="I2511" t="s">
        <v>8777</v>
      </c>
      <c r="J2511">
        <v>18362</v>
      </c>
      <c r="K2511">
        <v>4</v>
      </c>
      <c r="L2511" t="s">
        <v>8778</v>
      </c>
      <c r="M2511" t="s">
        <v>820</v>
      </c>
      <c r="N2511">
        <v>27</v>
      </c>
      <c r="O2511" t="s">
        <v>13179</v>
      </c>
      <c r="P2511" s="1" t="s">
        <v>347</v>
      </c>
      <c r="R2511">
        <v>2979507</v>
      </c>
      <c r="T2511" t="s">
        <v>307</v>
      </c>
      <c r="V2511" t="s">
        <v>3256</v>
      </c>
      <c r="W2511" s="1">
        <v>29612</v>
      </c>
      <c r="X2511"/>
    </row>
    <row r="2512" spans="1:24" x14ac:dyDescent="0.3">
      <c r="A2512" t="s">
        <v>8784</v>
      </c>
      <c r="B2512">
        <v>1</v>
      </c>
      <c r="C2512" s="1" t="s">
        <v>8781</v>
      </c>
      <c r="D2512" t="s">
        <v>310</v>
      </c>
      <c r="F2512" t="s">
        <v>294</v>
      </c>
      <c r="G2512">
        <v>3</v>
      </c>
      <c r="H2512" t="s">
        <v>571</v>
      </c>
      <c r="I2512" t="s">
        <v>8781</v>
      </c>
      <c r="J2512">
        <v>21342</v>
      </c>
      <c r="K2512">
        <v>1</v>
      </c>
      <c r="L2512" t="s">
        <v>8782</v>
      </c>
      <c r="M2512" t="s">
        <v>8783</v>
      </c>
      <c r="N2512">
        <v>23</v>
      </c>
      <c r="O2512" t="s">
        <v>13180</v>
      </c>
      <c r="P2512" s="1" t="s">
        <v>310</v>
      </c>
      <c r="R2512">
        <v>3909004</v>
      </c>
      <c r="S2512">
        <v>5</v>
      </c>
      <c r="T2512" t="s">
        <v>328</v>
      </c>
      <c r="V2512" t="s">
        <v>14115</v>
      </c>
      <c r="W2512" s="1">
        <v>32328</v>
      </c>
      <c r="X2512"/>
    </row>
    <row r="2513" spans="1:24" x14ac:dyDescent="0.3">
      <c r="A2513" t="s">
        <v>15283</v>
      </c>
      <c r="B2513">
        <v>1</v>
      </c>
      <c r="C2513" s="1" t="s">
        <v>15284</v>
      </c>
      <c r="D2513" t="s">
        <v>347</v>
      </c>
      <c r="F2513" t="s">
        <v>294</v>
      </c>
      <c r="H2513" t="s">
        <v>819</v>
      </c>
      <c r="I2513" t="s">
        <v>15284</v>
      </c>
      <c r="J2513">
        <v>22236</v>
      </c>
      <c r="K2513">
        <v>0</v>
      </c>
      <c r="L2513" t="s">
        <v>15287</v>
      </c>
      <c r="M2513" t="s">
        <v>15285</v>
      </c>
      <c r="N2513">
        <v>22</v>
      </c>
      <c r="O2513" t="s">
        <v>15286</v>
      </c>
      <c r="P2513" s="1" t="s">
        <v>347</v>
      </c>
      <c r="R2513">
        <v>4046668</v>
      </c>
      <c r="T2513" t="s">
        <v>399</v>
      </c>
      <c r="V2513" t="s">
        <v>14522</v>
      </c>
      <c r="W2513" s="1">
        <v>32945</v>
      </c>
      <c r="X2513"/>
    </row>
    <row r="2514" spans="1:24" x14ac:dyDescent="0.3">
      <c r="A2514" t="s">
        <v>8787</v>
      </c>
      <c r="B2514">
        <v>1</v>
      </c>
      <c r="C2514" s="1" t="s">
        <v>150</v>
      </c>
      <c r="D2514" t="s">
        <v>347</v>
      </c>
      <c r="E2514" t="s">
        <v>8786</v>
      </c>
      <c r="F2514" t="s">
        <v>298</v>
      </c>
      <c r="G2514">
        <v>3</v>
      </c>
      <c r="H2514" t="s">
        <v>646</v>
      </c>
      <c r="I2514" t="s">
        <v>150</v>
      </c>
      <c r="J2514">
        <v>17961</v>
      </c>
      <c r="K2514">
        <v>5</v>
      </c>
      <c r="L2514" t="s">
        <v>4184</v>
      </c>
      <c r="M2514" t="s">
        <v>8785</v>
      </c>
      <c r="N2514">
        <v>28</v>
      </c>
      <c r="O2514" t="s">
        <v>13181</v>
      </c>
      <c r="P2514" s="1" t="s">
        <v>347</v>
      </c>
      <c r="R2514">
        <v>2976592</v>
      </c>
      <c r="S2514">
        <v>1</v>
      </c>
      <c r="T2514" t="s">
        <v>399</v>
      </c>
      <c r="U2514" t="s">
        <v>313</v>
      </c>
      <c r="V2514" t="s">
        <v>3678</v>
      </c>
      <c r="W2514" s="1">
        <v>29274</v>
      </c>
      <c r="X2514"/>
    </row>
    <row r="2515" spans="1:24" x14ac:dyDescent="0.3">
      <c r="A2515" t="s">
        <v>8790</v>
      </c>
      <c r="B2515">
        <v>1</v>
      </c>
      <c r="C2515" s="1" t="s">
        <v>8788</v>
      </c>
      <c r="D2515" t="s">
        <v>347</v>
      </c>
      <c r="F2515" t="s">
        <v>294</v>
      </c>
      <c r="G2515">
        <v>10</v>
      </c>
      <c r="H2515" t="s">
        <v>528</v>
      </c>
      <c r="I2515" t="s">
        <v>8788</v>
      </c>
      <c r="J2515">
        <v>15118</v>
      </c>
      <c r="K2515">
        <v>7</v>
      </c>
      <c r="L2515" t="s">
        <v>8789</v>
      </c>
      <c r="M2515" t="s">
        <v>516</v>
      </c>
      <c r="N2515">
        <v>28</v>
      </c>
      <c r="O2515" t="s">
        <v>13182</v>
      </c>
      <c r="P2515" s="1" t="s">
        <v>347</v>
      </c>
      <c r="R2515">
        <v>16023</v>
      </c>
      <c r="T2515" t="s">
        <v>421</v>
      </c>
      <c r="V2515" t="s">
        <v>8791</v>
      </c>
      <c r="W2515" s="1">
        <v>26859</v>
      </c>
      <c r="X2515"/>
    </row>
    <row r="2516" spans="1:24" x14ac:dyDescent="0.3">
      <c r="A2516" t="s">
        <v>8794</v>
      </c>
      <c r="B2516">
        <v>1</v>
      </c>
      <c r="C2516" s="1" t="s">
        <v>8792</v>
      </c>
      <c r="D2516" t="s">
        <v>448</v>
      </c>
      <c r="E2516" t="s">
        <v>8793</v>
      </c>
      <c r="F2516" t="s">
        <v>298</v>
      </c>
      <c r="G2516">
        <v>38</v>
      </c>
      <c r="H2516" t="s">
        <v>599</v>
      </c>
      <c r="I2516" t="s">
        <v>8792</v>
      </c>
      <c r="J2516">
        <v>18073</v>
      </c>
      <c r="K2516">
        <v>5</v>
      </c>
      <c r="L2516" t="s">
        <v>647</v>
      </c>
      <c r="M2516" t="s">
        <v>509</v>
      </c>
      <c r="N2516">
        <v>27</v>
      </c>
      <c r="O2516" t="s">
        <v>13183</v>
      </c>
      <c r="P2516" s="1" t="s">
        <v>448</v>
      </c>
      <c r="R2516">
        <v>2980077</v>
      </c>
      <c r="S2516">
        <v>6</v>
      </c>
      <c r="T2516" t="s">
        <v>307</v>
      </c>
      <c r="U2516" t="s">
        <v>441</v>
      </c>
      <c r="V2516" t="s">
        <v>3522</v>
      </c>
      <c r="W2516" s="1">
        <v>29390</v>
      </c>
      <c r="X2516"/>
    </row>
    <row r="2517" spans="1:24" x14ac:dyDescent="0.3">
      <c r="A2517" t="s">
        <v>8797</v>
      </c>
      <c r="B2517">
        <v>1</v>
      </c>
      <c r="C2517" s="1" t="s">
        <v>8795</v>
      </c>
      <c r="D2517" t="s">
        <v>310</v>
      </c>
      <c r="E2517" t="s">
        <v>14116</v>
      </c>
      <c r="F2517" t="s">
        <v>298</v>
      </c>
      <c r="G2517">
        <v>3</v>
      </c>
      <c r="H2517" t="s">
        <v>692</v>
      </c>
      <c r="I2517" t="s">
        <v>8795</v>
      </c>
      <c r="J2517">
        <v>20795</v>
      </c>
      <c r="K2517">
        <v>2</v>
      </c>
      <c r="L2517" t="s">
        <v>2146</v>
      </c>
      <c r="M2517" t="s">
        <v>8796</v>
      </c>
      <c r="N2517">
        <v>24</v>
      </c>
      <c r="O2517" t="s">
        <v>16533</v>
      </c>
      <c r="P2517" s="1" t="s">
        <v>310</v>
      </c>
      <c r="Q2517" t="s">
        <v>407</v>
      </c>
      <c r="R2517">
        <v>4040616</v>
      </c>
      <c r="S2517">
        <v>3</v>
      </c>
      <c r="T2517" t="s">
        <v>421</v>
      </c>
      <c r="U2517" t="s">
        <v>909</v>
      </c>
      <c r="V2517" t="s">
        <v>8798</v>
      </c>
      <c r="W2517" s="1">
        <v>31847</v>
      </c>
      <c r="X2517"/>
    </row>
    <row r="2518" spans="1:24" x14ac:dyDescent="0.3">
      <c r="A2518" t="s">
        <v>8801</v>
      </c>
      <c r="B2518">
        <v>1</v>
      </c>
      <c r="C2518" s="1" t="s">
        <v>8799</v>
      </c>
      <c r="D2518" t="s">
        <v>347</v>
      </c>
      <c r="E2518" t="s">
        <v>8800</v>
      </c>
      <c r="F2518" t="s">
        <v>294</v>
      </c>
      <c r="G2518">
        <v>2</v>
      </c>
      <c r="H2518" t="s">
        <v>810</v>
      </c>
      <c r="I2518" t="s">
        <v>8799</v>
      </c>
      <c r="J2518">
        <v>18462</v>
      </c>
      <c r="K2518">
        <v>4</v>
      </c>
      <c r="L2518" t="s">
        <v>6964</v>
      </c>
      <c r="M2518" t="s">
        <v>312</v>
      </c>
      <c r="N2518">
        <v>26</v>
      </c>
      <c r="O2518" t="s">
        <v>13184</v>
      </c>
      <c r="P2518" s="1" t="s">
        <v>347</v>
      </c>
      <c r="R2518">
        <v>2973663</v>
      </c>
      <c r="T2518" t="s">
        <v>328</v>
      </c>
      <c r="V2518" t="s">
        <v>2283</v>
      </c>
      <c r="W2518" s="1">
        <v>29648</v>
      </c>
      <c r="X2518"/>
    </row>
    <row r="2519" spans="1:24" x14ac:dyDescent="0.3">
      <c r="A2519" t="s">
        <v>8803</v>
      </c>
      <c r="B2519">
        <v>1</v>
      </c>
      <c r="C2519" s="1" t="s">
        <v>8802</v>
      </c>
      <c r="D2519" t="s">
        <v>347</v>
      </c>
      <c r="F2519" t="s">
        <v>294</v>
      </c>
      <c r="G2519">
        <v>3</v>
      </c>
      <c r="H2519" t="s">
        <v>720</v>
      </c>
      <c r="I2519" t="s">
        <v>8802</v>
      </c>
      <c r="J2519">
        <v>15581</v>
      </c>
      <c r="K2519">
        <v>1</v>
      </c>
      <c r="L2519" t="s">
        <v>1083</v>
      </c>
      <c r="M2519" t="s">
        <v>3079</v>
      </c>
      <c r="N2519">
        <v>27</v>
      </c>
      <c r="O2519" t="s">
        <v>13185</v>
      </c>
      <c r="P2519" s="1" t="s">
        <v>347</v>
      </c>
      <c r="T2519" t="s">
        <v>317</v>
      </c>
      <c r="V2519" t="s">
        <v>3385</v>
      </c>
      <c r="W2519" s="1">
        <v>27338</v>
      </c>
      <c r="X2519"/>
    </row>
    <row r="2520" spans="1:24" x14ac:dyDescent="0.3">
      <c r="A2520" t="s">
        <v>8807</v>
      </c>
      <c r="B2520">
        <v>1</v>
      </c>
      <c r="C2520" s="1" t="s">
        <v>8804</v>
      </c>
      <c r="D2520" t="s">
        <v>347</v>
      </c>
      <c r="E2520" t="s">
        <v>8806</v>
      </c>
      <c r="F2520" t="s">
        <v>294</v>
      </c>
      <c r="G2520">
        <v>82</v>
      </c>
      <c r="H2520" t="s">
        <v>810</v>
      </c>
      <c r="I2520" t="s">
        <v>8804</v>
      </c>
      <c r="J2520">
        <v>14883</v>
      </c>
      <c r="K2520">
        <v>6</v>
      </c>
      <c r="L2520" t="s">
        <v>444</v>
      </c>
      <c r="M2520" t="s">
        <v>8805</v>
      </c>
      <c r="N2520">
        <v>28</v>
      </c>
      <c r="O2520" t="s">
        <v>13186</v>
      </c>
      <c r="P2520" s="1" t="s">
        <v>347</v>
      </c>
      <c r="R2520">
        <v>15998</v>
      </c>
      <c r="T2520" t="s">
        <v>359</v>
      </c>
      <c r="V2520" t="s">
        <v>4753</v>
      </c>
      <c r="W2520" s="1">
        <v>26725</v>
      </c>
      <c r="X2520"/>
    </row>
    <row r="2521" spans="1:24" x14ac:dyDescent="0.3">
      <c r="A2521" t="s">
        <v>8811</v>
      </c>
      <c r="B2521">
        <v>1</v>
      </c>
      <c r="C2521" s="1" t="s">
        <v>8808</v>
      </c>
      <c r="D2521" t="s">
        <v>347</v>
      </c>
      <c r="E2521" t="s">
        <v>8810</v>
      </c>
      <c r="F2521" t="s">
        <v>294</v>
      </c>
      <c r="G2521">
        <v>13</v>
      </c>
      <c r="H2521" t="s">
        <v>646</v>
      </c>
      <c r="I2521" t="s">
        <v>8808</v>
      </c>
      <c r="J2521">
        <v>20056</v>
      </c>
      <c r="K2521">
        <v>2</v>
      </c>
      <c r="L2521" t="s">
        <v>8809</v>
      </c>
      <c r="M2521" t="s">
        <v>1444</v>
      </c>
      <c r="N2521">
        <v>24</v>
      </c>
      <c r="O2521" t="s">
        <v>13187</v>
      </c>
      <c r="P2521" s="1" t="s">
        <v>347</v>
      </c>
      <c r="R2521">
        <v>3123935</v>
      </c>
      <c r="T2521" t="s">
        <v>344</v>
      </c>
      <c r="V2521" t="s">
        <v>3793</v>
      </c>
      <c r="W2521" s="1">
        <v>31771</v>
      </c>
      <c r="X2521"/>
    </row>
    <row r="2522" spans="1:24" x14ac:dyDescent="0.3">
      <c r="A2522" t="s">
        <v>8815</v>
      </c>
      <c r="B2522">
        <v>1</v>
      </c>
      <c r="C2522" s="1" t="s">
        <v>8812</v>
      </c>
      <c r="D2522" t="s">
        <v>310</v>
      </c>
      <c r="E2522" t="s">
        <v>8814</v>
      </c>
      <c r="F2522" t="s">
        <v>298</v>
      </c>
      <c r="G2522">
        <v>11</v>
      </c>
      <c r="H2522" t="s">
        <v>943</v>
      </c>
      <c r="I2522" t="s">
        <v>8812</v>
      </c>
      <c r="J2522">
        <v>12982</v>
      </c>
      <c r="K2522">
        <v>10</v>
      </c>
      <c r="L2522" t="s">
        <v>2101</v>
      </c>
      <c r="M2522" t="s">
        <v>8813</v>
      </c>
      <c r="N2522">
        <v>31</v>
      </c>
      <c r="O2522" t="s">
        <v>13188</v>
      </c>
      <c r="P2522" s="1" t="s">
        <v>310</v>
      </c>
      <c r="R2522">
        <v>13987</v>
      </c>
      <c r="S2522">
        <v>3</v>
      </c>
      <c r="T2522" t="s">
        <v>421</v>
      </c>
      <c r="U2522" t="s">
        <v>1190</v>
      </c>
      <c r="V2522" t="s">
        <v>8816</v>
      </c>
      <c r="W2522" s="1">
        <v>24797</v>
      </c>
      <c r="X2522"/>
    </row>
    <row r="2523" spans="1:24" x14ac:dyDescent="0.3">
      <c r="A2523" t="s">
        <v>8818</v>
      </c>
      <c r="B2523">
        <v>1</v>
      </c>
      <c r="C2523" s="1" t="s">
        <v>8817</v>
      </c>
      <c r="D2523" t="s">
        <v>347</v>
      </c>
      <c r="F2523" t="s">
        <v>294</v>
      </c>
      <c r="G2523">
        <v>87</v>
      </c>
      <c r="H2523" t="s">
        <v>571</v>
      </c>
      <c r="I2523" t="s">
        <v>8817</v>
      </c>
      <c r="J2523">
        <v>17825</v>
      </c>
      <c r="K2523">
        <v>4</v>
      </c>
      <c r="L2523" t="s">
        <v>6811</v>
      </c>
      <c r="M2523" t="s">
        <v>1112</v>
      </c>
      <c r="N2523">
        <v>28</v>
      </c>
      <c r="O2523" t="s">
        <v>13189</v>
      </c>
      <c r="P2523" s="1" t="s">
        <v>347</v>
      </c>
      <c r="R2523">
        <v>3153437</v>
      </c>
      <c r="T2523" t="s">
        <v>344</v>
      </c>
      <c r="V2523" t="s">
        <v>3731</v>
      </c>
      <c r="W2523" s="1">
        <v>29213</v>
      </c>
      <c r="X2523"/>
    </row>
    <row r="2524" spans="1:24" x14ac:dyDescent="0.3">
      <c r="A2524" t="s">
        <v>8821</v>
      </c>
      <c r="B2524">
        <v>1</v>
      </c>
      <c r="C2524" s="1" t="s">
        <v>8819</v>
      </c>
      <c r="D2524" t="s">
        <v>320</v>
      </c>
      <c r="E2524" t="s">
        <v>14117</v>
      </c>
      <c r="F2524" t="s">
        <v>298</v>
      </c>
      <c r="G2524">
        <v>89</v>
      </c>
      <c r="H2524" t="s">
        <v>319</v>
      </c>
      <c r="I2524" t="s">
        <v>8819</v>
      </c>
      <c r="J2524">
        <v>21369</v>
      </c>
      <c r="K2524">
        <v>2</v>
      </c>
      <c r="L2524" t="s">
        <v>573</v>
      </c>
      <c r="M2524" t="s">
        <v>8820</v>
      </c>
      <c r="N2524">
        <v>26</v>
      </c>
      <c r="O2524" t="s">
        <v>13190</v>
      </c>
      <c r="P2524" s="1" t="s">
        <v>320</v>
      </c>
      <c r="R2524">
        <v>3125402</v>
      </c>
      <c r="T2524" t="s">
        <v>421</v>
      </c>
      <c r="U2524" t="s">
        <v>1368</v>
      </c>
      <c r="V2524" t="s">
        <v>7947</v>
      </c>
      <c r="W2524" s="1">
        <v>32191</v>
      </c>
      <c r="X2524"/>
    </row>
    <row r="2525" spans="1:24" x14ac:dyDescent="0.3">
      <c r="A2525" t="s">
        <v>15975</v>
      </c>
      <c r="B2525">
        <v>1</v>
      </c>
      <c r="C2525" s="1" t="s">
        <v>15976</v>
      </c>
      <c r="D2525" t="s">
        <v>15649</v>
      </c>
      <c r="F2525" t="s">
        <v>298</v>
      </c>
      <c r="G2525">
        <v>17</v>
      </c>
      <c r="H2525" t="s">
        <v>738</v>
      </c>
      <c r="I2525" t="s">
        <v>15976</v>
      </c>
      <c r="J2525">
        <v>20567</v>
      </c>
      <c r="K2525">
        <v>1</v>
      </c>
      <c r="L2525" t="s">
        <v>367</v>
      </c>
      <c r="M2525" t="s">
        <v>15977</v>
      </c>
      <c r="O2525" t="s">
        <v>15978</v>
      </c>
      <c r="P2525" s="1" t="s">
        <v>15649</v>
      </c>
      <c r="R2525">
        <v>3125286</v>
      </c>
      <c r="T2525" t="s">
        <v>399</v>
      </c>
      <c r="U2525" t="s">
        <v>665</v>
      </c>
      <c r="V2525"/>
      <c r="W2525" s="1">
        <v>31452</v>
      </c>
      <c r="X2525"/>
    </row>
    <row r="2526" spans="1:24" x14ac:dyDescent="0.3">
      <c r="A2526" t="s">
        <v>8825</v>
      </c>
      <c r="B2526">
        <v>1</v>
      </c>
      <c r="C2526" s="1" t="s">
        <v>68</v>
      </c>
      <c r="D2526" t="s">
        <v>347</v>
      </c>
      <c r="E2526" t="s">
        <v>8824</v>
      </c>
      <c r="F2526" t="s">
        <v>298</v>
      </c>
      <c r="G2526">
        <v>13</v>
      </c>
      <c r="H2526" t="s">
        <v>787</v>
      </c>
      <c r="I2526" t="s">
        <v>68</v>
      </c>
      <c r="J2526">
        <v>16781</v>
      </c>
      <c r="K2526">
        <v>6</v>
      </c>
      <c r="L2526" t="s">
        <v>827</v>
      </c>
      <c r="M2526" t="s">
        <v>8823</v>
      </c>
      <c r="N2526">
        <v>28</v>
      </c>
      <c r="O2526" t="s">
        <v>13191</v>
      </c>
      <c r="P2526" s="1" t="s">
        <v>347</v>
      </c>
      <c r="R2526">
        <v>2971618</v>
      </c>
      <c r="S2526">
        <v>1</v>
      </c>
      <c r="T2526" t="s">
        <v>307</v>
      </c>
      <c r="U2526" t="s">
        <v>486</v>
      </c>
      <c r="V2526" t="s">
        <v>8826</v>
      </c>
      <c r="W2526" s="1">
        <v>28408</v>
      </c>
      <c r="X2526"/>
    </row>
    <row r="2527" spans="1:24" x14ac:dyDescent="0.3">
      <c r="A2527" t="s">
        <v>8828</v>
      </c>
      <c r="B2527">
        <v>1</v>
      </c>
      <c r="C2527" s="1" t="s">
        <v>8827</v>
      </c>
      <c r="D2527" t="s">
        <v>310</v>
      </c>
      <c r="F2527" t="s">
        <v>294</v>
      </c>
      <c r="G2527">
        <v>18</v>
      </c>
      <c r="H2527" t="s">
        <v>571</v>
      </c>
      <c r="I2527" t="s">
        <v>8827</v>
      </c>
      <c r="J2527">
        <v>8703</v>
      </c>
      <c r="K2527">
        <v>10</v>
      </c>
      <c r="L2527" t="s">
        <v>683</v>
      </c>
      <c r="M2527" t="s">
        <v>7899</v>
      </c>
      <c r="N2527">
        <v>34</v>
      </c>
      <c r="O2527" t="s">
        <v>13192</v>
      </c>
      <c r="P2527" s="1" t="s">
        <v>310</v>
      </c>
      <c r="R2527">
        <v>8520</v>
      </c>
      <c r="T2527" t="s">
        <v>421</v>
      </c>
      <c r="V2527" t="s">
        <v>8829</v>
      </c>
      <c r="W2527" s="1"/>
      <c r="X2527"/>
    </row>
    <row r="2528" spans="1:24" x14ac:dyDescent="0.3">
      <c r="A2528" t="s">
        <v>8832</v>
      </c>
      <c r="B2528">
        <v>1</v>
      </c>
      <c r="C2528" s="1" t="s">
        <v>8830</v>
      </c>
      <c r="D2528" t="s">
        <v>347</v>
      </c>
      <c r="E2528" t="s">
        <v>8831</v>
      </c>
      <c r="F2528" t="s">
        <v>294</v>
      </c>
      <c r="G2528">
        <v>8</v>
      </c>
      <c r="H2528" t="s">
        <v>3317</v>
      </c>
      <c r="I2528" t="s">
        <v>8830</v>
      </c>
      <c r="J2528">
        <v>19215</v>
      </c>
      <c r="K2528">
        <v>3</v>
      </c>
      <c r="L2528" t="s">
        <v>573</v>
      </c>
      <c r="M2528" t="s">
        <v>1302</v>
      </c>
      <c r="N2528">
        <v>27</v>
      </c>
      <c r="O2528" t="s">
        <v>13193</v>
      </c>
      <c r="P2528" s="1" t="s">
        <v>347</v>
      </c>
      <c r="R2528">
        <v>3050138</v>
      </c>
      <c r="T2528" t="s">
        <v>399</v>
      </c>
      <c r="V2528" t="s">
        <v>2628</v>
      </c>
      <c r="W2528" s="1">
        <v>30380</v>
      </c>
      <c r="X2528"/>
    </row>
    <row r="2529" spans="1:24" x14ac:dyDescent="0.3">
      <c r="A2529" t="s">
        <v>15288</v>
      </c>
      <c r="B2529">
        <v>1</v>
      </c>
      <c r="C2529" s="1" t="s">
        <v>15289</v>
      </c>
      <c r="D2529" t="s">
        <v>347</v>
      </c>
      <c r="F2529" t="s">
        <v>298</v>
      </c>
      <c r="G2529">
        <v>81</v>
      </c>
      <c r="H2529" t="s">
        <v>528</v>
      </c>
      <c r="I2529" t="s">
        <v>15289</v>
      </c>
      <c r="J2529">
        <v>21722</v>
      </c>
      <c r="K2529">
        <v>1</v>
      </c>
      <c r="L2529" t="s">
        <v>15292</v>
      </c>
      <c r="M2529" t="s">
        <v>4077</v>
      </c>
      <c r="N2529">
        <v>24</v>
      </c>
      <c r="O2529" t="s">
        <v>15291</v>
      </c>
      <c r="P2529" s="1" t="s">
        <v>347</v>
      </c>
      <c r="R2529">
        <v>4040628</v>
      </c>
      <c r="S2529">
        <v>3</v>
      </c>
      <c r="T2529" t="s">
        <v>421</v>
      </c>
      <c r="U2529" t="s">
        <v>334</v>
      </c>
      <c r="V2529" t="s">
        <v>15290</v>
      </c>
      <c r="W2529" s="1">
        <v>33040</v>
      </c>
      <c r="X2529"/>
    </row>
    <row r="2530" spans="1:24" x14ac:dyDescent="0.3">
      <c r="A2530" t="s">
        <v>8834</v>
      </c>
      <c r="B2530">
        <v>1</v>
      </c>
      <c r="C2530" s="1" t="s">
        <v>8833</v>
      </c>
      <c r="D2530" t="s">
        <v>434</v>
      </c>
      <c r="F2530" t="s">
        <v>294</v>
      </c>
      <c r="G2530">
        <v>3</v>
      </c>
      <c r="H2530" t="s">
        <v>410</v>
      </c>
      <c r="I2530" t="s">
        <v>8833</v>
      </c>
      <c r="J2530">
        <v>17151</v>
      </c>
      <c r="K2530">
        <v>5</v>
      </c>
      <c r="L2530" t="s">
        <v>435</v>
      </c>
      <c r="M2530" t="s">
        <v>1621</v>
      </c>
      <c r="N2530">
        <v>27</v>
      </c>
      <c r="O2530" t="s">
        <v>13194</v>
      </c>
      <c r="P2530" s="1" t="s">
        <v>434</v>
      </c>
      <c r="R2530">
        <v>3893609</v>
      </c>
      <c r="T2530" t="s">
        <v>328</v>
      </c>
      <c r="V2530" t="s">
        <v>8835</v>
      </c>
      <c r="W2530" s="1">
        <v>28907</v>
      </c>
      <c r="X2530"/>
    </row>
    <row r="2531" spans="1:24" x14ac:dyDescent="0.3">
      <c r="A2531" t="s">
        <v>8838</v>
      </c>
      <c r="B2531">
        <v>1</v>
      </c>
      <c r="C2531" s="1" t="s">
        <v>8837</v>
      </c>
      <c r="D2531" t="s">
        <v>320</v>
      </c>
      <c r="F2531" t="s">
        <v>294</v>
      </c>
      <c r="G2531">
        <v>3</v>
      </c>
      <c r="H2531" t="s">
        <v>729</v>
      </c>
      <c r="I2531" t="s">
        <v>8837</v>
      </c>
      <c r="J2531">
        <v>9362</v>
      </c>
      <c r="K2531">
        <v>0</v>
      </c>
      <c r="L2531" t="s">
        <v>1263</v>
      </c>
      <c r="M2531" t="s">
        <v>1116</v>
      </c>
      <c r="N2531">
        <v>31</v>
      </c>
      <c r="O2531" t="s">
        <v>13195</v>
      </c>
      <c r="P2531" s="1" t="s">
        <v>320</v>
      </c>
      <c r="R2531">
        <v>2516392</v>
      </c>
      <c r="T2531" t="s">
        <v>317</v>
      </c>
      <c r="V2531" t="s">
        <v>8839</v>
      </c>
      <c r="W2531" s="1">
        <v>29203</v>
      </c>
      <c r="X2531"/>
    </row>
    <row r="2532" spans="1:24" x14ac:dyDescent="0.3">
      <c r="A2532" t="s">
        <v>8843</v>
      </c>
      <c r="B2532">
        <v>1</v>
      </c>
      <c r="C2532" s="1" t="s">
        <v>8840</v>
      </c>
      <c r="D2532" t="s">
        <v>347</v>
      </c>
      <c r="E2532" t="s">
        <v>8842</v>
      </c>
      <c r="F2532" t="s">
        <v>294</v>
      </c>
      <c r="G2532">
        <v>15</v>
      </c>
      <c r="H2532" t="s">
        <v>496</v>
      </c>
      <c r="I2532" t="s">
        <v>8840</v>
      </c>
      <c r="J2532">
        <v>20656</v>
      </c>
      <c r="K2532">
        <v>2</v>
      </c>
      <c r="L2532" t="s">
        <v>8841</v>
      </c>
      <c r="M2532" t="s">
        <v>1174</v>
      </c>
      <c r="N2532">
        <v>26</v>
      </c>
      <c r="O2532" t="s">
        <v>13196</v>
      </c>
      <c r="P2532" s="1" t="s">
        <v>347</v>
      </c>
      <c r="R2532">
        <v>4035069</v>
      </c>
      <c r="T2532" t="s">
        <v>303</v>
      </c>
      <c r="V2532" t="s">
        <v>1469</v>
      </c>
      <c r="W2532" s="1">
        <v>31743</v>
      </c>
      <c r="X2532"/>
    </row>
    <row r="2533" spans="1:24" x14ac:dyDescent="0.3">
      <c r="A2533" t="s">
        <v>8846</v>
      </c>
      <c r="B2533">
        <v>1</v>
      </c>
      <c r="C2533" s="1" t="s">
        <v>8844</v>
      </c>
      <c r="D2533" t="s">
        <v>448</v>
      </c>
      <c r="E2533" t="s">
        <v>8845</v>
      </c>
      <c r="F2533" t="s">
        <v>294</v>
      </c>
      <c r="G2533">
        <v>32</v>
      </c>
      <c r="H2533" t="s">
        <v>361</v>
      </c>
      <c r="I2533" t="s">
        <v>8844</v>
      </c>
      <c r="J2533">
        <v>18885</v>
      </c>
      <c r="K2533">
        <v>3</v>
      </c>
      <c r="L2533" t="s">
        <v>1531</v>
      </c>
      <c r="M2533" t="s">
        <v>509</v>
      </c>
      <c r="N2533">
        <v>27</v>
      </c>
      <c r="O2533" t="s">
        <v>13197</v>
      </c>
      <c r="P2533" s="1" t="s">
        <v>448</v>
      </c>
      <c r="R2533">
        <v>3912576</v>
      </c>
      <c r="T2533" t="s">
        <v>359</v>
      </c>
      <c r="V2533" t="s">
        <v>8847</v>
      </c>
      <c r="W2533" s="1">
        <v>30234</v>
      </c>
      <c r="X2533"/>
    </row>
    <row r="2534" spans="1:24" x14ac:dyDescent="0.3">
      <c r="A2534" t="s">
        <v>8849</v>
      </c>
      <c r="B2534">
        <v>1</v>
      </c>
      <c r="C2534" s="1" t="s">
        <v>668</v>
      </c>
      <c r="D2534" t="s">
        <v>310</v>
      </c>
      <c r="E2534" t="s">
        <v>8848</v>
      </c>
      <c r="F2534" t="s">
        <v>298</v>
      </c>
      <c r="G2534">
        <v>6</v>
      </c>
      <c r="H2534" t="s">
        <v>818</v>
      </c>
      <c r="I2534" t="s">
        <v>668</v>
      </c>
      <c r="J2534">
        <v>8415</v>
      </c>
      <c r="K2534">
        <v>11</v>
      </c>
      <c r="L2534" t="s">
        <v>418</v>
      </c>
      <c r="M2534" t="s">
        <v>4577</v>
      </c>
      <c r="N2534">
        <v>33</v>
      </c>
      <c r="O2534" t="s">
        <v>13198</v>
      </c>
      <c r="P2534" s="1" t="s">
        <v>310</v>
      </c>
      <c r="R2534">
        <v>12482</v>
      </c>
      <c r="T2534" t="s">
        <v>344</v>
      </c>
      <c r="V2534" t="s">
        <v>8850</v>
      </c>
      <c r="W2534" s="1">
        <v>9269</v>
      </c>
      <c r="X2534"/>
    </row>
    <row r="2535" spans="1:24" x14ac:dyDescent="0.3">
      <c r="A2535" t="s">
        <v>8852</v>
      </c>
      <c r="B2535">
        <v>1</v>
      </c>
      <c r="C2535" s="1" t="s">
        <v>8851</v>
      </c>
      <c r="D2535" t="s">
        <v>347</v>
      </c>
      <c r="E2535" t="s">
        <v>14118</v>
      </c>
      <c r="F2535" t="s">
        <v>298</v>
      </c>
      <c r="G2535">
        <v>16</v>
      </c>
      <c r="H2535" t="s">
        <v>918</v>
      </c>
      <c r="I2535" t="s">
        <v>8851</v>
      </c>
      <c r="J2535">
        <v>21263</v>
      </c>
      <c r="K2535">
        <v>2</v>
      </c>
      <c r="L2535" t="s">
        <v>1233</v>
      </c>
      <c r="M2535" t="s">
        <v>6975</v>
      </c>
      <c r="N2535">
        <v>25</v>
      </c>
      <c r="O2535" t="s">
        <v>13199</v>
      </c>
      <c r="P2535" s="1" t="s">
        <v>347</v>
      </c>
      <c r="R2535">
        <v>3931391</v>
      </c>
      <c r="S2535">
        <v>3</v>
      </c>
      <c r="T2535" t="s">
        <v>344</v>
      </c>
      <c r="U2535" t="s">
        <v>408</v>
      </c>
      <c r="V2535" t="s">
        <v>13865</v>
      </c>
      <c r="W2535" s="1">
        <v>32438</v>
      </c>
      <c r="X2535"/>
    </row>
    <row r="2536" spans="1:24" x14ac:dyDescent="0.3">
      <c r="A2536" t="s">
        <v>16534</v>
      </c>
      <c r="B2536">
        <v>1</v>
      </c>
      <c r="C2536" s="1" t="s">
        <v>16535</v>
      </c>
      <c r="D2536" t="s">
        <v>310</v>
      </c>
      <c r="F2536" t="s">
        <v>298</v>
      </c>
      <c r="G2536">
        <v>0</v>
      </c>
      <c r="H2536" t="s">
        <v>1222</v>
      </c>
      <c r="I2536" t="s">
        <v>16535</v>
      </c>
      <c r="K2536">
        <v>0</v>
      </c>
      <c r="L2536" t="s">
        <v>16536</v>
      </c>
      <c r="M2536" t="s">
        <v>312</v>
      </c>
      <c r="N2536">
        <v>22</v>
      </c>
      <c r="O2536" t="s">
        <v>16537</v>
      </c>
      <c r="P2536" s="1" t="s">
        <v>310</v>
      </c>
      <c r="T2536" t="s">
        <v>317</v>
      </c>
      <c r="U2536" t="s">
        <v>486</v>
      </c>
      <c r="V2536" t="s">
        <v>17351</v>
      </c>
      <c r="W2536" s="1"/>
      <c r="X2536"/>
    </row>
    <row r="2537" spans="1:24" x14ac:dyDescent="0.3">
      <c r="A2537" t="s">
        <v>8854</v>
      </c>
      <c r="B2537">
        <v>1</v>
      </c>
      <c r="C2537" s="1" t="s">
        <v>8853</v>
      </c>
      <c r="F2537" t="s">
        <v>294</v>
      </c>
      <c r="G2537">
        <v>0</v>
      </c>
      <c r="H2537" t="s">
        <v>295</v>
      </c>
      <c r="I2537" t="s">
        <v>8853</v>
      </c>
      <c r="J2537">
        <v>17875</v>
      </c>
      <c r="K2537">
        <v>0</v>
      </c>
      <c r="L2537" t="s">
        <v>529</v>
      </c>
      <c r="M2537" t="s">
        <v>1227</v>
      </c>
      <c r="O2537" t="s">
        <v>13200</v>
      </c>
      <c r="P2537" s="1" t="s">
        <v>295</v>
      </c>
      <c r="T2537" t="s">
        <v>295</v>
      </c>
      <c r="V2537"/>
      <c r="W2537" s="1"/>
      <c r="X2537"/>
    </row>
    <row r="2538" spans="1:24" x14ac:dyDescent="0.3">
      <c r="A2538" t="s">
        <v>8857</v>
      </c>
      <c r="B2538">
        <v>1</v>
      </c>
      <c r="C2538" s="1" t="s">
        <v>8855</v>
      </c>
      <c r="D2538" t="s">
        <v>347</v>
      </c>
      <c r="F2538" t="s">
        <v>506</v>
      </c>
      <c r="G2538">
        <v>83</v>
      </c>
      <c r="H2538" t="s">
        <v>410</v>
      </c>
      <c r="I2538" t="s">
        <v>8855</v>
      </c>
      <c r="J2538">
        <v>14886</v>
      </c>
      <c r="K2538">
        <v>7</v>
      </c>
      <c r="L2538" t="s">
        <v>656</v>
      </c>
      <c r="M2538" t="s">
        <v>8856</v>
      </c>
      <c r="N2538">
        <v>29</v>
      </c>
      <c r="O2538" t="s">
        <v>13201</v>
      </c>
      <c r="P2538" s="1" t="s">
        <v>347</v>
      </c>
      <c r="R2538">
        <v>15834</v>
      </c>
      <c r="T2538" t="s">
        <v>317</v>
      </c>
      <c r="V2538" t="s">
        <v>935</v>
      </c>
      <c r="W2538" s="1">
        <v>26682</v>
      </c>
      <c r="X2538"/>
    </row>
    <row r="2539" spans="1:24" x14ac:dyDescent="0.3">
      <c r="A2539" t="s">
        <v>8859</v>
      </c>
      <c r="B2539">
        <v>1</v>
      </c>
      <c r="C2539" s="1" t="s">
        <v>8858</v>
      </c>
      <c r="F2539" t="s">
        <v>294</v>
      </c>
      <c r="G2539">
        <v>0</v>
      </c>
      <c r="H2539" t="s">
        <v>295</v>
      </c>
      <c r="I2539" t="s">
        <v>8858</v>
      </c>
      <c r="J2539">
        <v>18809</v>
      </c>
      <c r="K2539">
        <v>0</v>
      </c>
      <c r="L2539" t="s">
        <v>529</v>
      </c>
      <c r="M2539" t="s">
        <v>2919</v>
      </c>
      <c r="O2539" t="s">
        <v>13202</v>
      </c>
      <c r="P2539" s="1" t="s">
        <v>295</v>
      </c>
      <c r="T2539" t="s">
        <v>295</v>
      </c>
      <c r="V2539"/>
      <c r="W2539" s="1"/>
      <c r="X2539"/>
    </row>
    <row r="2540" spans="1:24" x14ac:dyDescent="0.3">
      <c r="A2540" t="s">
        <v>8861</v>
      </c>
      <c r="B2540">
        <v>1</v>
      </c>
      <c r="C2540" s="1" t="s">
        <v>8860</v>
      </c>
      <c r="D2540" t="s">
        <v>320</v>
      </c>
      <c r="F2540" t="s">
        <v>294</v>
      </c>
      <c r="G2540">
        <v>48</v>
      </c>
      <c r="H2540" t="s">
        <v>952</v>
      </c>
      <c r="I2540" t="s">
        <v>8860</v>
      </c>
      <c r="J2540">
        <v>15697</v>
      </c>
      <c r="K2540">
        <v>8</v>
      </c>
      <c r="L2540" t="s">
        <v>811</v>
      </c>
      <c r="M2540" t="s">
        <v>1679</v>
      </c>
      <c r="N2540">
        <v>30</v>
      </c>
      <c r="O2540" t="s">
        <v>13203</v>
      </c>
      <c r="P2540" s="1" t="s">
        <v>320</v>
      </c>
      <c r="R2540">
        <v>15647</v>
      </c>
      <c r="T2540" t="s">
        <v>303</v>
      </c>
      <c r="V2540" t="s">
        <v>8862</v>
      </c>
      <c r="W2540" s="1">
        <v>26000</v>
      </c>
      <c r="X2540"/>
    </row>
    <row r="2541" spans="1:24" x14ac:dyDescent="0.3">
      <c r="A2541" t="s">
        <v>16538</v>
      </c>
      <c r="B2541">
        <v>1</v>
      </c>
      <c r="C2541" s="1" t="s">
        <v>16539</v>
      </c>
      <c r="D2541" t="s">
        <v>320</v>
      </c>
      <c r="E2541" t="s">
        <v>16540</v>
      </c>
      <c r="F2541" t="s">
        <v>298</v>
      </c>
      <c r="G2541">
        <v>45</v>
      </c>
      <c r="H2541" t="s">
        <v>793</v>
      </c>
      <c r="I2541" t="s">
        <v>16539</v>
      </c>
      <c r="J2541">
        <v>18000</v>
      </c>
      <c r="K2541">
        <v>5</v>
      </c>
      <c r="L2541" t="s">
        <v>8646</v>
      </c>
      <c r="M2541" t="s">
        <v>16541</v>
      </c>
      <c r="N2541">
        <v>30</v>
      </c>
      <c r="O2541" t="s">
        <v>16542</v>
      </c>
      <c r="P2541" s="1" t="s">
        <v>14447</v>
      </c>
      <c r="R2541">
        <v>2980444</v>
      </c>
      <c r="T2541" t="s">
        <v>303</v>
      </c>
      <c r="U2541" t="s">
        <v>364</v>
      </c>
      <c r="V2541" t="s">
        <v>16543</v>
      </c>
      <c r="W2541" s="1">
        <v>29304</v>
      </c>
      <c r="X2541"/>
    </row>
    <row r="2542" spans="1:24" x14ac:dyDescent="0.3">
      <c r="A2542" t="s">
        <v>15979</v>
      </c>
      <c r="B2542">
        <v>1</v>
      </c>
      <c r="C2542" s="1" t="s">
        <v>15980</v>
      </c>
      <c r="D2542" t="s">
        <v>15649</v>
      </c>
      <c r="E2542" t="s">
        <v>15982</v>
      </c>
      <c r="F2542" t="s">
        <v>298</v>
      </c>
      <c r="G2542">
        <v>1</v>
      </c>
      <c r="H2542" t="s">
        <v>346</v>
      </c>
      <c r="I2542" t="s">
        <v>15980</v>
      </c>
      <c r="J2542">
        <v>20718</v>
      </c>
      <c r="K2542">
        <v>1</v>
      </c>
      <c r="L2542" t="s">
        <v>1845</v>
      </c>
      <c r="M2542" t="s">
        <v>3201</v>
      </c>
      <c r="N2542">
        <v>26</v>
      </c>
      <c r="O2542" t="s">
        <v>15983</v>
      </c>
      <c r="P2542" s="1" t="s">
        <v>15649</v>
      </c>
      <c r="R2542">
        <v>2973605</v>
      </c>
      <c r="T2542" t="s">
        <v>307</v>
      </c>
      <c r="U2542" t="s">
        <v>1190</v>
      </c>
      <c r="V2542" t="s">
        <v>15981</v>
      </c>
      <c r="W2542" s="1">
        <v>31809</v>
      </c>
      <c r="X2542"/>
    </row>
    <row r="2543" spans="1:24" x14ac:dyDescent="0.3">
      <c r="A2543" t="s">
        <v>8865</v>
      </c>
      <c r="B2543">
        <v>1</v>
      </c>
      <c r="C2543" s="1" t="s">
        <v>8863</v>
      </c>
      <c r="D2543" t="s">
        <v>347</v>
      </c>
      <c r="E2543" t="s">
        <v>8864</v>
      </c>
      <c r="F2543" t="s">
        <v>294</v>
      </c>
      <c r="G2543">
        <v>86</v>
      </c>
      <c r="H2543" t="s">
        <v>533</v>
      </c>
      <c r="I2543" t="s">
        <v>8863</v>
      </c>
      <c r="J2543">
        <v>18596</v>
      </c>
      <c r="K2543">
        <v>4</v>
      </c>
      <c r="L2543" t="s">
        <v>479</v>
      </c>
      <c r="M2543" t="s">
        <v>412</v>
      </c>
      <c r="N2543">
        <v>27</v>
      </c>
      <c r="O2543" t="s">
        <v>13204</v>
      </c>
      <c r="P2543" s="1" t="s">
        <v>347</v>
      </c>
      <c r="R2543">
        <v>2577286</v>
      </c>
      <c r="T2543" t="s">
        <v>399</v>
      </c>
      <c r="V2543" t="s">
        <v>2264</v>
      </c>
      <c r="W2543" s="1">
        <v>29686</v>
      </c>
      <c r="X2543"/>
    </row>
    <row r="2544" spans="1:24" x14ac:dyDescent="0.3">
      <c r="A2544" t="s">
        <v>8867</v>
      </c>
      <c r="B2544">
        <v>1</v>
      </c>
      <c r="C2544" s="1" t="s">
        <v>8866</v>
      </c>
      <c r="D2544" t="s">
        <v>320</v>
      </c>
      <c r="F2544" t="s">
        <v>294</v>
      </c>
      <c r="G2544">
        <v>82</v>
      </c>
      <c r="H2544" t="s">
        <v>455</v>
      </c>
      <c r="I2544" t="s">
        <v>8866</v>
      </c>
      <c r="J2544">
        <v>8778</v>
      </c>
      <c r="K2544">
        <v>11</v>
      </c>
      <c r="L2544" t="s">
        <v>497</v>
      </c>
      <c r="M2544" t="s">
        <v>1374</v>
      </c>
      <c r="N2544">
        <v>35</v>
      </c>
      <c r="O2544" t="s">
        <v>13205</v>
      </c>
      <c r="P2544" s="1" t="s">
        <v>320</v>
      </c>
      <c r="R2544">
        <v>12705</v>
      </c>
      <c r="T2544" t="s">
        <v>317</v>
      </c>
      <c r="V2544" t="s">
        <v>8868</v>
      </c>
      <c r="W2544" s="1">
        <v>9466</v>
      </c>
      <c r="X2544"/>
    </row>
    <row r="2545" spans="1:24" x14ac:dyDescent="0.3">
      <c r="A2545" t="s">
        <v>8871</v>
      </c>
      <c r="B2545">
        <v>1</v>
      </c>
      <c r="C2545" s="1" t="s">
        <v>8869</v>
      </c>
      <c r="D2545" t="s">
        <v>347</v>
      </c>
      <c r="F2545" t="s">
        <v>294</v>
      </c>
      <c r="G2545">
        <v>6</v>
      </c>
      <c r="H2545" t="s">
        <v>355</v>
      </c>
      <c r="I2545" t="s">
        <v>8869</v>
      </c>
      <c r="J2545">
        <v>17152</v>
      </c>
      <c r="K2545">
        <v>0</v>
      </c>
      <c r="L2545" t="s">
        <v>3565</v>
      </c>
      <c r="M2545" t="s">
        <v>8870</v>
      </c>
      <c r="N2545">
        <v>28</v>
      </c>
      <c r="O2545" t="s">
        <v>13206</v>
      </c>
      <c r="P2545" s="1" t="s">
        <v>347</v>
      </c>
      <c r="R2545">
        <v>15753</v>
      </c>
      <c r="T2545" t="s">
        <v>307</v>
      </c>
      <c r="V2545" t="s">
        <v>8872</v>
      </c>
      <c r="W2545" s="1">
        <v>26594</v>
      </c>
      <c r="X2545"/>
    </row>
    <row r="2546" spans="1:24" x14ac:dyDescent="0.3">
      <c r="A2546" t="s">
        <v>8876</v>
      </c>
      <c r="B2546">
        <v>1</v>
      </c>
      <c r="C2546" s="1" t="s">
        <v>8873</v>
      </c>
      <c r="D2546" t="s">
        <v>347</v>
      </c>
      <c r="E2546" t="s">
        <v>8875</v>
      </c>
      <c r="F2546" t="s">
        <v>294</v>
      </c>
      <c r="G2546">
        <v>18</v>
      </c>
      <c r="H2546" t="s">
        <v>682</v>
      </c>
      <c r="I2546" t="s">
        <v>8873</v>
      </c>
      <c r="J2546">
        <v>19046</v>
      </c>
      <c r="K2546">
        <v>3</v>
      </c>
      <c r="L2546" t="s">
        <v>4107</v>
      </c>
      <c r="M2546" t="s">
        <v>8874</v>
      </c>
      <c r="N2546">
        <v>25</v>
      </c>
      <c r="O2546" t="s">
        <v>13207</v>
      </c>
      <c r="P2546" s="1" t="s">
        <v>347</v>
      </c>
      <c r="R2546">
        <v>3052470</v>
      </c>
      <c r="S2546">
        <v>3</v>
      </c>
      <c r="T2546" t="s">
        <v>328</v>
      </c>
      <c r="V2546" t="s">
        <v>5051</v>
      </c>
      <c r="W2546" s="1">
        <v>30288</v>
      </c>
      <c r="X2546"/>
    </row>
    <row r="2547" spans="1:24" x14ac:dyDescent="0.3">
      <c r="A2547" t="s">
        <v>8879</v>
      </c>
      <c r="B2547">
        <v>1</v>
      </c>
      <c r="C2547" s="1" t="s">
        <v>8877</v>
      </c>
      <c r="D2547" t="s">
        <v>320</v>
      </c>
      <c r="F2547" t="s">
        <v>294</v>
      </c>
      <c r="G2547">
        <v>0</v>
      </c>
      <c r="H2547" t="s">
        <v>2131</v>
      </c>
      <c r="I2547" t="s">
        <v>8877</v>
      </c>
      <c r="J2547">
        <v>17036</v>
      </c>
      <c r="K2547">
        <v>1</v>
      </c>
      <c r="L2547" t="s">
        <v>772</v>
      </c>
      <c r="M2547" t="s">
        <v>8878</v>
      </c>
      <c r="N2547">
        <v>26</v>
      </c>
      <c r="O2547" t="s">
        <v>13208</v>
      </c>
      <c r="P2547" s="1" t="s">
        <v>320</v>
      </c>
      <c r="R2547">
        <v>2512509</v>
      </c>
      <c r="T2547" t="s">
        <v>307</v>
      </c>
      <c r="V2547" t="s">
        <v>8673</v>
      </c>
      <c r="W2547" s="1">
        <v>28912</v>
      </c>
      <c r="X2547"/>
    </row>
    <row r="2548" spans="1:24" x14ac:dyDescent="0.3">
      <c r="A2548" t="s">
        <v>8882</v>
      </c>
      <c r="B2548">
        <v>1</v>
      </c>
      <c r="C2548" s="1" t="s">
        <v>8880</v>
      </c>
      <c r="D2548" t="s">
        <v>310</v>
      </c>
      <c r="E2548" t="s">
        <v>14119</v>
      </c>
      <c r="F2548" t="s">
        <v>298</v>
      </c>
      <c r="G2548">
        <v>7</v>
      </c>
      <c r="H2548" t="s">
        <v>682</v>
      </c>
      <c r="I2548" t="s">
        <v>8880</v>
      </c>
      <c r="J2548">
        <v>20779</v>
      </c>
      <c r="K2548">
        <v>2</v>
      </c>
      <c r="L2548" t="s">
        <v>1993</v>
      </c>
      <c r="M2548" t="s">
        <v>8881</v>
      </c>
      <c r="N2548">
        <v>26</v>
      </c>
      <c r="O2548" t="s">
        <v>13209</v>
      </c>
      <c r="P2548" s="1" t="s">
        <v>310</v>
      </c>
      <c r="R2548">
        <v>3115252</v>
      </c>
      <c r="S2548">
        <v>3</v>
      </c>
      <c r="T2548" t="s">
        <v>328</v>
      </c>
      <c r="U2548" t="s">
        <v>870</v>
      </c>
      <c r="V2548" t="s">
        <v>2185</v>
      </c>
      <c r="W2548" s="1">
        <v>31932</v>
      </c>
      <c r="X2548"/>
    </row>
    <row r="2549" spans="1:24" x14ac:dyDescent="0.3">
      <c r="A2549" t="s">
        <v>8886</v>
      </c>
      <c r="B2549">
        <v>1</v>
      </c>
      <c r="C2549" s="1" t="s">
        <v>8883</v>
      </c>
      <c r="D2549" t="s">
        <v>347</v>
      </c>
      <c r="E2549" t="s">
        <v>8885</v>
      </c>
      <c r="F2549" t="s">
        <v>298</v>
      </c>
      <c r="G2549">
        <v>88</v>
      </c>
      <c r="H2549" t="s">
        <v>316</v>
      </c>
      <c r="I2549" t="s">
        <v>8883</v>
      </c>
      <c r="J2549">
        <v>8771</v>
      </c>
      <c r="K2549">
        <v>11</v>
      </c>
      <c r="L2549" t="s">
        <v>3379</v>
      </c>
      <c r="M2549" t="s">
        <v>8884</v>
      </c>
      <c r="N2549">
        <v>33</v>
      </c>
      <c r="O2549" t="s">
        <v>13210</v>
      </c>
      <c r="P2549" s="1" t="s">
        <v>347</v>
      </c>
      <c r="R2549">
        <v>12570</v>
      </c>
      <c r="T2549" t="s">
        <v>344</v>
      </c>
      <c r="V2549" t="s">
        <v>8887</v>
      </c>
      <c r="W2549" s="1">
        <v>9271</v>
      </c>
      <c r="X2549"/>
    </row>
    <row r="2550" spans="1:24" x14ac:dyDescent="0.3">
      <c r="A2550" t="s">
        <v>8889</v>
      </c>
      <c r="B2550">
        <v>1</v>
      </c>
      <c r="C2550" s="1" t="s">
        <v>8888</v>
      </c>
      <c r="D2550" t="s">
        <v>347</v>
      </c>
      <c r="E2550" t="s">
        <v>14120</v>
      </c>
      <c r="F2550" t="s">
        <v>298</v>
      </c>
      <c r="G2550">
        <v>83</v>
      </c>
      <c r="H2550" t="s">
        <v>2832</v>
      </c>
      <c r="I2550" t="s">
        <v>8888</v>
      </c>
      <c r="J2550">
        <v>21312</v>
      </c>
      <c r="K2550">
        <v>2</v>
      </c>
      <c r="L2550" t="s">
        <v>2177</v>
      </c>
      <c r="M2550" t="s">
        <v>1524</v>
      </c>
      <c r="N2550">
        <v>24</v>
      </c>
      <c r="O2550" t="s">
        <v>13211</v>
      </c>
      <c r="P2550" s="1" t="s">
        <v>347</v>
      </c>
      <c r="R2550">
        <v>4249496</v>
      </c>
      <c r="S2550">
        <v>3</v>
      </c>
      <c r="T2550" t="s">
        <v>328</v>
      </c>
      <c r="U2550" t="s">
        <v>665</v>
      </c>
      <c r="V2550" t="s">
        <v>13866</v>
      </c>
      <c r="W2550" s="1">
        <v>32143</v>
      </c>
      <c r="X2550"/>
    </row>
    <row r="2551" spans="1:24" x14ac:dyDescent="0.3">
      <c r="A2551" t="s">
        <v>8893</v>
      </c>
      <c r="B2551">
        <v>1</v>
      </c>
      <c r="C2551" s="1" t="s">
        <v>8890</v>
      </c>
      <c r="D2551" t="s">
        <v>310</v>
      </c>
      <c r="E2551" t="s">
        <v>8892</v>
      </c>
      <c r="F2551" t="s">
        <v>298</v>
      </c>
      <c r="G2551">
        <v>7</v>
      </c>
      <c r="H2551" t="s">
        <v>607</v>
      </c>
      <c r="I2551" t="s">
        <v>8890</v>
      </c>
      <c r="J2551">
        <v>16907</v>
      </c>
      <c r="K2551">
        <v>6</v>
      </c>
      <c r="L2551" t="s">
        <v>2676</v>
      </c>
      <c r="M2551" t="s">
        <v>8891</v>
      </c>
      <c r="N2551">
        <v>27</v>
      </c>
      <c r="O2551" t="s">
        <v>13212</v>
      </c>
      <c r="P2551" s="1" t="s">
        <v>310</v>
      </c>
      <c r="R2551">
        <v>2577189</v>
      </c>
      <c r="T2551" t="s">
        <v>317</v>
      </c>
      <c r="U2551" t="s">
        <v>339</v>
      </c>
      <c r="V2551" t="s">
        <v>3645</v>
      </c>
      <c r="W2551" s="1">
        <v>28535</v>
      </c>
      <c r="X2551"/>
    </row>
    <row r="2552" spans="1:24" x14ac:dyDescent="0.3">
      <c r="A2552" t="s">
        <v>8897</v>
      </c>
      <c r="B2552">
        <v>1</v>
      </c>
      <c r="C2552" s="1" t="s">
        <v>8894</v>
      </c>
      <c r="D2552" t="s">
        <v>448</v>
      </c>
      <c r="E2552" t="s">
        <v>8896</v>
      </c>
      <c r="F2552" t="s">
        <v>294</v>
      </c>
      <c r="G2552">
        <v>48</v>
      </c>
      <c r="H2552" t="s">
        <v>361</v>
      </c>
      <c r="I2552" t="s">
        <v>8894</v>
      </c>
      <c r="J2552">
        <v>19085</v>
      </c>
      <c r="K2552">
        <v>3</v>
      </c>
      <c r="L2552" t="s">
        <v>8895</v>
      </c>
      <c r="M2552" t="s">
        <v>1594</v>
      </c>
      <c r="N2552">
        <v>27</v>
      </c>
      <c r="O2552" t="s">
        <v>13213</v>
      </c>
      <c r="P2552" s="1" t="s">
        <v>448</v>
      </c>
      <c r="R2552">
        <v>2968226</v>
      </c>
      <c r="T2552" t="s">
        <v>632</v>
      </c>
      <c r="V2552" t="s">
        <v>7603</v>
      </c>
      <c r="W2552" s="1">
        <v>30319</v>
      </c>
      <c r="X2552"/>
    </row>
    <row r="2553" spans="1:24" x14ac:dyDescent="0.3">
      <c r="A2553" t="s">
        <v>15984</v>
      </c>
      <c r="B2553">
        <v>1</v>
      </c>
      <c r="C2553" s="1" t="s">
        <v>15985</v>
      </c>
      <c r="D2553" t="s">
        <v>15649</v>
      </c>
      <c r="E2553" t="s">
        <v>15987</v>
      </c>
      <c r="F2553" t="s">
        <v>298</v>
      </c>
      <c r="G2553">
        <v>4</v>
      </c>
      <c r="H2553" t="s">
        <v>533</v>
      </c>
      <c r="I2553" t="s">
        <v>15985</v>
      </c>
      <c r="J2553">
        <v>17470</v>
      </c>
      <c r="K2553">
        <v>6</v>
      </c>
      <c r="L2553" t="s">
        <v>597</v>
      </c>
      <c r="M2553" t="s">
        <v>8218</v>
      </c>
      <c r="N2553">
        <v>30</v>
      </c>
      <c r="O2553" t="s">
        <v>15988</v>
      </c>
      <c r="P2553" s="1" t="s">
        <v>15649</v>
      </c>
      <c r="R2553">
        <v>2472364</v>
      </c>
      <c r="T2553" t="s">
        <v>293</v>
      </c>
      <c r="U2553" t="s">
        <v>909</v>
      </c>
      <c r="V2553" t="s">
        <v>15986</v>
      </c>
      <c r="W2553" s="1">
        <v>28388</v>
      </c>
      <c r="X2553"/>
    </row>
    <row r="2554" spans="1:24" x14ac:dyDescent="0.3">
      <c r="A2554" t="s">
        <v>8900</v>
      </c>
      <c r="B2554">
        <v>1</v>
      </c>
      <c r="C2554" s="1" t="s">
        <v>8898</v>
      </c>
      <c r="D2554" t="s">
        <v>320</v>
      </c>
      <c r="F2554" t="s">
        <v>294</v>
      </c>
      <c r="G2554">
        <v>40</v>
      </c>
      <c r="H2554" t="s">
        <v>557</v>
      </c>
      <c r="I2554" t="s">
        <v>8898</v>
      </c>
      <c r="J2554">
        <v>15790</v>
      </c>
      <c r="K2554">
        <v>1</v>
      </c>
      <c r="L2554" t="s">
        <v>5336</v>
      </c>
      <c r="M2554" t="s">
        <v>8899</v>
      </c>
      <c r="N2554">
        <v>29</v>
      </c>
      <c r="O2554" t="s">
        <v>13214</v>
      </c>
      <c r="P2554" s="1" t="s">
        <v>320</v>
      </c>
      <c r="T2554" t="s">
        <v>293</v>
      </c>
      <c r="V2554" t="s">
        <v>1111</v>
      </c>
      <c r="W2554" s="1"/>
      <c r="X2554"/>
    </row>
    <row r="2555" spans="1:24" x14ac:dyDescent="0.3">
      <c r="A2555" t="s">
        <v>8906</v>
      </c>
      <c r="B2555">
        <v>1</v>
      </c>
      <c r="C2555" s="1" t="s">
        <v>8903</v>
      </c>
      <c r="D2555" t="s">
        <v>320</v>
      </c>
      <c r="F2555" t="s">
        <v>294</v>
      </c>
      <c r="G2555">
        <v>83</v>
      </c>
      <c r="H2555" t="s">
        <v>401</v>
      </c>
      <c r="I2555" t="s">
        <v>8903</v>
      </c>
      <c r="J2555">
        <v>18263</v>
      </c>
      <c r="K2555">
        <v>3</v>
      </c>
      <c r="L2555" t="s">
        <v>8904</v>
      </c>
      <c r="M2555" t="s">
        <v>8905</v>
      </c>
      <c r="N2555">
        <v>26</v>
      </c>
      <c r="O2555" t="s">
        <v>13215</v>
      </c>
      <c r="P2555" s="1" t="s">
        <v>320</v>
      </c>
      <c r="R2555">
        <v>2572850</v>
      </c>
      <c r="T2555" t="s">
        <v>317</v>
      </c>
      <c r="V2555" t="s">
        <v>3082</v>
      </c>
      <c r="W2555" s="1">
        <v>29600</v>
      </c>
      <c r="X2555"/>
    </row>
    <row r="2556" spans="1:24" x14ac:dyDescent="0.3">
      <c r="A2556" t="s">
        <v>8909</v>
      </c>
      <c r="B2556">
        <v>1</v>
      </c>
      <c r="C2556" s="1" t="s">
        <v>8907</v>
      </c>
      <c r="D2556" t="s">
        <v>558</v>
      </c>
      <c r="E2556" t="s">
        <v>14121</v>
      </c>
      <c r="F2556" t="s">
        <v>298</v>
      </c>
      <c r="G2556">
        <v>45</v>
      </c>
      <c r="H2556" t="s">
        <v>578</v>
      </c>
      <c r="I2556" t="s">
        <v>8907</v>
      </c>
      <c r="J2556">
        <v>20819</v>
      </c>
      <c r="K2556">
        <v>2</v>
      </c>
      <c r="L2556" t="s">
        <v>700</v>
      </c>
      <c r="M2556" t="s">
        <v>8908</v>
      </c>
      <c r="N2556">
        <v>25</v>
      </c>
      <c r="O2556" t="s">
        <v>13216</v>
      </c>
      <c r="P2556" s="1" t="s">
        <v>448</v>
      </c>
      <c r="R2556">
        <v>3917668</v>
      </c>
      <c r="S2556">
        <v>4</v>
      </c>
      <c r="T2556" t="s">
        <v>328</v>
      </c>
      <c r="U2556" t="s">
        <v>14224</v>
      </c>
      <c r="V2556" t="s">
        <v>9207</v>
      </c>
      <c r="W2556" s="1">
        <v>32344</v>
      </c>
      <c r="X2556"/>
    </row>
    <row r="2557" spans="1:24" x14ac:dyDescent="0.3">
      <c r="A2557" t="s">
        <v>8914</v>
      </c>
      <c r="B2557">
        <v>1</v>
      </c>
      <c r="C2557" s="1" t="s">
        <v>8913</v>
      </c>
      <c r="D2557" t="s">
        <v>320</v>
      </c>
      <c r="E2557" t="s">
        <v>14122</v>
      </c>
      <c r="F2557" t="s">
        <v>298</v>
      </c>
      <c r="G2557">
        <v>84</v>
      </c>
      <c r="H2557" t="s">
        <v>511</v>
      </c>
      <c r="I2557" t="s">
        <v>8913</v>
      </c>
      <c r="J2557">
        <v>20899</v>
      </c>
      <c r="K2557">
        <v>2</v>
      </c>
      <c r="L2557" t="s">
        <v>444</v>
      </c>
      <c r="M2557" t="s">
        <v>450</v>
      </c>
      <c r="N2557">
        <v>24</v>
      </c>
      <c r="O2557" t="s">
        <v>13217</v>
      </c>
      <c r="P2557" s="1" t="s">
        <v>320</v>
      </c>
      <c r="R2557">
        <v>3921690</v>
      </c>
      <c r="S2557">
        <v>4</v>
      </c>
      <c r="T2557" t="s">
        <v>293</v>
      </c>
      <c r="U2557" t="s">
        <v>334</v>
      </c>
      <c r="V2557" t="s">
        <v>8915</v>
      </c>
      <c r="W2557" s="1">
        <v>31901</v>
      </c>
      <c r="X2557"/>
    </row>
    <row r="2558" spans="1:24" x14ac:dyDescent="0.3">
      <c r="A2558" t="s">
        <v>8917</v>
      </c>
      <c r="B2558">
        <v>1</v>
      </c>
      <c r="C2558" s="1" t="s">
        <v>8916</v>
      </c>
      <c r="D2558" t="s">
        <v>347</v>
      </c>
      <c r="F2558" t="s">
        <v>294</v>
      </c>
      <c r="G2558">
        <v>14</v>
      </c>
      <c r="H2558" t="s">
        <v>355</v>
      </c>
      <c r="I2558" t="s">
        <v>8916</v>
      </c>
      <c r="J2558">
        <v>17191</v>
      </c>
      <c r="K2558">
        <v>1</v>
      </c>
      <c r="L2558" t="s">
        <v>1754</v>
      </c>
      <c r="M2558" t="s">
        <v>1275</v>
      </c>
      <c r="N2558">
        <v>26</v>
      </c>
      <c r="O2558" t="s">
        <v>13218</v>
      </c>
      <c r="P2558" s="1" t="s">
        <v>347</v>
      </c>
      <c r="R2558">
        <v>2507284</v>
      </c>
      <c r="T2558" t="s">
        <v>307</v>
      </c>
      <c r="V2558" t="s">
        <v>2547</v>
      </c>
      <c r="W2558" s="1">
        <v>28757</v>
      </c>
      <c r="X2558"/>
    </row>
    <row r="2559" spans="1:24" x14ac:dyDescent="0.3">
      <c r="A2559" t="s">
        <v>8920</v>
      </c>
      <c r="B2559">
        <v>1</v>
      </c>
      <c r="C2559" s="1" t="s">
        <v>8918</v>
      </c>
      <c r="D2559" t="s">
        <v>448</v>
      </c>
      <c r="F2559" t="s">
        <v>294</v>
      </c>
      <c r="G2559">
        <v>30</v>
      </c>
      <c r="H2559" t="s">
        <v>564</v>
      </c>
      <c r="I2559" t="s">
        <v>8918</v>
      </c>
      <c r="J2559">
        <v>18705</v>
      </c>
      <c r="K2559">
        <v>3</v>
      </c>
      <c r="L2559" t="s">
        <v>8919</v>
      </c>
      <c r="M2559" t="s">
        <v>3984</v>
      </c>
      <c r="N2559">
        <v>26</v>
      </c>
      <c r="O2559" t="s">
        <v>13219</v>
      </c>
      <c r="P2559" s="1" t="s">
        <v>448</v>
      </c>
      <c r="R2559">
        <v>2577106</v>
      </c>
      <c r="T2559" t="s">
        <v>399</v>
      </c>
      <c r="V2559" t="s">
        <v>5308</v>
      </c>
      <c r="W2559" s="1">
        <v>30016</v>
      </c>
      <c r="X2559"/>
    </row>
    <row r="2560" spans="1:24" x14ac:dyDescent="0.3">
      <c r="A2560" t="s">
        <v>8922</v>
      </c>
      <c r="B2560">
        <v>1</v>
      </c>
      <c r="C2560" s="1" t="s">
        <v>8921</v>
      </c>
      <c r="D2560" t="s">
        <v>347</v>
      </c>
      <c r="F2560" t="s">
        <v>294</v>
      </c>
      <c r="G2560">
        <v>85</v>
      </c>
      <c r="H2560" t="s">
        <v>396</v>
      </c>
      <c r="I2560" t="s">
        <v>8921</v>
      </c>
      <c r="J2560">
        <v>16504</v>
      </c>
      <c r="K2560">
        <v>1</v>
      </c>
      <c r="L2560" t="s">
        <v>1266</v>
      </c>
      <c r="M2560" t="s">
        <v>1850</v>
      </c>
      <c r="N2560">
        <v>27</v>
      </c>
      <c r="O2560" t="s">
        <v>13220</v>
      </c>
      <c r="P2560" s="1" t="s">
        <v>347</v>
      </c>
      <c r="R2560">
        <v>17062</v>
      </c>
      <c r="T2560" t="s">
        <v>328</v>
      </c>
      <c r="V2560" t="s">
        <v>3961</v>
      </c>
      <c r="W2560" s="1">
        <v>27897</v>
      </c>
      <c r="X2560"/>
    </row>
    <row r="2561" spans="1:24" x14ac:dyDescent="0.3">
      <c r="A2561" t="s">
        <v>15293</v>
      </c>
      <c r="B2561">
        <v>1</v>
      </c>
      <c r="C2561" s="1" t="s">
        <v>15294</v>
      </c>
      <c r="D2561" t="s">
        <v>448</v>
      </c>
      <c r="F2561" t="s">
        <v>298</v>
      </c>
      <c r="G2561">
        <v>32</v>
      </c>
      <c r="H2561" t="s">
        <v>943</v>
      </c>
      <c r="I2561" t="s">
        <v>15294</v>
      </c>
      <c r="J2561">
        <v>22174</v>
      </c>
      <c r="K2561">
        <v>1</v>
      </c>
      <c r="L2561" t="s">
        <v>15297</v>
      </c>
      <c r="M2561" t="s">
        <v>311</v>
      </c>
      <c r="N2561">
        <v>24</v>
      </c>
      <c r="O2561" t="s">
        <v>15296</v>
      </c>
      <c r="P2561" s="1" t="s">
        <v>448</v>
      </c>
      <c r="R2561">
        <v>4031003</v>
      </c>
      <c r="T2561" t="s">
        <v>307</v>
      </c>
      <c r="U2561" t="s">
        <v>870</v>
      </c>
      <c r="V2561" t="s">
        <v>15295</v>
      </c>
      <c r="W2561" s="1">
        <v>33048</v>
      </c>
      <c r="X2561"/>
    </row>
    <row r="2562" spans="1:24" x14ac:dyDescent="0.3">
      <c r="A2562" t="s">
        <v>8926</v>
      </c>
      <c r="B2562">
        <v>1</v>
      </c>
      <c r="C2562" s="1" t="s">
        <v>8923</v>
      </c>
      <c r="D2562" t="s">
        <v>320</v>
      </c>
      <c r="E2562" t="s">
        <v>8925</v>
      </c>
      <c r="F2562" t="s">
        <v>294</v>
      </c>
      <c r="G2562">
        <v>82</v>
      </c>
      <c r="H2562" t="s">
        <v>1483</v>
      </c>
      <c r="I2562" t="s">
        <v>8923</v>
      </c>
      <c r="J2562">
        <v>11345</v>
      </c>
      <c r="K2562">
        <v>10</v>
      </c>
      <c r="L2562" t="s">
        <v>2583</v>
      </c>
      <c r="M2562" t="s">
        <v>8924</v>
      </c>
      <c r="N2562">
        <v>33</v>
      </c>
      <c r="O2562" t="s">
        <v>13221</v>
      </c>
      <c r="P2562" s="1" t="s">
        <v>320</v>
      </c>
      <c r="R2562">
        <v>13726</v>
      </c>
      <c r="T2562" t="s">
        <v>293</v>
      </c>
      <c r="V2562" t="s">
        <v>8887</v>
      </c>
      <c r="W2562" s="1">
        <v>24608</v>
      </c>
      <c r="X2562"/>
    </row>
    <row r="2563" spans="1:24" x14ac:dyDescent="0.3">
      <c r="A2563" t="s">
        <v>8931</v>
      </c>
      <c r="B2563">
        <v>1</v>
      </c>
      <c r="C2563" s="1" t="s">
        <v>8927</v>
      </c>
      <c r="D2563" t="s">
        <v>320</v>
      </c>
      <c r="E2563" t="s">
        <v>8929</v>
      </c>
      <c r="F2563" t="s">
        <v>294</v>
      </c>
      <c r="G2563">
        <v>58</v>
      </c>
      <c r="H2563" t="s">
        <v>544</v>
      </c>
      <c r="I2563" t="s">
        <v>8927</v>
      </c>
      <c r="J2563">
        <v>20383</v>
      </c>
      <c r="K2563">
        <v>2</v>
      </c>
      <c r="L2563" t="s">
        <v>710</v>
      </c>
      <c r="M2563" t="s">
        <v>8928</v>
      </c>
      <c r="N2563">
        <v>25</v>
      </c>
      <c r="O2563" t="s">
        <v>13222</v>
      </c>
      <c r="P2563" s="1" t="s">
        <v>8930</v>
      </c>
      <c r="R2563">
        <v>3060410</v>
      </c>
      <c r="S2563">
        <v>5</v>
      </c>
      <c r="T2563" t="s">
        <v>317</v>
      </c>
      <c r="V2563" t="s">
        <v>8932</v>
      </c>
      <c r="W2563" s="1">
        <v>31614</v>
      </c>
      <c r="X2563"/>
    </row>
    <row r="2564" spans="1:24" x14ac:dyDescent="0.3">
      <c r="A2564" t="s">
        <v>8935</v>
      </c>
      <c r="B2564">
        <v>1</v>
      </c>
      <c r="C2564" s="1" t="s">
        <v>8933</v>
      </c>
      <c r="D2564" t="s">
        <v>320</v>
      </c>
      <c r="F2564" t="s">
        <v>294</v>
      </c>
      <c r="G2564">
        <v>85</v>
      </c>
      <c r="H2564" t="s">
        <v>387</v>
      </c>
      <c r="I2564" t="s">
        <v>8933</v>
      </c>
      <c r="J2564">
        <v>19513</v>
      </c>
      <c r="K2564">
        <v>2</v>
      </c>
      <c r="L2564" t="s">
        <v>1809</v>
      </c>
      <c r="M2564" t="s">
        <v>8934</v>
      </c>
      <c r="N2564">
        <v>25</v>
      </c>
      <c r="O2564" t="s">
        <v>13223</v>
      </c>
      <c r="P2564" s="1" t="s">
        <v>320</v>
      </c>
      <c r="R2564">
        <v>2971695</v>
      </c>
      <c r="T2564" t="s">
        <v>317</v>
      </c>
      <c r="V2564" t="s">
        <v>1720</v>
      </c>
      <c r="W2564" s="1">
        <v>30395</v>
      </c>
      <c r="X2564"/>
    </row>
    <row r="2565" spans="1:24" x14ac:dyDescent="0.3">
      <c r="A2565" t="s">
        <v>8938</v>
      </c>
      <c r="B2565">
        <v>1</v>
      </c>
      <c r="C2565" s="1" t="s">
        <v>8936</v>
      </c>
      <c r="D2565" t="s">
        <v>310</v>
      </c>
      <c r="F2565" t="s">
        <v>298</v>
      </c>
      <c r="G2565">
        <v>9</v>
      </c>
      <c r="H2565" t="s">
        <v>692</v>
      </c>
      <c r="I2565" t="s">
        <v>8936</v>
      </c>
      <c r="J2565">
        <v>21372</v>
      </c>
      <c r="K2565">
        <v>1</v>
      </c>
      <c r="L2565" t="s">
        <v>1060</v>
      </c>
      <c r="M2565" t="s">
        <v>8937</v>
      </c>
      <c r="O2565" t="s">
        <v>13224</v>
      </c>
      <c r="P2565" s="1" t="s">
        <v>310</v>
      </c>
      <c r="R2565">
        <v>3118131</v>
      </c>
      <c r="T2565" t="s">
        <v>421</v>
      </c>
      <c r="U2565" t="s">
        <v>305</v>
      </c>
      <c r="V2565"/>
      <c r="W2565" s="1">
        <v>32363</v>
      </c>
      <c r="X2565"/>
    </row>
    <row r="2566" spans="1:24" x14ac:dyDescent="0.3">
      <c r="A2566" t="s">
        <v>8942</v>
      </c>
      <c r="B2566">
        <v>1</v>
      </c>
      <c r="C2566" s="1" t="s">
        <v>8939</v>
      </c>
      <c r="D2566" t="s">
        <v>558</v>
      </c>
      <c r="E2566" t="s">
        <v>8941</v>
      </c>
      <c r="F2566" t="s">
        <v>298</v>
      </c>
      <c r="G2566">
        <v>31</v>
      </c>
      <c r="H2566" t="s">
        <v>823</v>
      </c>
      <c r="I2566" t="s">
        <v>8939</v>
      </c>
      <c r="J2566">
        <v>18093</v>
      </c>
      <c r="K2566">
        <v>5</v>
      </c>
      <c r="L2566" t="s">
        <v>1893</v>
      </c>
      <c r="M2566" t="s">
        <v>8940</v>
      </c>
      <c r="N2566">
        <v>28</v>
      </c>
      <c r="O2566" t="s">
        <v>13225</v>
      </c>
      <c r="P2566" s="1" t="s">
        <v>448</v>
      </c>
      <c r="R2566">
        <v>2974317</v>
      </c>
      <c r="S2566">
        <v>6</v>
      </c>
      <c r="T2566" t="s">
        <v>328</v>
      </c>
      <c r="U2566" t="s">
        <v>665</v>
      </c>
      <c r="V2566" t="s">
        <v>3536</v>
      </c>
      <c r="W2566" s="1">
        <v>29410</v>
      </c>
      <c r="X2566"/>
    </row>
    <row r="2567" spans="1:24" x14ac:dyDescent="0.3">
      <c r="A2567" t="s">
        <v>8946</v>
      </c>
      <c r="B2567">
        <v>1</v>
      </c>
      <c r="C2567" s="1" t="s">
        <v>8943</v>
      </c>
      <c r="D2567" t="s">
        <v>347</v>
      </c>
      <c r="E2567" t="s">
        <v>8945</v>
      </c>
      <c r="F2567" t="s">
        <v>298</v>
      </c>
      <c r="G2567">
        <v>14</v>
      </c>
      <c r="H2567" t="s">
        <v>427</v>
      </c>
      <c r="I2567" t="s">
        <v>8943</v>
      </c>
      <c r="J2567">
        <v>19961</v>
      </c>
      <c r="K2567">
        <v>3</v>
      </c>
      <c r="L2567" t="s">
        <v>8944</v>
      </c>
      <c r="M2567" t="s">
        <v>16544</v>
      </c>
      <c r="N2567">
        <v>24</v>
      </c>
      <c r="O2567" t="s">
        <v>16545</v>
      </c>
      <c r="P2567" s="1" t="s">
        <v>347</v>
      </c>
      <c r="R2567">
        <v>3728262</v>
      </c>
      <c r="S2567">
        <v>2</v>
      </c>
      <c r="T2567" t="s">
        <v>489</v>
      </c>
      <c r="U2567" t="s">
        <v>909</v>
      </c>
      <c r="V2567" t="s">
        <v>6366</v>
      </c>
      <c r="W2567" s="1">
        <v>31157</v>
      </c>
      <c r="X2567"/>
    </row>
    <row r="2568" spans="1:24" x14ac:dyDescent="0.3">
      <c r="A2568" t="s">
        <v>17352</v>
      </c>
      <c r="B2568">
        <v>1</v>
      </c>
      <c r="C2568" s="1" t="s">
        <v>17353</v>
      </c>
      <c r="D2568" t="s">
        <v>558</v>
      </c>
      <c r="F2568" t="s">
        <v>298</v>
      </c>
      <c r="G2568">
        <v>31</v>
      </c>
      <c r="H2568" t="s">
        <v>1042</v>
      </c>
      <c r="I2568" t="s">
        <v>17353</v>
      </c>
      <c r="K2568">
        <v>0</v>
      </c>
      <c r="L2568" t="s">
        <v>17354</v>
      </c>
      <c r="M2568" t="s">
        <v>3222</v>
      </c>
      <c r="O2568" t="s">
        <v>17355</v>
      </c>
      <c r="P2568" s="1" t="s">
        <v>1215</v>
      </c>
      <c r="T2568" t="s">
        <v>344</v>
      </c>
      <c r="U2568" t="s">
        <v>518</v>
      </c>
      <c r="V2568"/>
      <c r="W2568" s="1"/>
      <c r="X2568"/>
    </row>
    <row r="2569" spans="1:24" x14ac:dyDescent="0.3">
      <c r="A2569" t="s">
        <v>8949</v>
      </c>
      <c r="B2569">
        <v>1</v>
      </c>
      <c r="C2569" s="1" t="s">
        <v>8947</v>
      </c>
      <c r="D2569" t="s">
        <v>320</v>
      </c>
      <c r="E2569" t="s">
        <v>8948</v>
      </c>
      <c r="F2569" t="s">
        <v>294</v>
      </c>
      <c r="G2569">
        <v>81</v>
      </c>
      <c r="H2569" t="s">
        <v>952</v>
      </c>
      <c r="I2569" t="s">
        <v>8947</v>
      </c>
      <c r="J2569">
        <v>20152</v>
      </c>
      <c r="K2569">
        <v>2</v>
      </c>
      <c r="L2569" t="s">
        <v>944</v>
      </c>
      <c r="M2569" t="s">
        <v>3201</v>
      </c>
      <c r="N2569">
        <v>25</v>
      </c>
      <c r="O2569" t="s">
        <v>13226</v>
      </c>
      <c r="P2569" s="1" t="s">
        <v>320</v>
      </c>
      <c r="R2569">
        <v>3047912</v>
      </c>
      <c r="T2569" t="s">
        <v>303</v>
      </c>
      <c r="V2569" t="s">
        <v>8950</v>
      </c>
      <c r="W2569" s="1">
        <v>31680</v>
      </c>
      <c r="X2569"/>
    </row>
    <row r="2570" spans="1:24" x14ac:dyDescent="0.3">
      <c r="A2570" t="s">
        <v>8954</v>
      </c>
      <c r="B2570">
        <v>1</v>
      </c>
      <c r="C2570" s="1" t="s">
        <v>8951</v>
      </c>
      <c r="D2570" t="s">
        <v>320</v>
      </c>
      <c r="E2570" t="s">
        <v>8953</v>
      </c>
      <c r="F2570" t="s">
        <v>298</v>
      </c>
      <c r="G2570">
        <v>85</v>
      </c>
      <c r="H2570" t="s">
        <v>4902</v>
      </c>
      <c r="I2570" t="s">
        <v>8951</v>
      </c>
      <c r="J2570">
        <v>15378</v>
      </c>
      <c r="K2570">
        <v>8</v>
      </c>
      <c r="L2570" t="s">
        <v>7280</v>
      </c>
      <c r="M2570" t="s">
        <v>8952</v>
      </c>
      <c r="N2570">
        <v>29</v>
      </c>
      <c r="O2570" t="s">
        <v>13227</v>
      </c>
      <c r="P2570" s="1" t="s">
        <v>320</v>
      </c>
      <c r="R2570">
        <v>15980</v>
      </c>
      <c r="S2570">
        <v>4</v>
      </c>
      <c r="T2570" t="s">
        <v>1336</v>
      </c>
      <c r="U2570" t="s">
        <v>313</v>
      </c>
      <c r="V2570" t="s">
        <v>15298</v>
      </c>
      <c r="W2570" s="1">
        <v>26756</v>
      </c>
      <c r="X2570"/>
    </row>
    <row r="2571" spans="1:24" x14ac:dyDescent="0.3">
      <c r="A2571" t="s">
        <v>8958</v>
      </c>
      <c r="B2571">
        <v>1</v>
      </c>
      <c r="C2571" s="1" t="s">
        <v>8955</v>
      </c>
      <c r="D2571" t="s">
        <v>558</v>
      </c>
      <c r="E2571" t="s">
        <v>8957</v>
      </c>
      <c r="F2571" t="s">
        <v>294</v>
      </c>
      <c r="G2571">
        <v>22</v>
      </c>
      <c r="H2571" t="s">
        <v>557</v>
      </c>
      <c r="I2571" t="s">
        <v>8955</v>
      </c>
      <c r="J2571">
        <v>16966</v>
      </c>
      <c r="K2571">
        <v>5</v>
      </c>
      <c r="L2571" t="s">
        <v>656</v>
      </c>
      <c r="M2571" t="s">
        <v>8956</v>
      </c>
      <c r="N2571">
        <v>27</v>
      </c>
      <c r="O2571" t="s">
        <v>13228</v>
      </c>
      <c r="P2571" s="1" t="s">
        <v>448</v>
      </c>
      <c r="R2571">
        <v>2577467</v>
      </c>
      <c r="T2571" t="s">
        <v>328</v>
      </c>
      <c r="V2571" t="s">
        <v>1511</v>
      </c>
      <c r="W2571" s="1">
        <v>28594</v>
      </c>
      <c r="X2571"/>
    </row>
    <row r="2572" spans="1:24" x14ac:dyDescent="0.3">
      <c r="A2572" t="s">
        <v>8961</v>
      </c>
      <c r="B2572">
        <v>1</v>
      </c>
      <c r="C2572" s="1" t="s">
        <v>226</v>
      </c>
      <c r="D2572" t="s">
        <v>310</v>
      </c>
      <c r="E2572" t="s">
        <v>8960</v>
      </c>
      <c r="F2572" t="s">
        <v>298</v>
      </c>
      <c r="G2572">
        <v>7</v>
      </c>
      <c r="H2572" t="s">
        <v>309</v>
      </c>
      <c r="I2572" t="s">
        <v>226</v>
      </c>
      <c r="J2572">
        <v>19238</v>
      </c>
      <c r="K2572">
        <v>4</v>
      </c>
      <c r="L2572" t="s">
        <v>8959</v>
      </c>
      <c r="M2572" t="s">
        <v>2027</v>
      </c>
      <c r="N2572">
        <v>30</v>
      </c>
      <c r="O2572" t="s">
        <v>13229</v>
      </c>
      <c r="P2572" s="1" t="s">
        <v>310</v>
      </c>
      <c r="R2572">
        <v>2468609</v>
      </c>
      <c r="S2572">
        <v>2</v>
      </c>
      <c r="T2572" t="s">
        <v>344</v>
      </c>
      <c r="U2572" t="s">
        <v>370</v>
      </c>
      <c r="V2572" t="s">
        <v>8962</v>
      </c>
      <c r="W2572" s="1">
        <v>30614</v>
      </c>
      <c r="X2572"/>
    </row>
    <row r="2573" spans="1:24" x14ac:dyDescent="0.3">
      <c r="A2573" t="s">
        <v>8965</v>
      </c>
      <c r="B2573">
        <v>1</v>
      </c>
      <c r="C2573" s="1" t="s">
        <v>8963</v>
      </c>
      <c r="F2573" t="s">
        <v>294</v>
      </c>
      <c r="G2573">
        <v>0</v>
      </c>
      <c r="H2573" t="s">
        <v>295</v>
      </c>
      <c r="I2573" t="s">
        <v>8963</v>
      </c>
      <c r="J2573">
        <v>17835</v>
      </c>
      <c r="K2573">
        <v>0</v>
      </c>
      <c r="L2573" t="s">
        <v>468</v>
      </c>
      <c r="M2573" t="s">
        <v>8964</v>
      </c>
      <c r="O2573" t="s">
        <v>13230</v>
      </c>
      <c r="P2573" s="1" t="s">
        <v>295</v>
      </c>
      <c r="T2573" t="s">
        <v>295</v>
      </c>
      <c r="V2573"/>
      <c r="W2573" s="1"/>
      <c r="X2573"/>
    </row>
    <row r="2574" spans="1:24" x14ac:dyDescent="0.3">
      <c r="A2574" t="s">
        <v>16546</v>
      </c>
      <c r="B2574">
        <v>1</v>
      </c>
      <c r="C2574" s="1" t="s">
        <v>16547</v>
      </c>
      <c r="D2574" t="s">
        <v>347</v>
      </c>
      <c r="F2574" t="s">
        <v>298</v>
      </c>
      <c r="G2574">
        <v>87</v>
      </c>
      <c r="H2574" t="s">
        <v>361</v>
      </c>
      <c r="I2574" t="s">
        <v>16547</v>
      </c>
      <c r="K2574">
        <v>0</v>
      </c>
      <c r="L2574" t="s">
        <v>4642</v>
      </c>
      <c r="M2574" t="s">
        <v>16548</v>
      </c>
      <c r="N2574">
        <v>24</v>
      </c>
      <c r="O2574" t="s">
        <v>16549</v>
      </c>
      <c r="P2574" s="1" t="s">
        <v>347</v>
      </c>
      <c r="T2574" t="s">
        <v>317</v>
      </c>
      <c r="U2574" t="s">
        <v>518</v>
      </c>
      <c r="V2574" t="s">
        <v>13826</v>
      </c>
      <c r="W2574" s="1"/>
      <c r="X2574"/>
    </row>
    <row r="2575" spans="1:24" x14ac:dyDescent="0.3">
      <c r="A2575" t="s">
        <v>8967</v>
      </c>
      <c r="B2575">
        <v>1</v>
      </c>
      <c r="C2575" s="1" t="s">
        <v>8966</v>
      </c>
      <c r="D2575" t="s">
        <v>310</v>
      </c>
      <c r="F2575" t="s">
        <v>294</v>
      </c>
      <c r="G2575">
        <v>7</v>
      </c>
      <c r="H2575" t="s">
        <v>943</v>
      </c>
      <c r="I2575" t="s">
        <v>8966</v>
      </c>
      <c r="J2575">
        <v>11838</v>
      </c>
      <c r="K2575">
        <v>7</v>
      </c>
      <c r="L2575" t="s">
        <v>965</v>
      </c>
      <c r="M2575" t="s">
        <v>2792</v>
      </c>
      <c r="N2575">
        <v>32</v>
      </c>
      <c r="O2575" t="s">
        <v>13231</v>
      </c>
      <c r="P2575" s="1" t="s">
        <v>310</v>
      </c>
      <c r="T2575" t="s">
        <v>421</v>
      </c>
      <c r="V2575" t="s">
        <v>4826</v>
      </c>
      <c r="W2575" s="1"/>
      <c r="X2575"/>
    </row>
    <row r="2576" spans="1:24" x14ac:dyDescent="0.3">
      <c r="A2576" t="s">
        <v>8971</v>
      </c>
      <c r="B2576">
        <v>1</v>
      </c>
      <c r="C2576" s="1" t="s">
        <v>8968</v>
      </c>
      <c r="D2576" t="s">
        <v>347</v>
      </c>
      <c r="F2576" t="s">
        <v>298</v>
      </c>
      <c r="G2576">
        <v>0</v>
      </c>
      <c r="H2576" t="s">
        <v>528</v>
      </c>
      <c r="I2576" t="s">
        <v>8968</v>
      </c>
      <c r="J2576">
        <v>19606</v>
      </c>
      <c r="K2576">
        <v>1</v>
      </c>
      <c r="L2576" t="s">
        <v>8969</v>
      </c>
      <c r="M2576" t="s">
        <v>8970</v>
      </c>
      <c r="N2576">
        <v>22</v>
      </c>
      <c r="O2576" t="s">
        <v>13232</v>
      </c>
      <c r="P2576" s="1" t="s">
        <v>347</v>
      </c>
      <c r="T2576" t="s">
        <v>359</v>
      </c>
      <c r="U2576" t="s">
        <v>414</v>
      </c>
      <c r="V2576" t="s">
        <v>8972</v>
      </c>
      <c r="W2576" s="1">
        <v>30854</v>
      </c>
      <c r="X2576"/>
    </row>
    <row r="2577" spans="1:24" x14ac:dyDescent="0.3">
      <c r="A2577" t="s">
        <v>8975</v>
      </c>
      <c r="B2577">
        <v>1</v>
      </c>
      <c r="C2577" s="1" t="s">
        <v>8973</v>
      </c>
      <c r="D2577" t="s">
        <v>347</v>
      </c>
      <c r="E2577" t="s">
        <v>14123</v>
      </c>
      <c r="F2577" t="s">
        <v>298</v>
      </c>
      <c r="G2577">
        <v>0</v>
      </c>
      <c r="H2577" t="s">
        <v>391</v>
      </c>
      <c r="I2577" t="s">
        <v>8973</v>
      </c>
      <c r="J2577">
        <v>21295</v>
      </c>
      <c r="K2577">
        <v>2</v>
      </c>
      <c r="L2577" t="s">
        <v>8974</v>
      </c>
      <c r="M2577" t="s">
        <v>3593</v>
      </c>
      <c r="N2577">
        <v>25</v>
      </c>
      <c r="O2577" t="s">
        <v>13233</v>
      </c>
      <c r="P2577" s="1" t="s">
        <v>347</v>
      </c>
      <c r="R2577">
        <v>3119317</v>
      </c>
      <c r="S2577">
        <v>3</v>
      </c>
      <c r="T2577" t="s">
        <v>399</v>
      </c>
      <c r="U2577" t="s">
        <v>532</v>
      </c>
      <c r="V2577" t="s">
        <v>2322</v>
      </c>
      <c r="W2577" s="1">
        <v>32137</v>
      </c>
      <c r="X2577"/>
    </row>
    <row r="2578" spans="1:24" x14ac:dyDescent="0.3">
      <c r="A2578" t="s">
        <v>8977</v>
      </c>
      <c r="B2578">
        <v>1</v>
      </c>
      <c r="C2578" s="1" t="s">
        <v>8976</v>
      </c>
      <c r="D2578" t="s">
        <v>448</v>
      </c>
      <c r="E2578" t="s">
        <v>14124</v>
      </c>
      <c r="F2578" t="s">
        <v>294</v>
      </c>
      <c r="H2578" t="s">
        <v>661</v>
      </c>
      <c r="I2578" t="s">
        <v>8976</v>
      </c>
      <c r="J2578">
        <v>20741</v>
      </c>
      <c r="K2578">
        <v>1</v>
      </c>
      <c r="L2578" t="s">
        <v>1975</v>
      </c>
      <c r="M2578" t="s">
        <v>696</v>
      </c>
      <c r="N2578">
        <v>24</v>
      </c>
      <c r="O2578" t="s">
        <v>13234</v>
      </c>
      <c r="P2578" s="1" t="s">
        <v>448</v>
      </c>
      <c r="R2578">
        <v>3705353</v>
      </c>
      <c r="T2578" t="s">
        <v>307</v>
      </c>
      <c r="V2578" t="s">
        <v>8360</v>
      </c>
      <c r="W2578" s="1">
        <v>32043</v>
      </c>
      <c r="X2578"/>
    </row>
    <row r="2579" spans="1:24" x14ac:dyDescent="0.3">
      <c r="A2579" t="s">
        <v>8979</v>
      </c>
      <c r="B2579">
        <v>1</v>
      </c>
      <c r="C2579" s="1" t="s">
        <v>8978</v>
      </c>
      <c r="D2579" t="s">
        <v>347</v>
      </c>
      <c r="F2579" t="s">
        <v>294</v>
      </c>
      <c r="G2579">
        <v>46</v>
      </c>
      <c r="H2579" t="s">
        <v>391</v>
      </c>
      <c r="I2579" t="s">
        <v>8978</v>
      </c>
      <c r="J2579">
        <v>17411</v>
      </c>
      <c r="K2579">
        <v>2</v>
      </c>
      <c r="L2579" t="s">
        <v>1101</v>
      </c>
      <c r="M2579" t="s">
        <v>1498</v>
      </c>
      <c r="N2579">
        <v>25</v>
      </c>
      <c r="O2579" t="s">
        <v>13235</v>
      </c>
      <c r="P2579" s="1" t="s">
        <v>347</v>
      </c>
      <c r="R2579">
        <v>3039722</v>
      </c>
      <c r="T2579" t="s">
        <v>307</v>
      </c>
      <c r="V2579" t="s">
        <v>1577</v>
      </c>
      <c r="W2579" s="1">
        <v>30771</v>
      </c>
      <c r="X2579"/>
    </row>
    <row r="2580" spans="1:24" x14ac:dyDescent="0.3">
      <c r="A2580" t="s">
        <v>8984</v>
      </c>
      <c r="B2580">
        <v>1</v>
      </c>
      <c r="C2580" s="1" t="s">
        <v>8980</v>
      </c>
      <c r="D2580" t="s">
        <v>320</v>
      </c>
      <c r="E2580" t="s">
        <v>8983</v>
      </c>
      <c r="F2580" t="s">
        <v>298</v>
      </c>
      <c r="G2580">
        <v>41</v>
      </c>
      <c r="H2580" t="s">
        <v>331</v>
      </c>
      <c r="I2580" t="s">
        <v>8980</v>
      </c>
      <c r="J2580">
        <v>16574</v>
      </c>
      <c r="K2580">
        <v>6</v>
      </c>
      <c r="L2580" t="s">
        <v>8981</v>
      </c>
      <c r="M2580" t="s">
        <v>8982</v>
      </c>
      <c r="N2580">
        <v>28</v>
      </c>
      <c r="O2580" t="s">
        <v>13236</v>
      </c>
      <c r="P2580" s="1" t="s">
        <v>320</v>
      </c>
      <c r="R2580">
        <v>17165</v>
      </c>
      <c r="T2580" t="s">
        <v>317</v>
      </c>
      <c r="V2580" t="s">
        <v>5356</v>
      </c>
      <c r="W2580" s="1">
        <v>27926</v>
      </c>
      <c r="X2580"/>
    </row>
    <row r="2581" spans="1:24" x14ac:dyDescent="0.3">
      <c r="A2581" t="s">
        <v>8986</v>
      </c>
      <c r="B2581">
        <v>1</v>
      </c>
      <c r="C2581" s="1" t="s">
        <v>8985</v>
      </c>
      <c r="D2581" t="s">
        <v>320</v>
      </c>
      <c r="E2581" t="s">
        <v>14125</v>
      </c>
      <c r="F2581" t="s">
        <v>294</v>
      </c>
      <c r="G2581">
        <v>84</v>
      </c>
      <c r="H2581" t="s">
        <v>511</v>
      </c>
      <c r="I2581" t="s">
        <v>8985</v>
      </c>
      <c r="J2581">
        <v>21297</v>
      </c>
      <c r="K2581">
        <v>1</v>
      </c>
      <c r="L2581" t="s">
        <v>2477</v>
      </c>
      <c r="M2581" t="s">
        <v>777</v>
      </c>
      <c r="N2581">
        <v>24</v>
      </c>
      <c r="O2581" t="s">
        <v>13237</v>
      </c>
      <c r="P2581" s="1" t="s">
        <v>320</v>
      </c>
      <c r="R2581">
        <v>3122421</v>
      </c>
      <c r="S2581">
        <v>6</v>
      </c>
      <c r="T2581" t="s">
        <v>344</v>
      </c>
      <c r="V2581" t="s">
        <v>5958</v>
      </c>
      <c r="W2581" s="1">
        <v>32128</v>
      </c>
      <c r="X2581"/>
    </row>
    <row r="2582" spans="1:24" x14ac:dyDescent="0.3">
      <c r="A2582" t="s">
        <v>15299</v>
      </c>
      <c r="B2582">
        <v>1</v>
      </c>
      <c r="C2582" s="1" t="s">
        <v>15300</v>
      </c>
      <c r="D2582" t="s">
        <v>320</v>
      </c>
      <c r="F2582" t="s">
        <v>298</v>
      </c>
      <c r="G2582">
        <v>86</v>
      </c>
      <c r="H2582" t="s">
        <v>557</v>
      </c>
      <c r="I2582" t="s">
        <v>15300</v>
      </c>
      <c r="J2582">
        <v>21796</v>
      </c>
      <c r="K2582">
        <v>1</v>
      </c>
      <c r="L2582" t="s">
        <v>2549</v>
      </c>
      <c r="M2582" t="s">
        <v>15301</v>
      </c>
      <c r="N2582">
        <v>24</v>
      </c>
      <c r="O2582" t="s">
        <v>15302</v>
      </c>
      <c r="P2582" s="1" t="s">
        <v>320</v>
      </c>
      <c r="R2582">
        <v>3930298</v>
      </c>
      <c r="S2582">
        <v>5</v>
      </c>
      <c r="T2582" t="s">
        <v>421</v>
      </c>
      <c r="U2582" t="s">
        <v>302</v>
      </c>
      <c r="V2582" t="s">
        <v>16550</v>
      </c>
      <c r="W2582" s="1">
        <v>32970</v>
      </c>
      <c r="X2582"/>
    </row>
    <row r="2583" spans="1:24" x14ac:dyDescent="0.3">
      <c r="A2583" t="s">
        <v>8989</v>
      </c>
      <c r="B2583">
        <v>1</v>
      </c>
      <c r="C2583" s="1" t="s">
        <v>8987</v>
      </c>
      <c r="D2583" t="s">
        <v>347</v>
      </c>
      <c r="F2583" t="s">
        <v>294</v>
      </c>
      <c r="G2583">
        <v>8</v>
      </c>
      <c r="H2583" t="s">
        <v>537</v>
      </c>
      <c r="I2583" t="s">
        <v>8987</v>
      </c>
      <c r="J2583">
        <v>15447</v>
      </c>
      <c r="K2583">
        <v>1</v>
      </c>
      <c r="L2583" t="s">
        <v>8988</v>
      </c>
      <c r="M2583" t="s">
        <v>4497</v>
      </c>
      <c r="N2583">
        <v>28</v>
      </c>
      <c r="O2583" t="s">
        <v>13238</v>
      </c>
      <c r="P2583" s="1" t="s">
        <v>347</v>
      </c>
      <c r="R2583">
        <v>16447</v>
      </c>
      <c r="T2583" t="s">
        <v>359</v>
      </c>
      <c r="V2583" t="s">
        <v>8990</v>
      </c>
      <c r="W2583" s="1">
        <v>26972</v>
      </c>
      <c r="X2583"/>
    </row>
    <row r="2584" spans="1:24" x14ac:dyDescent="0.3">
      <c r="A2584" t="s">
        <v>8993</v>
      </c>
      <c r="B2584">
        <v>1</v>
      </c>
      <c r="C2584" s="1" t="s">
        <v>8991</v>
      </c>
      <c r="D2584" t="s">
        <v>347</v>
      </c>
      <c r="E2584" t="s">
        <v>8992</v>
      </c>
      <c r="F2584" t="s">
        <v>298</v>
      </c>
      <c r="G2584">
        <v>11</v>
      </c>
      <c r="H2584" t="s">
        <v>533</v>
      </c>
      <c r="I2584" t="s">
        <v>8991</v>
      </c>
      <c r="J2584">
        <v>16411</v>
      </c>
      <c r="K2584">
        <v>6</v>
      </c>
      <c r="L2584" t="s">
        <v>468</v>
      </c>
      <c r="M2584" t="s">
        <v>5233</v>
      </c>
      <c r="N2584">
        <v>29</v>
      </c>
      <c r="O2584" t="s">
        <v>13239</v>
      </c>
      <c r="P2584" s="1" t="s">
        <v>347</v>
      </c>
      <c r="R2584">
        <v>16845</v>
      </c>
      <c r="T2584" t="s">
        <v>307</v>
      </c>
      <c r="V2584" t="s">
        <v>3191</v>
      </c>
      <c r="W2584" s="1">
        <v>27670</v>
      </c>
      <c r="X2584"/>
    </row>
    <row r="2585" spans="1:24" x14ac:dyDescent="0.3">
      <c r="A2585" t="s">
        <v>16551</v>
      </c>
      <c r="B2585">
        <v>1</v>
      </c>
      <c r="C2585" s="1" t="s">
        <v>16552</v>
      </c>
      <c r="D2585" t="s">
        <v>320</v>
      </c>
      <c r="F2585" t="s">
        <v>298</v>
      </c>
      <c r="G2585">
        <v>9</v>
      </c>
      <c r="H2585" t="s">
        <v>655</v>
      </c>
      <c r="I2585" t="s">
        <v>16552</v>
      </c>
      <c r="K2585">
        <v>0</v>
      </c>
      <c r="L2585" t="s">
        <v>16553</v>
      </c>
      <c r="M2585" t="s">
        <v>597</v>
      </c>
      <c r="N2585">
        <v>21</v>
      </c>
      <c r="O2585" t="s">
        <v>16554</v>
      </c>
      <c r="P2585" s="1" t="s">
        <v>320</v>
      </c>
      <c r="T2585" t="s">
        <v>317</v>
      </c>
      <c r="U2585" t="s">
        <v>690</v>
      </c>
      <c r="V2585" t="s">
        <v>17356</v>
      </c>
      <c r="W2585" s="1"/>
      <c r="X2585"/>
    </row>
    <row r="2586" spans="1:24" x14ac:dyDescent="0.3">
      <c r="A2586" t="s">
        <v>8996</v>
      </c>
      <c r="B2586">
        <v>1</v>
      </c>
      <c r="C2586" s="1" t="s">
        <v>8994</v>
      </c>
      <c r="D2586" t="s">
        <v>347</v>
      </c>
      <c r="F2586" t="s">
        <v>294</v>
      </c>
      <c r="G2586">
        <v>85</v>
      </c>
      <c r="H2586" t="s">
        <v>1090</v>
      </c>
      <c r="I2586" t="s">
        <v>8994</v>
      </c>
      <c r="J2586">
        <v>18682</v>
      </c>
      <c r="K2586">
        <v>0</v>
      </c>
      <c r="L2586" t="s">
        <v>8995</v>
      </c>
      <c r="M2586" t="s">
        <v>4819</v>
      </c>
      <c r="N2586">
        <v>24</v>
      </c>
      <c r="O2586" t="s">
        <v>13240</v>
      </c>
      <c r="P2586" s="1" t="s">
        <v>347</v>
      </c>
      <c r="R2586">
        <v>3059552</v>
      </c>
      <c r="T2586" t="s">
        <v>359</v>
      </c>
      <c r="V2586" t="s">
        <v>4462</v>
      </c>
      <c r="W2586" s="1">
        <v>29987</v>
      </c>
      <c r="X2586"/>
    </row>
    <row r="2587" spans="1:24" x14ac:dyDescent="0.3">
      <c r="A2587" t="s">
        <v>15303</v>
      </c>
      <c r="B2587">
        <v>1</v>
      </c>
      <c r="C2587" s="1" t="s">
        <v>15304</v>
      </c>
      <c r="D2587" t="s">
        <v>310</v>
      </c>
      <c r="F2587" t="s">
        <v>294</v>
      </c>
      <c r="H2587" t="s">
        <v>810</v>
      </c>
      <c r="I2587" t="s">
        <v>15304</v>
      </c>
      <c r="J2587">
        <v>22124</v>
      </c>
      <c r="K2587">
        <v>0</v>
      </c>
      <c r="L2587" t="s">
        <v>15307</v>
      </c>
      <c r="M2587" t="s">
        <v>15305</v>
      </c>
      <c r="N2587">
        <v>23</v>
      </c>
      <c r="O2587" t="s">
        <v>15306</v>
      </c>
      <c r="P2587" s="1" t="s">
        <v>310</v>
      </c>
      <c r="Q2587" t="s">
        <v>15644</v>
      </c>
      <c r="T2587" t="s">
        <v>328</v>
      </c>
      <c r="V2587" t="s">
        <v>9428</v>
      </c>
      <c r="W2587" s="1"/>
      <c r="X2587"/>
    </row>
    <row r="2588" spans="1:24" x14ac:dyDescent="0.3">
      <c r="A2588" t="s">
        <v>16555</v>
      </c>
      <c r="B2588">
        <v>1</v>
      </c>
      <c r="C2588" s="1" t="s">
        <v>16556</v>
      </c>
      <c r="D2588" t="s">
        <v>448</v>
      </c>
      <c r="F2588" t="s">
        <v>298</v>
      </c>
      <c r="G2588">
        <v>33</v>
      </c>
      <c r="H2588" t="s">
        <v>682</v>
      </c>
      <c r="I2588" t="s">
        <v>16556</v>
      </c>
      <c r="K2588">
        <v>0</v>
      </c>
      <c r="L2588" t="s">
        <v>16557</v>
      </c>
      <c r="M2588" t="s">
        <v>509</v>
      </c>
      <c r="N2588">
        <v>21</v>
      </c>
      <c r="O2588" t="s">
        <v>16558</v>
      </c>
      <c r="P2588" s="1" t="s">
        <v>448</v>
      </c>
      <c r="T2588" t="s">
        <v>399</v>
      </c>
      <c r="U2588" t="s">
        <v>1368</v>
      </c>
      <c r="V2588" t="s">
        <v>17357</v>
      </c>
      <c r="W2588" s="1"/>
      <c r="X2588"/>
    </row>
    <row r="2589" spans="1:24" x14ac:dyDescent="0.3">
      <c r="A2589" t="s">
        <v>9000</v>
      </c>
      <c r="B2589">
        <v>1</v>
      </c>
      <c r="C2589" s="1" t="s">
        <v>8997</v>
      </c>
      <c r="D2589" t="s">
        <v>320</v>
      </c>
      <c r="E2589" t="s">
        <v>8999</v>
      </c>
      <c r="F2589" t="s">
        <v>298</v>
      </c>
      <c r="G2589">
        <v>87</v>
      </c>
      <c r="H2589" t="s">
        <v>1972</v>
      </c>
      <c r="I2589" t="s">
        <v>8997</v>
      </c>
      <c r="J2589">
        <v>16816</v>
      </c>
      <c r="K2589">
        <v>6</v>
      </c>
      <c r="L2589" t="s">
        <v>8998</v>
      </c>
      <c r="M2589" t="s">
        <v>509</v>
      </c>
      <c r="N2589">
        <v>27</v>
      </c>
      <c r="O2589" t="s">
        <v>13241</v>
      </c>
      <c r="P2589" s="1" t="s">
        <v>320</v>
      </c>
      <c r="R2589">
        <v>2970726</v>
      </c>
      <c r="S2589">
        <v>1</v>
      </c>
      <c r="T2589" t="s">
        <v>421</v>
      </c>
      <c r="U2589" t="s">
        <v>339</v>
      </c>
      <c r="V2589" t="s">
        <v>5926</v>
      </c>
      <c r="W2589" s="1">
        <v>28443</v>
      </c>
      <c r="X2589"/>
    </row>
    <row r="2590" spans="1:24" x14ac:dyDescent="0.3">
      <c r="A2590" t="s">
        <v>15308</v>
      </c>
      <c r="B2590">
        <v>1</v>
      </c>
      <c r="C2590" s="1" t="s">
        <v>15309</v>
      </c>
      <c r="D2590" t="s">
        <v>448</v>
      </c>
      <c r="F2590" t="s">
        <v>294</v>
      </c>
      <c r="H2590" t="s">
        <v>346</v>
      </c>
      <c r="I2590" t="s">
        <v>15309</v>
      </c>
      <c r="J2590">
        <v>22404</v>
      </c>
      <c r="K2590">
        <v>0</v>
      </c>
      <c r="L2590" t="s">
        <v>1113</v>
      </c>
      <c r="M2590" t="s">
        <v>312</v>
      </c>
      <c r="N2590">
        <v>23</v>
      </c>
      <c r="O2590" t="s">
        <v>15310</v>
      </c>
      <c r="P2590" s="1" t="s">
        <v>448</v>
      </c>
      <c r="T2590" t="s">
        <v>399</v>
      </c>
      <c r="V2590" t="s">
        <v>9273</v>
      </c>
      <c r="W2590" s="1">
        <v>33284</v>
      </c>
      <c r="X2590"/>
    </row>
    <row r="2591" spans="1:24" x14ac:dyDescent="0.3">
      <c r="A2591" t="s">
        <v>9004</v>
      </c>
      <c r="B2591">
        <v>1</v>
      </c>
      <c r="C2591" s="1" t="s">
        <v>9001</v>
      </c>
      <c r="D2591" t="s">
        <v>347</v>
      </c>
      <c r="E2591" t="s">
        <v>9003</v>
      </c>
      <c r="F2591" t="s">
        <v>298</v>
      </c>
      <c r="G2591">
        <v>83</v>
      </c>
      <c r="H2591" t="s">
        <v>433</v>
      </c>
      <c r="I2591" t="s">
        <v>9001</v>
      </c>
      <c r="J2591">
        <v>14424</v>
      </c>
      <c r="K2591">
        <v>8</v>
      </c>
      <c r="L2591" t="s">
        <v>552</v>
      </c>
      <c r="M2591" t="s">
        <v>9002</v>
      </c>
      <c r="N2591">
        <v>31</v>
      </c>
      <c r="O2591" t="s">
        <v>13242</v>
      </c>
      <c r="P2591" s="1" t="s">
        <v>347</v>
      </c>
      <c r="R2591">
        <v>14914</v>
      </c>
      <c r="T2591" t="s">
        <v>317</v>
      </c>
      <c r="V2591" t="s">
        <v>2014</v>
      </c>
      <c r="W2591" s="1">
        <v>25743</v>
      </c>
      <c r="X2591"/>
    </row>
    <row r="2592" spans="1:24" x14ac:dyDescent="0.3">
      <c r="A2592" t="s">
        <v>16559</v>
      </c>
      <c r="B2592">
        <v>1</v>
      </c>
      <c r="C2592" s="1" t="s">
        <v>16560</v>
      </c>
      <c r="D2592" t="s">
        <v>347</v>
      </c>
      <c r="F2592" t="s">
        <v>298</v>
      </c>
      <c r="G2592">
        <v>1</v>
      </c>
      <c r="H2592" t="s">
        <v>427</v>
      </c>
      <c r="I2592" t="s">
        <v>16560</v>
      </c>
      <c r="K2592">
        <v>0</v>
      </c>
      <c r="L2592" t="s">
        <v>16561</v>
      </c>
      <c r="M2592" t="s">
        <v>16562</v>
      </c>
      <c r="N2592">
        <v>24</v>
      </c>
      <c r="O2592" t="s">
        <v>16563</v>
      </c>
      <c r="P2592" s="1" t="s">
        <v>347</v>
      </c>
      <c r="Q2592" t="s">
        <v>407</v>
      </c>
      <c r="T2592" t="s">
        <v>489</v>
      </c>
      <c r="U2592" t="s">
        <v>414</v>
      </c>
      <c r="V2592" t="s">
        <v>10355</v>
      </c>
      <c r="W2592" s="1"/>
      <c r="X2592"/>
    </row>
    <row r="2593" spans="1:24" x14ac:dyDescent="0.3">
      <c r="A2593" t="s">
        <v>16564</v>
      </c>
      <c r="B2593">
        <v>1</v>
      </c>
      <c r="C2593" s="1" t="s">
        <v>16565</v>
      </c>
      <c r="D2593" t="s">
        <v>347</v>
      </c>
      <c r="F2593" t="s">
        <v>298</v>
      </c>
      <c r="G2593">
        <v>83</v>
      </c>
      <c r="H2593" t="s">
        <v>427</v>
      </c>
      <c r="I2593" t="s">
        <v>16565</v>
      </c>
      <c r="K2593">
        <v>0</v>
      </c>
      <c r="L2593" t="s">
        <v>16566</v>
      </c>
      <c r="M2593" t="s">
        <v>6060</v>
      </c>
      <c r="N2593">
        <v>22</v>
      </c>
      <c r="O2593" t="s">
        <v>16567</v>
      </c>
      <c r="P2593" s="1" t="s">
        <v>347</v>
      </c>
      <c r="Q2593" t="s">
        <v>407</v>
      </c>
      <c r="T2593" t="s">
        <v>359</v>
      </c>
      <c r="U2593" t="s">
        <v>890</v>
      </c>
      <c r="V2593" t="s">
        <v>17358</v>
      </c>
      <c r="W2593" s="1"/>
      <c r="X2593"/>
    </row>
    <row r="2594" spans="1:24" x14ac:dyDescent="0.3">
      <c r="A2594" t="s">
        <v>15989</v>
      </c>
      <c r="B2594">
        <v>1</v>
      </c>
      <c r="C2594" s="1" t="s">
        <v>15990</v>
      </c>
      <c r="D2594" t="s">
        <v>15649</v>
      </c>
      <c r="E2594" t="s">
        <v>15991</v>
      </c>
      <c r="F2594" t="s">
        <v>298</v>
      </c>
      <c r="G2594">
        <v>6</v>
      </c>
      <c r="H2594" t="s">
        <v>682</v>
      </c>
      <c r="I2594" t="s">
        <v>15990</v>
      </c>
      <c r="J2594">
        <v>20996</v>
      </c>
      <c r="K2594">
        <v>2</v>
      </c>
      <c r="L2594" t="s">
        <v>1764</v>
      </c>
      <c r="M2594" t="s">
        <v>15992</v>
      </c>
      <c r="N2594">
        <v>29</v>
      </c>
      <c r="O2594" t="s">
        <v>15993</v>
      </c>
      <c r="P2594" s="1" t="s">
        <v>15649</v>
      </c>
      <c r="R2594">
        <v>4035685</v>
      </c>
      <c r="T2594" t="s">
        <v>344</v>
      </c>
      <c r="U2594" t="s">
        <v>532</v>
      </c>
      <c r="V2594" t="s">
        <v>17359</v>
      </c>
      <c r="W2594" s="1">
        <v>31942</v>
      </c>
      <c r="X2594"/>
    </row>
    <row r="2595" spans="1:24" x14ac:dyDescent="0.3">
      <c r="A2595" t="s">
        <v>9007</v>
      </c>
      <c r="B2595">
        <v>1</v>
      </c>
      <c r="C2595" s="1" t="s">
        <v>9005</v>
      </c>
      <c r="F2595" t="s">
        <v>294</v>
      </c>
      <c r="G2595">
        <v>0</v>
      </c>
      <c r="H2595" t="s">
        <v>295</v>
      </c>
      <c r="I2595" t="s">
        <v>9005</v>
      </c>
      <c r="J2595">
        <v>18898</v>
      </c>
      <c r="K2595">
        <v>0</v>
      </c>
      <c r="L2595" t="s">
        <v>1785</v>
      </c>
      <c r="M2595" t="s">
        <v>9006</v>
      </c>
      <c r="O2595" t="s">
        <v>13243</v>
      </c>
      <c r="P2595" s="1" t="s">
        <v>295</v>
      </c>
      <c r="T2595" t="s">
        <v>295</v>
      </c>
      <c r="V2595"/>
      <c r="W2595" s="1"/>
      <c r="X2595"/>
    </row>
    <row r="2596" spans="1:24" x14ac:dyDescent="0.3">
      <c r="A2596" t="s">
        <v>9011</v>
      </c>
      <c r="B2596">
        <v>1</v>
      </c>
      <c r="C2596" s="1" t="s">
        <v>9008</v>
      </c>
      <c r="D2596" t="s">
        <v>558</v>
      </c>
      <c r="E2596" t="s">
        <v>9010</v>
      </c>
      <c r="F2596" t="s">
        <v>294</v>
      </c>
      <c r="G2596">
        <v>35</v>
      </c>
      <c r="H2596" t="s">
        <v>1042</v>
      </c>
      <c r="I2596" t="s">
        <v>9008</v>
      </c>
      <c r="J2596">
        <v>20405</v>
      </c>
      <c r="K2596">
        <v>2</v>
      </c>
      <c r="L2596" t="s">
        <v>9009</v>
      </c>
      <c r="M2596" t="s">
        <v>2061</v>
      </c>
      <c r="N2596">
        <v>24</v>
      </c>
      <c r="O2596" t="s">
        <v>13244</v>
      </c>
      <c r="P2596" s="1" t="s">
        <v>448</v>
      </c>
      <c r="R2596">
        <v>3116375</v>
      </c>
      <c r="S2596">
        <v>9</v>
      </c>
      <c r="T2596" t="s">
        <v>344</v>
      </c>
      <c r="V2596" t="s">
        <v>9012</v>
      </c>
      <c r="W2596" s="1">
        <v>31443</v>
      </c>
      <c r="X2596"/>
    </row>
    <row r="2597" spans="1:24" x14ac:dyDescent="0.3">
      <c r="A2597" t="s">
        <v>9014</v>
      </c>
      <c r="B2597">
        <v>1</v>
      </c>
      <c r="C2597" s="1" t="s">
        <v>9013</v>
      </c>
      <c r="D2597" t="s">
        <v>347</v>
      </c>
      <c r="F2597" t="s">
        <v>294</v>
      </c>
      <c r="G2597">
        <v>15</v>
      </c>
      <c r="H2597" t="s">
        <v>918</v>
      </c>
      <c r="I2597" t="s">
        <v>9013</v>
      </c>
      <c r="J2597">
        <v>14968</v>
      </c>
      <c r="K2597">
        <v>2</v>
      </c>
      <c r="L2597" t="s">
        <v>461</v>
      </c>
      <c r="M2597" t="s">
        <v>777</v>
      </c>
      <c r="N2597">
        <v>26</v>
      </c>
      <c r="O2597" t="s">
        <v>13245</v>
      </c>
      <c r="P2597" s="1" t="s">
        <v>347</v>
      </c>
      <c r="R2597">
        <v>16011</v>
      </c>
      <c r="T2597" t="s">
        <v>317</v>
      </c>
      <c r="V2597" t="s">
        <v>9015</v>
      </c>
      <c r="W2597" s="1"/>
      <c r="X2597"/>
    </row>
    <row r="2598" spans="1:24" x14ac:dyDescent="0.3">
      <c r="A2598" t="s">
        <v>9018</v>
      </c>
      <c r="B2598">
        <v>1</v>
      </c>
      <c r="C2598" s="1" t="s">
        <v>9016</v>
      </c>
      <c r="D2598" t="s">
        <v>320</v>
      </c>
      <c r="F2598" t="s">
        <v>294</v>
      </c>
      <c r="G2598">
        <v>87</v>
      </c>
      <c r="H2598" t="s">
        <v>1153</v>
      </c>
      <c r="I2598" t="s">
        <v>9016</v>
      </c>
      <c r="J2598">
        <v>19635</v>
      </c>
      <c r="K2598">
        <v>2</v>
      </c>
      <c r="L2598" t="s">
        <v>9017</v>
      </c>
      <c r="M2598" t="s">
        <v>6007</v>
      </c>
      <c r="N2598">
        <v>25</v>
      </c>
      <c r="O2598" t="s">
        <v>13246</v>
      </c>
      <c r="P2598" s="1" t="s">
        <v>320</v>
      </c>
      <c r="R2598">
        <v>2973301</v>
      </c>
      <c r="T2598" t="s">
        <v>1336</v>
      </c>
      <c r="V2598" t="s">
        <v>2748</v>
      </c>
      <c r="W2598" s="1">
        <v>30858</v>
      </c>
      <c r="X2598"/>
    </row>
    <row r="2599" spans="1:24" x14ac:dyDescent="0.3">
      <c r="A2599" s="67" t="s">
        <v>9021</v>
      </c>
      <c r="B2599">
        <v>1</v>
      </c>
      <c r="C2599" s="1" t="s">
        <v>9019</v>
      </c>
      <c r="D2599" s="67"/>
      <c r="E2599" s="67"/>
      <c r="F2599" s="67" t="s">
        <v>294</v>
      </c>
      <c r="G2599" s="67">
        <v>0</v>
      </c>
      <c r="H2599" s="67" t="s">
        <v>295</v>
      </c>
      <c r="I2599" s="67" t="s">
        <v>9019</v>
      </c>
      <c r="J2599" s="67">
        <v>17709</v>
      </c>
      <c r="K2599" s="67">
        <v>0</v>
      </c>
      <c r="L2599" s="67" t="s">
        <v>9020</v>
      </c>
      <c r="M2599" s="67" t="s">
        <v>7669</v>
      </c>
      <c r="N2599" s="67"/>
      <c r="O2599" s="67" t="s">
        <v>13247</v>
      </c>
      <c r="P2599" s="1" t="s">
        <v>295</v>
      </c>
      <c r="Q2599" s="67"/>
      <c r="R2599" s="67"/>
      <c r="S2599" s="67"/>
      <c r="T2599" s="67" t="s">
        <v>295</v>
      </c>
      <c r="U2599" s="67"/>
      <c r="V2599" s="67"/>
      <c r="W2599" s="1"/>
      <c r="X2599"/>
    </row>
    <row r="2600" spans="1:24" x14ac:dyDescent="0.3">
      <c r="A2600" s="67" t="s">
        <v>9025</v>
      </c>
      <c r="B2600">
        <v>1</v>
      </c>
      <c r="C2600" s="1" t="s">
        <v>9022</v>
      </c>
      <c r="D2600" s="67" t="s">
        <v>347</v>
      </c>
      <c r="E2600" s="67"/>
      <c r="F2600" s="67" t="s">
        <v>294</v>
      </c>
      <c r="G2600" s="67">
        <v>15</v>
      </c>
      <c r="H2600" s="67" t="s">
        <v>7185</v>
      </c>
      <c r="I2600" s="67" t="s">
        <v>9022</v>
      </c>
      <c r="J2600" s="67">
        <v>13555</v>
      </c>
      <c r="K2600" s="67">
        <v>6</v>
      </c>
      <c r="L2600" s="67" t="s">
        <v>9023</v>
      </c>
      <c r="M2600" s="67" t="s">
        <v>9024</v>
      </c>
      <c r="N2600" s="67">
        <v>31</v>
      </c>
      <c r="O2600" s="67" t="s">
        <v>13248</v>
      </c>
      <c r="P2600" s="1" t="s">
        <v>347</v>
      </c>
      <c r="Q2600" s="67"/>
      <c r="R2600" s="67">
        <v>13386</v>
      </c>
      <c r="S2600" s="67"/>
      <c r="T2600" s="67" t="s">
        <v>9027</v>
      </c>
      <c r="U2600" s="67"/>
      <c r="V2600" s="67" t="s">
        <v>9026</v>
      </c>
      <c r="W2600" s="1">
        <v>24173</v>
      </c>
      <c r="X2600"/>
    </row>
    <row r="2601" spans="1:24" x14ac:dyDescent="0.3">
      <c r="A2601" s="67" t="s">
        <v>9030</v>
      </c>
      <c r="B2601">
        <v>1</v>
      </c>
      <c r="C2601" s="1" t="s">
        <v>63</v>
      </c>
      <c r="D2601" s="67" t="s">
        <v>448</v>
      </c>
      <c r="E2601" s="67" t="s">
        <v>9029</v>
      </c>
      <c r="F2601" s="67" t="s">
        <v>298</v>
      </c>
      <c r="G2601" s="67">
        <v>28</v>
      </c>
      <c r="H2601" s="67" t="s">
        <v>692</v>
      </c>
      <c r="I2601" s="67" t="s">
        <v>63</v>
      </c>
      <c r="J2601" s="67">
        <v>15071</v>
      </c>
      <c r="K2601" s="67">
        <v>8</v>
      </c>
      <c r="L2601" s="67" t="s">
        <v>9028</v>
      </c>
      <c r="M2601" s="67" t="s">
        <v>1084</v>
      </c>
      <c r="N2601" s="67">
        <v>31</v>
      </c>
      <c r="O2601" s="67" t="s">
        <v>13249</v>
      </c>
      <c r="P2601" s="1" t="s">
        <v>448</v>
      </c>
      <c r="Q2601" s="67"/>
      <c r="R2601" s="67">
        <v>15920</v>
      </c>
      <c r="S2601" s="67">
        <v>2</v>
      </c>
      <c r="T2601" s="67" t="s">
        <v>317</v>
      </c>
      <c r="U2601" s="67" t="s">
        <v>370</v>
      </c>
      <c r="V2601" s="67" t="s">
        <v>15311</v>
      </c>
      <c r="W2601" s="1">
        <v>26804</v>
      </c>
      <c r="X2601"/>
    </row>
    <row r="2602" spans="1:24" x14ac:dyDescent="0.3">
      <c r="A2602" s="67" t="s">
        <v>16862</v>
      </c>
      <c r="B2602">
        <v>1</v>
      </c>
      <c r="C2602" s="1" t="s">
        <v>16863</v>
      </c>
      <c r="D2602" s="67" t="s">
        <v>320</v>
      </c>
      <c r="E2602" s="67"/>
      <c r="F2602" s="67" t="s">
        <v>298</v>
      </c>
      <c r="G2602" s="67">
        <v>87</v>
      </c>
      <c r="H2602" s="67" t="s">
        <v>455</v>
      </c>
      <c r="I2602" s="67" t="s">
        <v>16863</v>
      </c>
      <c r="J2602" s="67"/>
      <c r="K2602" s="67">
        <v>0</v>
      </c>
      <c r="L2602" s="67" t="s">
        <v>504</v>
      </c>
      <c r="M2602" s="67" t="s">
        <v>4232</v>
      </c>
      <c r="N2602" s="67">
        <v>23</v>
      </c>
      <c r="O2602" s="67" t="s">
        <v>17360</v>
      </c>
      <c r="P2602" s="1" t="s">
        <v>320</v>
      </c>
      <c r="Q2602" s="67"/>
      <c r="R2602" s="67"/>
      <c r="S2602" s="67"/>
      <c r="T2602" s="67" t="s">
        <v>303</v>
      </c>
      <c r="U2602" s="67" t="s">
        <v>441</v>
      </c>
      <c r="V2602" s="67" t="s">
        <v>17361</v>
      </c>
      <c r="W2602" s="1"/>
      <c r="X2602"/>
    </row>
    <row r="2603" spans="1:24" x14ac:dyDescent="0.3">
      <c r="A2603" s="67" t="s">
        <v>15312</v>
      </c>
      <c r="B2603">
        <v>1</v>
      </c>
      <c r="C2603" s="1" t="s">
        <v>15313</v>
      </c>
      <c r="D2603" s="67" t="s">
        <v>347</v>
      </c>
      <c r="E2603" s="67"/>
      <c r="F2603" s="67" t="s">
        <v>294</v>
      </c>
      <c r="G2603" s="67"/>
      <c r="H2603" s="67" t="s">
        <v>1301</v>
      </c>
      <c r="I2603" s="67" t="s">
        <v>15313</v>
      </c>
      <c r="J2603" s="67">
        <v>22354</v>
      </c>
      <c r="K2603" s="67">
        <v>0</v>
      </c>
      <c r="L2603" s="67" t="s">
        <v>1993</v>
      </c>
      <c r="M2603" s="67" t="s">
        <v>15315</v>
      </c>
      <c r="N2603" s="67">
        <v>24</v>
      </c>
      <c r="O2603" s="67" t="s">
        <v>15316</v>
      </c>
      <c r="P2603" s="1" t="s">
        <v>347</v>
      </c>
      <c r="Q2603" s="67"/>
      <c r="R2603" s="67">
        <v>3916927</v>
      </c>
      <c r="S2603" s="67"/>
      <c r="T2603" s="67" t="s">
        <v>399</v>
      </c>
      <c r="U2603" s="67"/>
      <c r="V2603" s="67" t="s">
        <v>15314</v>
      </c>
      <c r="W2603" s="1">
        <v>33017</v>
      </c>
      <c r="X2603"/>
    </row>
    <row r="2604" spans="1:24" x14ac:dyDescent="0.3">
      <c r="A2604" s="67" t="s">
        <v>9033</v>
      </c>
      <c r="B2604">
        <v>1</v>
      </c>
      <c r="C2604" s="1" t="s">
        <v>9031</v>
      </c>
      <c r="D2604" s="67" t="s">
        <v>448</v>
      </c>
      <c r="E2604" s="67" t="s">
        <v>15317</v>
      </c>
      <c r="F2604" s="67" t="s">
        <v>294</v>
      </c>
      <c r="G2604" s="67">
        <v>37</v>
      </c>
      <c r="H2604" s="67" t="s">
        <v>355</v>
      </c>
      <c r="I2604" s="67" t="s">
        <v>9031</v>
      </c>
      <c r="J2604" s="67">
        <v>21293</v>
      </c>
      <c r="K2604" s="67">
        <v>1</v>
      </c>
      <c r="L2604" s="67" t="s">
        <v>2833</v>
      </c>
      <c r="M2604" s="67" t="s">
        <v>9032</v>
      </c>
      <c r="N2604" s="67">
        <v>23</v>
      </c>
      <c r="O2604" s="67" t="s">
        <v>13250</v>
      </c>
      <c r="P2604" s="1" t="s">
        <v>448</v>
      </c>
      <c r="Q2604" s="67"/>
      <c r="R2604" s="67">
        <v>3919544</v>
      </c>
      <c r="S2604" s="67"/>
      <c r="T2604" s="67" t="s">
        <v>399</v>
      </c>
      <c r="U2604" s="67"/>
      <c r="V2604" s="67" t="s">
        <v>4326</v>
      </c>
      <c r="W2604" s="1">
        <v>32129</v>
      </c>
      <c r="X2604"/>
    </row>
    <row r="2605" spans="1:24" x14ac:dyDescent="0.3">
      <c r="A2605" s="67" t="s">
        <v>15318</v>
      </c>
      <c r="B2605">
        <v>1</v>
      </c>
      <c r="C2605" s="1" t="s">
        <v>15319</v>
      </c>
      <c r="D2605" s="67" t="s">
        <v>448</v>
      </c>
      <c r="E2605" s="67"/>
      <c r="F2605" s="67" t="s">
        <v>294</v>
      </c>
      <c r="G2605" s="67"/>
      <c r="H2605" s="67" t="s">
        <v>787</v>
      </c>
      <c r="I2605" s="67" t="s">
        <v>15319</v>
      </c>
      <c r="J2605" s="67">
        <v>21851</v>
      </c>
      <c r="K2605" s="67">
        <v>0</v>
      </c>
      <c r="L2605" s="67" t="s">
        <v>932</v>
      </c>
      <c r="M2605" s="67" t="s">
        <v>15320</v>
      </c>
      <c r="N2605" s="67">
        <v>24</v>
      </c>
      <c r="O2605" s="67" t="s">
        <v>15321</v>
      </c>
      <c r="P2605" s="1" t="s">
        <v>448</v>
      </c>
      <c r="Q2605" s="67"/>
      <c r="R2605" s="67"/>
      <c r="S2605" s="67"/>
      <c r="T2605" s="67" t="s">
        <v>489</v>
      </c>
      <c r="U2605" s="67"/>
      <c r="V2605" s="67" t="s">
        <v>13881</v>
      </c>
      <c r="W2605" s="1">
        <v>33251</v>
      </c>
      <c r="X2605"/>
    </row>
    <row r="2606" spans="1:24" x14ac:dyDescent="0.3">
      <c r="A2606" s="69" t="s">
        <v>9036</v>
      </c>
      <c r="B2606" s="69">
        <v>1</v>
      </c>
      <c r="C2606" s="1" t="s">
        <v>9034</v>
      </c>
      <c r="D2606" s="69"/>
      <c r="E2606" s="69"/>
      <c r="F2606" s="69" t="s">
        <v>294</v>
      </c>
      <c r="G2606" s="69">
        <v>0</v>
      </c>
      <c r="H2606" s="69" t="s">
        <v>295</v>
      </c>
      <c r="I2606" s="69" t="s">
        <v>9034</v>
      </c>
      <c r="J2606" s="69">
        <v>17838</v>
      </c>
      <c r="K2606" s="69">
        <v>0</v>
      </c>
      <c r="L2606" s="69" t="s">
        <v>5317</v>
      </c>
      <c r="M2606" s="69" t="s">
        <v>9035</v>
      </c>
      <c r="N2606" s="69"/>
      <c r="O2606" s="69" t="s">
        <v>13251</v>
      </c>
      <c r="P2606" s="1" t="s">
        <v>295</v>
      </c>
      <c r="Q2606" s="69"/>
      <c r="R2606" s="69"/>
      <c r="S2606" s="69"/>
      <c r="T2606" s="69" t="s">
        <v>295</v>
      </c>
      <c r="U2606" s="69"/>
      <c r="V2606" s="69"/>
      <c r="W2606" s="1"/>
      <c r="X2606"/>
    </row>
    <row r="2607" spans="1:24" x14ac:dyDescent="0.3">
      <c r="A2607" s="69" t="s">
        <v>16568</v>
      </c>
      <c r="B2607" s="69">
        <v>1</v>
      </c>
      <c r="C2607" s="1" t="s">
        <v>9037</v>
      </c>
      <c r="D2607" s="69" t="s">
        <v>310</v>
      </c>
      <c r="E2607" s="69" t="s">
        <v>9038</v>
      </c>
      <c r="F2607" s="69" t="s">
        <v>294</v>
      </c>
      <c r="G2607" s="69">
        <v>3</v>
      </c>
      <c r="H2607" s="69" t="s">
        <v>1153</v>
      </c>
      <c r="I2607" s="69" t="s">
        <v>9037</v>
      </c>
      <c r="J2607" s="69">
        <v>14868</v>
      </c>
      <c r="K2607" s="69">
        <v>7</v>
      </c>
      <c r="L2607" s="69" t="s">
        <v>14380</v>
      </c>
      <c r="M2607" s="69" t="s">
        <v>6498</v>
      </c>
      <c r="N2607" s="69">
        <v>30</v>
      </c>
      <c r="O2607" s="69" t="s">
        <v>13252</v>
      </c>
      <c r="P2607" s="1" t="s">
        <v>310</v>
      </c>
      <c r="Q2607" s="69"/>
      <c r="R2607" s="69">
        <v>15803</v>
      </c>
      <c r="S2607" s="69"/>
      <c r="T2607" s="69" t="s">
        <v>421</v>
      </c>
      <c r="U2607" s="69"/>
      <c r="V2607" s="69" t="s">
        <v>2895</v>
      </c>
      <c r="W2607" s="1">
        <v>26639</v>
      </c>
      <c r="X2607"/>
    </row>
    <row r="2608" spans="1:24" x14ac:dyDescent="0.3">
      <c r="A2608" s="69" t="s">
        <v>15994</v>
      </c>
      <c r="B2608" s="69">
        <v>1</v>
      </c>
      <c r="C2608" s="1" t="s">
        <v>15995</v>
      </c>
      <c r="D2608" s="69" t="s">
        <v>15649</v>
      </c>
      <c r="E2608" s="69" t="s">
        <v>15996</v>
      </c>
      <c r="F2608" s="69" t="s">
        <v>298</v>
      </c>
      <c r="G2608" s="69">
        <v>4</v>
      </c>
      <c r="H2608" s="69" t="s">
        <v>447</v>
      </c>
      <c r="I2608" s="69" t="s">
        <v>15995</v>
      </c>
      <c r="J2608" s="69">
        <v>19956</v>
      </c>
      <c r="K2608" s="69">
        <v>3</v>
      </c>
      <c r="L2608" s="69" t="s">
        <v>367</v>
      </c>
      <c r="M2608" s="69" t="s">
        <v>5343</v>
      </c>
      <c r="N2608" s="69">
        <v>25</v>
      </c>
      <c r="O2608" s="69" t="s">
        <v>15997</v>
      </c>
      <c r="P2608" s="1" t="s">
        <v>15649</v>
      </c>
      <c r="Q2608" s="69"/>
      <c r="R2608" s="69">
        <v>3929851</v>
      </c>
      <c r="S2608" s="69"/>
      <c r="T2608" s="69" t="s">
        <v>344</v>
      </c>
      <c r="U2608" s="69" t="s">
        <v>414</v>
      </c>
      <c r="V2608" s="69" t="s">
        <v>5283</v>
      </c>
      <c r="W2608" s="1">
        <v>31119</v>
      </c>
      <c r="X2608"/>
    </row>
    <row r="2609" spans="1:24" x14ac:dyDescent="0.3">
      <c r="A2609" s="69" t="s">
        <v>9043</v>
      </c>
      <c r="B2609" s="69">
        <v>1</v>
      </c>
      <c r="C2609" s="1" t="s">
        <v>9040</v>
      </c>
      <c r="D2609" s="69" t="s">
        <v>448</v>
      </c>
      <c r="E2609" s="69" t="s">
        <v>9042</v>
      </c>
      <c r="F2609" s="69" t="s">
        <v>298</v>
      </c>
      <c r="G2609" s="69">
        <v>38</v>
      </c>
      <c r="H2609" s="69" t="s">
        <v>309</v>
      </c>
      <c r="I2609" s="69" t="s">
        <v>9040</v>
      </c>
      <c r="J2609" s="69">
        <v>15256</v>
      </c>
      <c r="K2609" s="69">
        <v>7</v>
      </c>
      <c r="L2609" s="69" t="s">
        <v>9041</v>
      </c>
      <c r="M2609" s="69" t="s">
        <v>367</v>
      </c>
      <c r="N2609" s="69">
        <v>29</v>
      </c>
      <c r="O2609" s="69" t="s">
        <v>13253</v>
      </c>
      <c r="P2609" s="1" t="s">
        <v>448</v>
      </c>
      <c r="Q2609" s="69"/>
      <c r="R2609" s="69">
        <v>15855</v>
      </c>
      <c r="S2609" s="69"/>
      <c r="T2609" s="69" t="s">
        <v>399</v>
      </c>
      <c r="U2609" s="69"/>
      <c r="V2609" s="69" t="s">
        <v>1202</v>
      </c>
      <c r="W2609" s="1">
        <v>26685</v>
      </c>
      <c r="X2609"/>
    </row>
    <row r="2610" spans="1:24" x14ac:dyDescent="0.3">
      <c r="A2610" s="69" t="s">
        <v>9045</v>
      </c>
      <c r="B2610" s="69">
        <v>1</v>
      </c>
      <c r="C2610" s="1" t="s">
        <v>9044</v>
      </c>
      <c r="D2610" s="69" t="s">
        <v>347</v>
      </c>
      <c r="E2610" s="69"/>
      <c r="F2610" s="69" t="s">
        <v>294</v>
      </c>
      <c r="G2610" s="69">
        <v>2</v>
      </c>
      <c r="H2610" s="69" t="s">
        <v>472</v>
      </c>
      <c r="I2610" s="69" t="s">
        <v>9044</v>
      </c>
      <c r="J2610" s="69">
        <v>19380</v>
      </c>
      <c r="K2610" s="69">
        <v>2</v>
      </c>
      <c r="L2610" s="69" t="s">
        <v>3235</v>
      </c>
      <c r="M2610" s="69" t="s">
        <v>2333</v>
      </c>
      <c r="N2610" s="69">
        <v>25</v>
      </c>
      <c r="O2610" s="69" t="s">
        <v>13254</v>
      </c>
      <c r="P2610" s="1" t="s">
        <v>347</v>
      </c>
      <c r="Q2610" s="69"/>
      <c r="R2610" s="69">
        <v>2978344</v>
      </c>
      <c r="S2610" s="69"/>
      <c r="T2610" s="69" t="s">
        <v>359</v>
      </c>
      <c r="U2610" s="69"/>
      <c r="V2610" s="69" t="s">
        <v>2954</v>
      </c>
      <c r="W2610" s="1">
        <v>30575</v>
      </c>
      <c r="X2610"/>
    </row>
    <row r="2611" spans="1:24" x14ac:dyDescent="0.3">
      <c r="A2611" s="69" t="s">
        <v>9049</v>
      </c>
      <c r="B2611" s="69">
        <v>1</v>
      </c>
      <c r="C2611" s="1" t="s">
        <v>9046</v>
      </c>
      <c r="D2611" s="69" t="s">
        <v>320</v>
      </c>
      <c r="E2611" s="69" t="s">
        <v>9048</v>
      </c>
      <c r="F2611" s="69" t="s">
        <v>294</v>
      </c>
      <c r="G2611" s="69">
        <v>81</v>
      </c>
      <c r="H2611" s="69" t="s">
        <v>455</v>
      </c>
      <c r="I2611" s="69" t="s">
        <v>9046</v>
      </c>
      <c r="J2611" s="69">
        <v>18662</v>
      </c>
      <c r="K2611" s="69">
        <v>4</v>
      </c>
      <c r="L2611" s="69" t="s">
        <v>468</v>
      </c>
      <c r="M2611" s="69" t="s">
        <v>9047</v>
      </c>
      <c r="N2611" s="69">
        <v>27</v>
      </c>
      <c r="O2611" s="69" t="s">
        <v>13255</v>
      </c>
      <c r="P2611" s="1" t="s">
        <v>320</v>
      </c>
      <c r="Q2611" s="69"/>
      <c r="R2611" s="69">
        <v>2566643</v>
      </c>
      <c r="S2611" s="69"/>
      <c r="T2611" s="69" t="s">
        <v>293</v>
      </c>
      <c r="U2611" s="69"/>
      <c r="V2611" s="69" t="s">
        <v>6340</v>
      </c>
      <c r="W2611" s="1">
        <v>29963</v>
      </c>
      <c r="X2611"/>
    </row>
    <row r="2612" spans="1:24" x14ac:dyDescent="0.3">
      <c r="A2612" s="69" t="s">
        <v>9051</v>
      </c>
      <c r="B2612" s="69">
        <v>1</v>
      </c>
      <c r="C2612" s="1" t="s">
        <v>9050</v>
      </c>
      <c r="D2612" s="69"/>
      <c r="E2612" s="69"/>
      <c r="F2612" s="69" t="s">
        <v>294</v>
      </c>
      <c r="G2612" s="69">
        <v>0</v>
      </c>
      <c r="H2612" s="69" t="s">
        <v>295</v>
      </c>
      <c r="I2612" s="69" t="s">
        <v>9050</v>
      </c>
      <c r="J2612" s="69">
        <v>17848</v>
      </c>
      <c r="K2612" s="69">
        <v>0</v>
      </c>
      <c r="L2612" s="69" t="s">
        <v>2065</v>
      </c>
      <c r="M2612" s="69" t="s">
        <v>4319</v>
      </c>
      <c r="N2612" s="69"/>
      <c r="O2612" s="69" t="s">
        <v>13256</v>
      </c>
      <c r="P2612" s="1" t="s">
        <v>295</v>
      </c>
      <c r="Q2612" s="69"/>
      <c r="R2612" s="69"/>
      <c r="S2612" s="69"/>
      <c r="T2612" s="69" t="s">
        <v>295</v>
      </c>
      <c r="U2612" s="69"/>
      <c r="V2612" s="69"/>
      <c r="W2612" s="1"/>
      <c r="X2612"/>
    </row>
    <row r="2613" spans="1:24" x14ac:dyDescent="0.3">
      <c r="A2613" s="69" t="s">
        <v>16569</v>
      </c>
      <c r="B2613" s="69">
        <v>1</v>
      </c>
      <c r="C2613" s="1" t="s">
        <v>16570</v>
      </c>
      <c r="D2613" s="69" t="s">
        <v>448</v>
      </c>
      <c r="E2613" s="69"/>
      <c r="F2613" s="69" t="s">
        <v>298</v>
      </c>
      <c r="G2613" s="69">
        <v>28</v>
      </c>
      <c r="H2613" s="69" t="s">
        <v>433</v>
      </c>
      <c r="I2613" s="69" t="s">
        <v>16570</v>
      </c>
      <c r="J2613" s="69"/>
      <c r="K2613" s="69">
        <v>0</v>
      </c>
      <c r="L2613" s="69" t="s">
        <v>1826</v>
      </c>
      <c r="M2613" s="69" t="s">
        <v>16571</v>
      </c>
      <c r="N2613" s="69">
        <v>22</v>
      </c>
      <c r="O2613" s="69" t="s">
        <v>16572</v>
      </c>
      <c r="P2613" s="1" t="s">
        <v>448</v>
      </c>
      <c r="Q2613" s="69"/>
      <c r="R2613" s="69"/>
      <c r="S2613" s="69"/>
      <c r="T2613" s="69" t="s">
        <v>328</v>
      </c>
      <c r="U2613" s="69" t="s">
        <v>532</v>
      </c>
      <c r="V2613" s="69" t="s">
        <v>17362</v>
      </c>
      <c r="W2613" s="1"/>
      <c r="X2613"/>
    </row>
    <row r="2614" spans="1:24" x14ac:dyDescent="0.3">
      <c r="A2614" s="69" t="s">
        <v>9055</v>
      </c>
      <c r="B2614" s="69">
        <v>1</v>
      </c>
      <c r="C2614" s="1" t="s">
        <v>9053</v>
      </c>
      <c r="D2614" s="69" t="s">
        <v>448</v>
      </c>
      <c r="E2614" s="69"/>
      <c r="F2614" s="69" t="s">
        <v>294</v>
      </c>
      <c r="G2614" s="69">
        <v>0</v>
      </c>
      <c r="H2614" s="69" t="s">
        <v>295</v>
      </c>
      <c r="I2614" s="69" t="s">
        <v>9053</v>
      </c>
      <c r="J2614" s="69">
        <v>19643</v>
      </c>
      <c r="K2614" s="69">
        <v>0</v>
      </c>
      <c r="L2614" s="69" t="s">
        <v>9054</v>
      </c>
      <c r="M2614" s="69" t="s">
        <v>3730</v>
      </c>
      <c r="N2614" s="69"/>
      <c r="O2614" s="69" t="s">
        <v>13257</v>
      </c>
      <c r="P2614" s="1" t="s">
        <v>448</v>
      </c>
      <c r="Q2614" s="69"/>
      <c r="R2614" s="69"/>
      <c r="S2614" s="69"/>
      <c r="T2614" s="69" t="s">
        <v>295</v>
      </c>
      <c r="U2614" s="69"/>
      <c r="V2614" s="69"/>
      <c r="W2614" s="1">
        <v>30486</v>
      </c>
      <c r="X2614"/>
    </row>
    <row r="2615" spans="1:24" x14ac:dyDescent="0.3">
      <c r="A2615" s="69" t="s">
        <v>9060</v>
      </c>
      <c r="B2615" s="69">
        <v>1</v>
      </c>
      <c r="C2615" s="1" t="s">
        <v>9056</v>
      </c>
      <c r="D2615" s="69" t="s">
        <v>558</v>
      </c>
      <c r="E2615" s="69" t="s">
        <v>9059</v>
      </c>
      <c r="F2615" s="69" t="s">
        <v>298</v>
      </c>
      <c r="G2615" s="69">
        <v>33</v>
      </c>
      <c r="H2615" s="69" t="s">
        <v>1042</v>
      </c>
      <c r="I2615" s="69" t="s">
        <v>9056</v>
      </c>
      <c r="J2615" s="69">
        <v>16534</v>
      </c>
      <c r="K2615" s="69">
        <v>6</v>
      </c>
      <c r="L2615" s="69" t="s">
        <v>9057</v>
      </c>
      <c r="M2615" s="69" t="s">
        <v>9058</v>
      </c>
      <c r="N2615" s="69">
        <v>28</v>
      </c>
      <c r="O2615" s="69" t="s">
        <v>13258</v>
      </c>
      <c r="P2615" s="1" t="s">
        <v>448</v>
      </c>
      <c r="Q2615" s="69"/>
      <c r="R2615" s="69">
        <v>17223</v>
      </c>
      <c r="S2615" s="69"/>
      <c r="T2615" s="69" t="s">
        <v>359</v>
      </c>
      <c r="U2615" s="69"/>
      <c r="V2615" s="69" t="s">
        <v>9061</v>
      </c>
      <c r="W2615" s="1">
        <v>28068</v>
      </c>
      <c r="X2615"/>
    </row>
    <row r="2616" spans="1:24" x14ac:dyDescent="0.3">
      <c r="A2616" s="69" t="s">
        <v>9064</v>
      </c>
      <c r="B2616" s="69">
        <v>1</v>
      </c>
      <c r="C2616" s="1" t="s">
        <v>9062</v>
      </c>
      <c r="D2616" s="69" t="s">
        <v>320</v>
      </c>
      <c r="E2616" s="69" t="s">
        <v>14126</v>
      </c>
      <c r="F2616" s="69" t="s">
        <v>294</v>
      </c>
      <c r="G2616" s="69"/>
      <c r="H2616" s="69" t="s">
        <v>1042</v>
      </c>
      <c r="I2616" s="69" t="s">
        <v>9062</v>
      </c>
      <c r="J2616" s="69">
        <v>21497</v>
      </c>
      <c r="K2616" s="69">
        <v>1</v>
      </c>
      <c r="L2616" s="69" t="s">
        <v>4818</v>
      </c>
      <c r="M2616" s="69" t="s">
        <v>9063</v>
      </c>
      <c r="N2616" s="69">
        <v>24</v>
      </c>
      <c r="O2616" s="69" t="s">
        <v>13259</v>
      </c>
      <c r="P2616" s="1" t="s">
        <v>320</v>
      </c>
      <c r="Q2616" s="69"/>
      <c r="R2616" s="69">
        <v>3915230</v>
      </c>
      <c r="S2616" s="69"/>
      <c r="T2616" s="69" t="s">
        <v>421</v>
      </c>
      <c r="U2616" s="69"/>
      <c r="V2616" s="69" t="s">
        <v>13867</v>
      </c>
      <c r="W2616" s="1">
        <v>32352</v>
      </c>
      <c r="X2616"/>
    </row>
    <row r="2617" spans="1:24" x14ac:dyDescent="0.3">
      <c r="A2617" s="69" t="s">
        <v>9067</v>
      </c>
      <c r="B2617" s="69">
        <v>1</v>
      </c>
      <c r="C2617" s="1" t="s">
        <v>154</v>
      </c>
      <c r="D2617" s="69" t="s">
        <v>448</v>
      </c>
      <c r="E2617" s="69" t="s">
        <v>9066</v>
      </c>
      <c r="F2617" s="69" t="s">
        <v>298</v>
      </c>
      <c r="G2617" s="69">
        <v>25</v>
      </c>
      <c r="H2617" s="69" t="s">
        <v>571</v>
      </c>
      <c r="I2617" s="69" t="s">
        <v>154</v>
      </c>
      <c r="J2617" s="69">
        <v>18375</v>
      </c>
      <c r="K2617" s="69">
        <v>5</v>
      </c>
      <c r="L2617" s="69" t="s">
        <v>7281</v>
      </c>
      <c r="M2617" s="69" t="s">
        <v>9065</v>
      </c>
      <c r="N2617" s="69">
        <v>27</v>
      </c>
      <c r="O2617" s="69" t="s">
        <v>13260</v>
      </c>
      <c r="P2617" s="1" t="s">
        <v>448</v>
      </c>
      <c r="Q2617" s="69"/>
      <c r="R2617" s="69">
        <v>3051902</v>
      </c>
      <c r="S2617" s="69">
        <v>4</v>
      </c>
      <c r="T2617" s="69" t="s">
        <v>359</v>
      </c>
      <c r="U2617" s="69" t="s">
        <v>441</v>
      </c>
      <c r="V2617" s="69" t="s">
        <v>9068</v>
      </c>
      <c r="W2617" s="1">
        <v>29560</v>
      </c>
      <c r="X2617"/>
    </row>
    <row r="2618" spans="1:24" x14ac:dyDescent="0.3">
      <c r="A2618" s="69" t="s">
        <v>15322</v>
      </c>
      <c r="B2618" s="69">
        <v>1</v>
      </c>
      <c r="C2618" s="1" t="s">
        <v>9069</v>
      </c>
      <c r="D2618" s="69" t="s">
        <v>320</v>
      </c>
      <c r="E2618" s="69" t="s">
        <v>9070</v>
      </c>
      <c r="F2618" s="69" t="s">
        <v>298</v>
      </c>
      <c r="G2618" s="69">
        <v>85</v>
      </c>
      <c r="H2618" s="69" t="s">
        <v>1153</v>
      </c>
      <c r="I2618" s="69" t="s">
        <v>9069</v>
      </c>
      <c r="J2618" s="69">
        <v>19491</v>
      </c>
      <c r="K2618" s="69">
        <v>4</v>
      </c>
      <c r="L2618" s="69" t="s">
        <v>1218</v>
      </c>
      <c r="M2618" s="69" t="s">
        <v>15323</v>
      </c>
      <c r="N2618" s="69">
        <v>27</v>
      </c>
      <c r="O2618" s="69" t="s">
        <v>15324</v>
      </c>
      <c r="P2618" s="1" t="s">
        <v>320</v>
      </c>
      <c r="Q2618" s="69"/>
      <c r="R2618" s="69">
        <v>2975674</v>
      </c>
      <c r="S2618" s="69">
        <v>1</v>
      </c>
      <c r="T2618" s="69" t="s">
        <v>293</v>
      </c>
      <c r="U2618" s="69" t="s">
        <v>364</v>
      </c>
      <c r="V2618" s="69" t="s">
        <v>542</v>
      </c>
      <c r="W2618" s="1">
        <v>30777</v>
      </c>
      <c r="X2618"/>
    </row>
    <row r="2619" spans="1:24" x14ac:dyDescent="0.3">
      <c r="A2619" s="69" t="s">
        <v>9072</v>
      </c>
      <c r="B2619" s="69">
        <v>1</v>
      </c>
      <c r="C2619" s="1" t="s">
        <v>9071</v>
      </c>
      <c r="D2619" s="69" t="s">
        <v>347</v>
      </c>
      <c r="E2619" s="69"/>
      <c r="F2619" s="69" t="s">
        <v>294</v>
      </c>
      <c r="G2619" s="69">
        <v>13</v>
      </c>
      <c r="H2619" s="69" t="s">
        <v>482</v>
      </c>
      <c r="I2619" s="69" t="s">
        <v>9071</v>
      </c>
      <c r="J2619" s="69">
        <v>16115</v>
      </c>
      <c r="K2619" s="69">
        <v>1</v>
      </c>
      <c r="L2619" s="69" t="s">
        <v>1366</v>
      </c>
      <c r="M2619" s="69" t="s">
        <v>3696</v>
      </c>
      <c r="N2619" s="69">
        <v>26</v>
      </c>
      <c r="O2619" s="69" t="s">
        <v>13261</v>
      </c>
      <c r="P2619" s="1" t="s">
        <v>347</v>
      </c>
      <c r="Q2619" s="69"/>
      <c r="R2619" s="69">
        <v>17200</v>
      </c>
      <c r="S2619" s="69"/>
      <c r="T2619" s="69" t="s">
        <v>359</v>
      </c>
      <c r="U2619" s="69"/>
      <c r="V2619" s="69" t="s">
        <v>9073</v>
      </c>
      <c r="W2619" s="1">
        <v>28028</v>
      </c>
      <c r="X2619"/>
    </row>
    <row r="2620" spans="1:24" x14ac:dyDescent="0.3">
      <c r="A2620" s="69" t="s">
        <v>9077</v>
      </c>
      <c r="B2620" s="69">
        <v>1</v>
      </c>
      <c r="C2620" s="1" t="s">
        <v>9075</v>
      </c>
      <c r="D2620" s="69" t="s">
        <v>320</v>
      </c>
      <c r="E2620" s="69" t="s">
        <v>14128</v>
      </c>
      <c r="F2620" s="69" t="s">
        <v>294</v>
      </c>
      <c r="G2620" s="69"/>
      <c r="H2620" s="69" t="s">
        <v>1371</v>
      </c>
      <c r="I2620" s="69" t="s">
        <v>9075</v>
      </c>
      <c r="J2620" s="69">
        <v>21256</v>
      </c>
      <c r="K2620" s="69">
        <v>1</v>
      </c>
      <c r="L2620" s="69" t="s">
        <v>3396</v>
      </c>
      <c r="M2620" s="69" t="s">
        <v>9076</v>
      </c>
      <c r="N2620" s="69">
        <v>25</v>
      </c>
      <c r="O2620" s="69" t="s">
        <v>13262</v>
      </c>
      <c r="P2620" s="1" t="s">
        <v>320</v>
      </c>
      <c r="Q2620" s="69"/>
      <c r="R2620" s="69">
        <v>3116384</v>
      </c>
      <c r="S2620" s="69">
        <v>4</v>
      </c>
      <c r="T2620" s="69" t="s">
        <v>293</v>
      </c>
      <c r="U2620" s="69"/>
      <c r="V2620" s="69" t="s">
        <v>14127</v>
      </c>
      <c r="W2620" s="1">
        <v>32094</v>
      </c>
      <c r="X2620"/>
    </row>
    <row r="2621" spans="1:24" x14ac:dyDescent="0.3">
      <c r="A2621" s="69" t="s">
        <v>9079</v>
      </c>
      <c r="B2621" s="69">
        <v>1</v>
      </c>
      <c r="C2621" s="1" t="s">
        <v>9078</v>
      </c>
      <c r="D2621" s="69"/>
      <c r="E2621" s="69"/>
      <c r="F2621" s="69" t="s">
        <v>294</v>
      </c>
      <c r="G2621" s="69">
        <v>0</v>
      </c>
      <c r="H2621" s="69" t="s">
        <v>295</v>
      </c>
      <c r="I2621" s="69" t="s">
        <v>9078</v>
      </c>
      <c r="J2621" s="69">
        <v>18799</v>
      </c>
      <c r="K2621" s="69">
        <v>0</v>
      </c>
      <c r="L2621" s="69" t="s">
        <v>953</v>
      </c>
      <c r="M2621" s="69" t="s">
        <v>8634</v>
      </c>
      <c r="N2621" s="69"/>
      <c r="O2621" s="69" t="s">
        <v>13263</v>
      </c>
      <c r="P2621" s="1" t="s">
        <v>295</v>
      </c>
      <c r="Q2621" s="69"/>
      <c r="R2621" s="69"/>
      <c r="S2621" s="69"/>
      <c r="T2621" s="69" t="s">
        <v>295</v>
      </c>
      <c r="U2621" s="69"/>
      <c r="V2621" s="69"/>
      <c r="W2621" s="1"/>
      <c r="X2621"/>
    </row>
    <row r="2622" spans="1:24" x14ac:dyDescent="0.3">
      <c r="A2622" s="69" t="s">
        <v>9082</v>
      </c>
      <c r="B2622" s="69">
        <v>1</v>
      </c>
      <c r="C2622" s="1" t="s">
        <v>9080</v>
      </c>
      <c r="D2622" s="69" t="s">
        <v>448</v>
      </c>
      <c r="E2622" s="69"/>
      <c r="F2622" s="69" t="s">
        <v>294</v>
      </c>
      <c r="G2622" s="69">
        <v>13</v>
      </c>
      <c r="H2622" s="69" t="s">
        <v>627</v>
      </c>
      <c r="I2622" s="69" t="s">
        <v>9080</v>
      </c>
      <c r="J2622" s="69">
        <v>16144</v>
      </c>
      <c r="K2622" s="69">
        <v>6</v>
      </c>
      <c r="L2622" s="69" t="s">
        <v>9081</v>
      </c>
      <c r="M2622" s="69" t="s">
        <v>3138</v>
      </c>
      <c r="N2622" s="69">
        <v>29</v>
      </c>
      <c r="O2622" s="69" t="s">
        <v>13264</v>
      </c>
      <c r="P2622" s="1" t="s">
        <v>448</v>
      </c>
      <c r="Q2622" s="69"/>
      <c r="R2622" s="69">
        <v>16755</v>
      </c>
      <c r="S2622" s="69"/>
      <c r="T2622" s="69" t="s">
        <v>395</v>
      </c>
      <c r="U2622" s="69"/>
      <c r="V2622" s="69" t="s">
        <v>9083</v>
      </c>
      <c r="W2622" s="1">
        <v>27625</v>
      </c>
      <c r="X2622"/>
    </row>
    <row r="2623" spans="1:24" x14ac:dyDescent="0.3">
      <c r="A2623" s="69" t="s">
        <v>15325</v>
      </c>
      <c r="B2623" s="69">
        <v>1</v>
      </c>
      <c r="C2623" s="1" t="s">
        <v>15326</v>
      </c>
      <c r="D2623" s="69" t="s">
        <v>310</v>
      </c>
      <c r="E2623" s="69"/>
      <c r="F2623" s="69" t="s">
        <v>298</v>
      </c>
      <c r="G2623" s="69">
        <v>6</v>
      </c>
      <c r="H2623" s="69" t="s">
        <v>607</v>
      </c>
      <c r="I2623" s="69" t="s">
        <v>15326</v>
      </c>
      <c r="J2623" s="69">
        <v>22261</v>
      </c>
      <c r="K2623" s="69">
        <v>1</v>
      </c>
      <c r="L2623" s="69" t="s">
        <v>594</v>
      </c>
      <c r="M2623" s="69" t="s">
        <v>1125</v>
      </c>
      <c r="N2623" s="69">
        <v>24</v>
      </c>
      <c r="O2623" s="69" t="s">
        <v>15327</v>
      </c>
      <c r="P2623" s="1" t="s">
        <v>310</v>
      </c>
      <c r="Q2623" s="69"/>
      <c r="R2623" s="69"/>
      <c r="S2623" s="69"/>
      <c r="T2623" s="69" t="s">
        <v>421</v>
      </c>
      <c r="U2623" s="69" t="s">
        <v>302</v>
      </c>
      <c r="V2623" s="69" t="s">
        <v>16550</v>
      </c>
      <c r="W2623" s="1">
        <v>33229</v>
      </c>
      <c r="X2623"/>
    </row>
    <row r="2624" spans="1:24" x14ac:dyDescent="0.3">
      <c r="A2624" s="69" t="s">
        <v>9085</v>
      </c>
      <c r="B2624" s="69">
        <v>1</v>
      </c>
      <c r="C2624" s="1" t="s">
        <v>9084</v>
      </c>
      <c r="D2624" s="69" t="s">
        <v>448</v>
      </c>
      <c r="E2624" s="69"/>
      <c r="F2624" s="69" t="s">
        <v>294</v>
      </c>
      <c r="G2624" s="69">
        <v>42</v>
      </c>
      <c r="H2624" s="69" t="s">
        <v>447</v>
      </c>
      <c r="I2624" s="69" t="s">
        <v>9084</v>
      </c>
      <c r="J2624" s="69">
        <v>16636</v>
      </c>
      <c r="K2624" s="69">
        <v>6</v>
      </c>
      <c r="L2624" s="69" t="s">
        <v>1826</v>
      </c>
      <c r="M2624" s="69" t="s">
        <v>2772</v>
      </c>
      <c r="N2624" s="69">
        <v>29</v>
      </c>
      <c r="O2624" s="69" t="s">
        <v>13265</v>
      </c>
      <c r="P2624" s="1" t="s">
        <v>448</v>
      </c>
      <c r="Q2624" s="69"/>
      <c r="R2624" s="69">
        <v>17282</v>
      </c>
      <c r="S2624" s="69"/>
      <c r="T2624" s="69" t="s">
        <v>489</v>
      </c>
      <c r="U2624" s="69"/>
      <c r="V2624" s="69" t="s">
        <v>9086</v>
      </c>
      <c r="W2624" s="1">
        <v>27971</v>
      </c>
      <c r="X2624"/>
    </row>
    <row r="2625" spans="1:24" x14ac:dyDescent="0.3">
      <c r="A2625" s="69" t="s">
        <v>9088</v>
      </c>
      <c r="B2625" s="69">
        <v>1</v>
      </c>
      <c r="C2625" s="1" t="s">
        <v>9087</v>
      </c>
      <c r="D2625" s="69" t="s">
        <v>347</v>
      </c>
      <c r="E2625" s="69"/>
      <c r="F2625" s="69" t="s">
        <v>294</v>
      </c>
      <c r="G2625" s="69">
        <v>17</v>
      </c>
      <c r="H2625" s="69" t="s">
        <v>593</v>
      </c>
      <c r="I2625" s="69" t="s">
        <v>9087</v>
      </c>
      <c r="J2625" s="69">
        <v>19173</v>
      </c>
      <c r="K2625" s="69">
        <v>2</v>
      </c>
      <c r="L2625" s="69" t="s">
        <v>932</v>
      </c>
      <c r="M2625" s="69" t="s">
        <v>9002</v>
      </c>
      <c r="N2625" s="69">
        <v>24</v>
      </c>
      <c r="O2625" s="69" t="s">
        <v>13266</v>
      </c>
      <c r="P2625" s="1" t="s">
        <v>347</v>
      </c>
      <c r="Q2625" s="69"/>
      <c r="R2625" s="69">
        <v>3040052</v>
      </c>
      <c r="S2625" s="69"/>
      <c r="T2625" s="69" t="s">
        <v>359</v>
      </c>
      <c r="U2625" s="69"/>
      <c r="V2625" s="69" t="s">
        <v>3623</v>
      </c>
      <c r="W2625" s="1">
        <v>30503</v>
      </c>
      <c r="X2625"/>
    </row>
    <row r="2626" spans="1:24" x14ac:dyDescent="0.3">
      <c r="A2626" s="69" t="s">
        <v>9091</v>
      </c>
      <c r="B2626" s="69">
        <v>1</v>
      </c>
      <c r="C2626" s="1" t="s">
        <v>9089</v>
      </c>
      <c r="D2626" s="69" t="s">
        <v>320</v>
      </c>
      <c r="E2626" s="69" t="s">
        <v>9090</v>
      </c>
      <c r="F2626" s="69" t="s">
        <v>298</v>
      </c>
      <c r="G2626" s="69">
        <v>89</v>
      </c>
      <c r="H2626" s="69" t="s">
        <v>507</v>
      </c>
      <c r="I2626" s="69" t="s">
        <v>9089</v>
      </c>
      <c r="J2626" s="69">
        <v>13987</v>
      </c>
      <c r="K2626" s="69">
        <v>8</v>
      </c>
      <c r="L2626" s="69" t="s">
        <v>2146</v>
      </c>
      <c r="M2626" s="69" t="s">
        <v>429</v>
      </c>
      <c r="N2626" s="69">
        <v>30</v>
      </c>
      <c r="O2626" s="69" t="s">
        <v>13267</v>
      </c>
      <c r="P2626" s="1" t="s">
        <v>320</v>
      </c>
      <c r="Q2626" s="69"/>
      <c r="R2626" s="69">
        <v>14901</v>
      </c>
      <c r="S2626" s="69"/>
      <c r="T2626" s="69" t="s">
        <v>421</v>
      </c>
      <c r="U2626" s="69"/>
      <c r="V2626" s="69" t="s">
        <v>6047</v>
      </c>
      <c r="W2626" s="1">
        <v>25774</v>
      </c>
      <c r="X2626"/>
    </row>
    <row r="2627" spans="1:24" x14ac:dyDescent="0.3">
      <c r="A2627" s="69" t="s">
        <v>9092</v>
      </c>
      <c r="B2627" s="69">
        <v>1</v>
      </c>
      <c r="C2627" s="1" t="s">
        <v>799</v>
      </c>
      <c r="D2627" s="69" t="s">
        <v>347</v>
      </c>
      <c r="E2627" s="69"/>
      <c r="F2627" s="69" t="s">
        <v>294</v>
      </c>
      <c r="G2627" s="69">
        <v>16</v>
      </c>
      <c r="H2627" s="69" t="s">
        <v>819</v>
      </c>
      <c r="I2627" s="69" t="s">
        <v>799</v>
      </c>
      <c r="J2627" s="69">
        <v>6768</v>
      </c>
      <c r="K2627" s="69">
        <v>15</v>
      </c>
      <c r="L2627" s="69" t="s">
        <v>3110</v>
      </c>
      <c r="M2627" s="69" t="s">
        <v>2688</v>
      </c>
      <c r="N2627" s="69">
        <v>37</v>
      </c>
      <c r="O2627" s="69" t="s">
        <v>13268</v>
      </c>
      <c r="P2627" s="1" t="s">
        <v>347</v>
      </c>
      <c r="Q2627" s="69"/>
      <c r="R2627" s="69">
        <v>9400</v>
      </c>
      <c r="S2627" s="69"/>
      <c r="T2627" s="69" t="s">
        <v>489</v>
      </c>
      <c r="U2627" s="69"/>
      <c r="V2627" s="69" t="s">
        <v>9093</v>
      </c>
      <c r="W2627" s="1">
        <v>7544</v>
      </c>
      <c r="X2627"/>
    </row>
    <row r="2628" spans="1:24" x14ac:dyDescent="0.3">
      <c r="A2628" s="69" t="s">
        <v>9096</v>
      </c>
      <c r="B2628" s="69">
        <v>1</v>
      </c>
      <c r="C2628" s="1" t="s">
        <v>9094</v>
      </c>
      <c r="D2628" s="69" t="s">
        <v>448</v>
      </c>
      <c r="E2628" s="69" t="s">
        <v>9095</v>
      </c>
      <c r="F2628" s="69" t="s">
        <v>294</v>
      </c>
      <c r="G2628" s="69">
        <v>35</v>
      </c>
      <c r="H2628" s="69" t="s">
        <v>818</v>
      </c>
      <c r="I2628" s="69" t="s">
        <v>9094</v>
      </c>
      <c r="J2628" s="69">
        <v>19111</v>
      </c>
      <c r="K2628" s="69">
        <v>3</v>
      </c>
      <c r="L2628" s="69" t="s">
        <v>2332</v>
      </c>
      <c r="M2628" s="69" t="s">
        <v>3875</v>
      </c>
      <c r="N2628" s="69">
        <v>24</v>
      </c>
      <c r="O2628" s="69" t="s">
        <v>13269</v>
      </c>
      <c r="P2628" s="1" t="s">
        <v>448</v>
      </c>
      <c r="Q2628" s="69"/>
      <c r="R2628" s="69">
        <v>3116690</v>
      </c>
      <c r="S2628" s="69"/>
      <c r="T2628" s="69" t="s">
        <v>359</v>
      </c>
      <c r="U2628" s="69"/>
      <c r="V2628" s="69" t="s">
        <v>7321</v>
      </c>
      <c r="W2628" s="1">
        <v>30354</v>
      </c>
      <c r="X2628"/>
    </row>
    <row r="2629" spans="1:24" x14ac:dyDescent="0.3">
      <c r="A2629" s="69" t="s">
        <v>15328</v>
      </c>
      <c r="B2629" s="69">
        <v>1</v>
      </c>
      <c r="C2629" s="1" t="s">
        <v>15329</v>
      </c>
      <c r="D2629" s="69"/>
      <c r="E2629" s="69"/>
      <c r="F2629" s="69" t="s">
        <v>294</v>
      </c>
      <c r="G2629" s="69">
        <v>0</v>
      </c>
      <c r="H2629" s="69" t="s">
        <v>295</v>
      </c>
      <c r="I2629" s="69" t="s">
        <v>15329</v>
      </c>
      <c r="J2629" s="69">
        <v>21858</v>
      </c>
      <c r="K2629" s="69">
        <v>0</v>
      </c>
      <c r="L2629" s="69" t="s">
        <v>1293</v>
      </c>
      <c r="M2629" s="69" t="s">
        <v>15330</v>
      </c>
      <c r="N2629" s="69"/>
      <c r="O2629" s="69" t="s">
        <v>15331</v>
      </c>
      <c r="P2629" s="1" t="s">
        <v>295</v>
      </c>
      <c r="Q2629" s="69"/>
      <c r="R2629" s="69"/>
      <c r="S2629" s="69"/>
      <c r="T2629" s="69" t="s">
        <v>295</v>
      </c>
      <c r="U2629" s="69"/>
      <c r="V2629" s="69"/>
      <c r="W2629" s="1"/>
      <c r="X2629"/>
    </row>
    <row r="2630" spans="1:24" x14ac:dyDescent="0.3">
      <c r="A2630" s="69" t="s">
        <v>9100</v>
      </c>
      <c r="B2630" s="69">
        <v>1</v>
      </c>
      <c r="C2630" s="1" t="s">
        <v>9097</v>
      </c>
      <c r="D2630" s="69" t="s">
        <v>310</v>
      </c>
      <c r="E2630" s="69" t="s">
        <v>9099</v>
      </c>
      <c r="F2630" s="69" t="s">
        <v>298</v>
      </c>
      <c r="G2630" s="69">
        <v>3</v>
      </c>
      <c r="H2630" s="69" t="s">
        <v>1812</v>
      </c>
      <c r="I2630" s="69" t="s">
        <v>9097</v>
      </c>
      <c r="J2630" s="69">
        <v>13910</v>
      </c>
      <c r="K2630" s="69">
        <v>8</v>
      </c>
      <c r="L2630" s="69" t="s">
        <v>497</v>
      </c>
      <c r="M2630" s="69" t="s">
        <v>9098</v>
      </c>
      <c r="N2630" s="69">
        <v>36</v>
      </c>
      <c r="O2630" s="69" t="s">
        <v>13270</v>
      </c>
      <c r="P2630" s="1" t="s">
        <v>310</v>
      </c>
      <c r="Q2630" s="69"/>
      <c r="R2630" s="69">
        <v>14878</v>
      </c>
      <c r="S2630" s="69"/>
      <c r="T2630" s="69" t="s">
        <v>317</v>
      </c>
      <c r="U2630" s="69"/>
      <c r="V2630" s="69" t="s">
        <v>9101</v>
      </c>
      <c r="W2630" s="1">
        <v>25732</v>
      </c>
      <c r="X2630"/>
    </row>
    <row r="2631" spans="1:24" x14ac:dyDescent="0.3">
      <c r="A2631" s="69" t="s">
        <v>9104</v>
      </c>
      <c r="B2631" s="69">
        <v>1</v>
      </c>
      <c r="C2631" s="1" t="s">
        <v>9102</v>
      </c>
      <c r="D2631" s="69" t="s">
        <v>448</v>
      </c>
      <c r="E2631" s="69" t="s">
        <v>9103</v>
      </c>
      <c r="F2631" s="69" t="s">
        <v>294</v>
      </c>
      <c r="G2631" s="69">
        <v>34</v>
      </c>
      <c r="H2631" s="69" t="s">
        <v>682</v>
      </c>
      <c r="I2631" s="69" t="s">
        <v>9102</v>
      </c>
      <c r="J2631" s="69">
        <v>20690</v>
      </c>
      <c r="K2631" s="69">
        <v>2</v>
      </c>
      <c r="L2631" s="69" t="s">
        <v>730</v>
      </c>
      <c r="M2631" s="69" t="s">
        <v>1108</v>
      </c>
      <c r="N2631" s="69">
        <v>25</v>
      </c>
      <c r="O2631" s="69" t="s">
        <v>13271</v>
      </c>
      <c r="P2631" s="1" t="s">
        <v>448</v>
      </c>
      <c r="Q2631" s="69"/>
      <c r="R2631" s="69">
        <v>3052624</v>
      </c>
      <c r="S2631" s="69"/>
      <c r="T2631" s="69" t="s">
        <v>359</v>
      </c>
      <c r="U2631" s="69"/>
      <c r="V2631" s="69" t="s">
        <v>335</v>
      </c>
      <c r="W2631" s="1">
        <v>31787</v>
      </c>
      <c r="X2631"/>
    </row>
    <row r="2632" spans="1:24" x14ac:dyDescent="0.3">
      <c r="A2632" s="69" t="s">
        <v>10580</v>
      </c>
      <c r="B2632" s="69">
        <v>1</v>
      </c>
      <c r="C2632" s="1" t="s">
        <v>9105</v>
      </c>
      <c r="D2632" s="69" t="s">
        <v>448</v>
      </c>
      <c r="E2632" s="69" t="s">
        <v>9107</v>
      </c>
      <c r="F2632" s="69" t="s">
        <v>298</v>
      </c>
      <c r="G2632" s="69">
        <v>30</v>
      </c>
      <c r="H2632" s="69" t="s">
        <v>571</v>
      </c>
      <c r="I2632" s="69" t="s">
        <v>9105</v>
      </c>
      <c r="J2632" s="69">
        <v>17965</v>
      </c>
      <c r="K2632" s="69">
        <v>5</v>
      </c>
      <c r="L2632" s="69" t="s">
        <v>4818</v>
      </c>
      <c r="M2632" s="69" t="s">
        <v>9106</v>
      </c>
      <c r="N2632" s="69">
        <v>27</v>
      </c>
      <c r="O2632" s="69" t="s">
        <v>13272</v>
      </c>
      <c r="P2632" s="1" t="s">
        <v>448</v>
      </c>
      <c r="Q2632" s="69"/>
      <c r="R2632" s="69">
        <v>2980148</v>
      </c>
      <c r="S2632" s="69">
        <v>5</v>
      </c>
      <c r="T2632" s="69" t="s">
        <v>328</v>
      </c>
      <c r="U2632" s="69" t="s">
        <v>1190</v>
      </c>
      <c r="V2632" s="69" t="s">
        <v>9108</v>
      </c>
      <c r="W2632" s="1">
        <v>29324</v>
      </c>
      <c r="X2632"/>
    </row>
    <row r="2633" spans="1:24" x14ac:dyDescent="0.3">
      <c r="A2633" s="69" t="s">
        <v>15998</v>
      </c>
      <c r="B2633" s="69">
        <v>1</v>
      </c>
      <c r="C2633" s="1" t="s">
        <v>15999</v>
      </c>
      <c r="D2633" s="69" t="s">
        <v>15649</v>
      </c>
      <c r="E2633" s="69" t="s">
        <v>16000</v>
      </c>
      <c r="F2633" s="69" t="s">
        <v>298</v>
      </c>
      <c r="G2633" s="69">
        <v>8</v>
      </c>
      <c r="H2633" s="69" t="s">
        <v>533</v>
      </c>
      <c r="I2633" s="69" t="s">
        <v>15999</v>
      </c>
      <c r="J2633" s="69">
        <v>19187</v>
      </c>
      <c r="K2633" s="69">
        <v>4</v>
      </c>
      <c r="L2633" s="69" t="s">
        <v>16002</v>
      </c>
      <c r="M2633" s="69" t="s">
        <v>4577</v>
      </c>
      <c r="N2633" s="69">
        <v>26</v>
      </c>
      <c r="O2633" s="69" t="s">
        <v>16001</v>
      </c>
      <c r="P2633" s="1" t="s">
        <v>15649</v>
      </c>
      <c r="Q2633" s="69"/>
      <c r="R2633" s="69">
        <v>3914922</v>
      </c>
      <c r="S2633" s="69"/>
      <c r="T2633" s="69" t="s">
        <v>307</v>
      </c>
      <c r="U2633" s="69" t="s">
        <v>302</v>
      </c>
      <c r="V2633" s="69" t="s">
        <v>2138</v>
      </c>
      <c r="W2633" s="1">
        <v>30534</v>
      </c>
      <c r="X2633"/>
    </row>
    <row r="2634" spans="1:24" x14ac:dyDescent="0.3">
      <c r="A2634" s="69" t="s">
        <v>9111</v>
      </c>
      <c r="B2634" s="69">
        <v>1</v>
      </c>
      <c r="C2634" s="1" t="s">
        <v>165</v>
      </c>
      <c r="D2634" s="69" t="s">
        <v>347</v>
      </c>
      <c r="E2634" s="69" t="s">
        <v>9110</v>
      </c>
      <c r="F2634" s="69" t="s">
        <v>298</v>
      </c>
      <c r="G2634" s="69">
        <v>13</v>
      </c>
      <c r="H2634" s="69" t="s">
        <v>482</v>
      </c>
      <c r="I2634" s="69" t="s">
        <v>165</v>
      </c>
      <c r="J2634" s="69">
        <v>16568</v>
      </c>
      <c r="K2634" s="69">
        <v>7</v>
      </c>
      <c r="L2634" s="69" t="s">
        <v>5365</v>
      </c>
      <c r="M2634" s="69" t="s">
        <v>9109</v>
      </c>
      <c r="N2634" s="69">
        <v>27</v>
      </c>
      <c r="O2634" s="69" t="s">
        <v>13273</v>
      </c>
      <c r="P2634" s="1" t="s">
        <v>347</v>
      </c>
      <c r="Q2634" s="69"/>
      <c r="R2634" s="69">
        <v>16731</v>
      </c>
      <c r="S2634" s="69">
        <v>1</v>
      </c>
      <c r="T2634" s="69" t="s">
        <v>399</v>
      </c>
      <c r="U2634" s="69" t="s">
        <v>690</v>
      </c>
      <c r="V2634" s="69" t="s">
        <v>9112</v>
      </c>
      <c r="W2634" s="1">
        <v>27548</v>
      </c>
      <c r="X2634"/>
    </row>
    <row r="2635" spans="1:24" x14ac:dyDescent="0.3">
      <c r="A2635" s="69" t="s">
        <v>9116</v>
      </c>
      <c r="B2635" s="69">
        <v>1</v>
      </c>
      <c r="C2635" s="1" t="s">
        <v>9113</v>
      </c>
      <c r="D2635" s="69" t="s">
        <v>310</v>
      </c>
      <c r="E2635" s="69" t="s">
        <v>14129</v>
      </c>
      <c r="F2635" s="69" t="s">
        <v>298</v>
      </c>
      <c r="G2635" s="69">
        <v>2</v>
      </c>
      <c r="H2635" s="69" t="s">
        <v>661</v>
      </c>
      <c r="I2635" s="69" t="s">
        <v>9113</v>
      </c>
      <c r="J2635" s="69">
        <v>20953</v>
      </c>
      <c r="K2635" s="69">
        <v>2</v>
      </c>
      <c r="L2635" s="69" t="s">
        <v>9114</v>
      </c>
      <c r="M2635" s="69" t="s">
        <v>9115</v>
      </c>
      <c r="N2635" s="69">
        <v>25</v>
      </c>
      <c r="O2635" s="69" t="s">
        <v>13274</v>
      </c>
      <c r="P2635" s="1" t="s">
        <v>310</v>
      </c>
      <c r="Q2635" s="69"/>
      <c r="R2635" s="69">
        <v>3120590</v>
      </c>
      <c r="S2635" s="69">
        <v>3</v>
      </c>
      <c r="T2635" s="69" t="s">
        <v>328</v>
      </c>
      <c r="U2635" s="69" t="s">
        <v>297</v>
      </c>
      <c r="V2635" s="69" t="s">
        <v>2807</v>
      </c>
      <c r="W2635" s="1">
        <v>31998</v>
      </c>
      <c r="X2635"/>
    </row>
    <row r="2636" spans="1:24" x14ac:dyDescent="0.3">
      <c r="A2636" s="69" t="s">
        <v>16573</v>
      </c>
      <c r="B2636" s="69">
        <v>1</v>
      </c>
      <c r="C2636" s="1" t="s">
        <v>16574</v>
      </c>
      <c r="D2636" s="69" t="s">
        <v>448</v>
      </c>
      <c r="E2636" s="69"/>
      <c r="F2636" s="69" t="s">
        <v>298</v>
      </c>
      <c r="G2636" s="69">
        <v>37</v>
      </c>
      <c r="H2636" s="69" t="s">
        <v>964</v>
      </c>
      <c r="I2636" s="69" t="s">
        <v>16574</v>
      </c>
      <c r="J2636" s="69"/>
      <c r="K2636" s="69">
        <v>0</v>
      </c>
      <c r="L2636" s="69" t="s">
        <v>2247</v>
      </c>
      <c r="M2636" s="69" t="s">
        <v>16575</v>
      </c>
      <c r="N2636" s="69"/>
      <c r="O2636" s="69" t="s">
        <v>16576</v>
      </c>
      <c r="P2636" s="1" t="s">
        <v>448</v>
      </c>
      <c r="Q2636" s="69"/>
      <c r="R2636" s="69"/>
      <c r="S2636" s="69"/>
      <c r="T2636" s="69" t="s">
        <v>328</v>
      </c>
      <c r="U2636" s="69" t="s">
        <v>313</v>
      </c>
      <c r="V2636" s="69"/>
      <c r="W2636" s="1"/>
      <c r="X2636"/>
    </row>
    <row r="2637" spans="1:24" x14ac:dyDescent="0.3">
      <c r="A2637" s="69" t="s">
        <v>9120</v>
      </c>
      <c r="B2637" s="69">
        <v>1</v>
      </c>
      <c r="C2637" s="1" t="s">
        <v>9117</v>
      </c>
      <c r="D2637" s="69" t="s">
        <v>448</v>
      </c>
      <c r="E2637" s="69" t="s">
        <v>9119</v>
      </c>
      <c r="F2637" s="69" t="s">
        <v>294</v>
      </c>
      <c r="G2637" s="69">
        <v>37</v>
      </c>
      <c r="H2637" s="69" t="s">
        <v>316</v>
      </c>
      <c r="I2637" s="69" t="s">
        <v>9117</v>
      </c>
      <c r="J2637" s="69">
        <v>19186</v>
      </c>
      <c r="K2637" s="69">
        <v>3</v>
      </c>
      <c r="L2637" s="69" t="s">
        <v>497</v>
      </c>
      <c r="M2637" s="69" t="s">
        <v>9118</v>
      </c>
      <c r="N2637" s="69">
        <v>27</v>
      </c>
      <c r="O2637" s="69" t="s">
        <v>13275</v>
      </c>
      <c r="P2637" s="1" t="s">
        <v>448</v>
      </c>
      <c r="Q2637" s="69"/>
      <c r="R2637" s="69">
        <v>2970183</v>
      </c>
      <c r="S2637" s="69"/>
      <c r="T2637" s="69" t="s">
        <v>489</v>
      </c>
      <c r="U2637" s="69"/>
      <c r="V2637" s="69" t="s">
        <v>9121</v>
      </c>
      <c r="W2637" s="1">
        <v>30533</v>
      </c>
      <c r="X2637"/>
    </row>
    <row r="2638" spans="1:24" x14ac:dyDescent="0.3">
      <c r="A2638" s="69" t="s">
        <v>9124</v>
      </c>
      <c r="B2638" s="69">
        <v>1</v>
      </c>
      <c r="C2638" s="1" t="s">
        <v>9122</v>
      </c>
      <c r="D2638" s="69" t="s">
        <v>347</v>
      </c>
      <c r="E2638" s="69"/>
      <c r="F2638" s="69" t="s">
        <v>294</v>
      </c>
      <c r="G2638" s="69">
        <v>9</v>
      </c>
      <c r="H2638" s="69" t="s">
        <v>1221</v>
      </c>
      <c r="I2638" s="69" t="s">
        <v>9122</v>
      </c>
      <c r="J2638" s="69">
        <v>18688</v>
      </c>
      <c r="K2638" s="69">
        <v>0</v>
      </c>
      <c r="L2638" s="69" t="s">
        <v>1531</v>
      </c>
      <c r="M2638" s="69" t="s">
        <v>9123</v>
      </c>
      <c r="N2638" s="69">
        <v>24</v>
      </c>
      <c r="O2638" s="69" t="s">
        <v>13276</v>
      </c>
      <c r="P2638" s="1" t="s">
        <v>347</v>
      </c>
      <c r="Q2638" s="69"/>
      <c r="R2638" s="69">
        <v>2973604</v>
      </c>
      <c r="S2638" s="69"/>
      <c r="T2638" s="69" t="s">
        <v>489</v>
      </c>
      <c r="U2638" s="69"/>
      <c r="V2638" s="69" t="s">
        <v>2612</v>
      </c>
      <c r="W2638" s="1">
        <v>29998</v>
      </c>
      <c r="X2638"/>
    </row>
    <row r="2639" spans="1:24" x14ac:dyDescent="0.3">
      <c r="A2639" s="69" t="s">
        <v>9127</v>
      </c>
      <c r="B2639" s="69">
        <v>1</v>
      </c>
      <c r="C2639" s="1" t="s">
        <v>149</v>
      </c>
      <c r="D2639" s="69" t="s">
        <v>310</v>
      </c>
      <c r="E2639" s="69" t="s">
        <v>9126</v>
      </c>
      <c r="F2639" s="69" t="s">
        <v>298</v>
      </c>
      <c r="G2639" s="69">
        <v>2</v>
      </c>
      <c r="H2639" s="69" t="s">
        <v>1153</v>
      </c>
      <c r="I2639" s="69" t="s">
        <v>149</v>
      </c>
      <c r="J2639" s="69">
        <v>17920</v>
      </c>
      <c r="K2639" s="69">
        <v>5</v>
      </c>
      <c r="L2639" s="69" t="s">
        <v>3396</v>
      </c>
      <c r="M2639" s="69" t="s">
        <v>9125</v>
      </c>
      <c r="N2639" s="69">
        <v>28</v>
      </c>
      <c r="O2639" s="69" t="s">
        <v>13277</v>
      </c>
      <c r="P2639" s="1" t="s">
        <v>310</v>
      </c>
      <c r="Q2639" s="69"/>
      <c r="R2639" s="69">
        <v>2573079</v>
      </c>
      <c r="S2639" s="69">
        <v>1</v>
      </c>
      <c r="T2639" s="69" t="s">
        <v>293</v>
      </c>
      <c r="U2639" s="69" t="s">
        <v>302</v>
      </c>
      <c r="V2639" s="69" t="s">
        <v>4434</v>
      </c>
      <c r="W2639" s="1">
        <v>29236</v>
      </c>
      <c r="X2639"/>
    </row>
    <row r="2640" spans="1:24" x14ac:dyDescent="0.3">
      <c r="A2640" s="69" t="s">
        <v>9129</v>
      </c>
      <c r="B2640" s="69">
        <v>1</v>
      </c>
      <c r="C2640" s="1" t="s">
        <v>9128</v>
      </c>
      <c r="D2640" s="69" t="s">
        <v>448</v>
      </c>
      <c r="E2640" s="69"/>
      <c r="F2640" s="69" t="s">
        <v>294</v>
      </c>
      <c r="G2640" s="69">
        <v>43</v>
      </c>
      <c r="H2640" s="69" t="s">
        <v>810</v>
      </c>
      <c r="I2640" s="69" t="s">
        <v>9128</v>
      </c>
      <c r="J2640" s="69">
        <v>14696</v>
      </c>
      <c r="K2640" s="69">
        <v>8</v>
      </c>
      <c r="L2640" s="69" t="s">
        <v>4591</v>
      </c>
      <c r="M2640" s="69" t="s">
        <v>1832</v>
      </c>
      <c r="N2640" s="69">
        <v>30</v>
      </c>
      <c r="O2640" s="69" t="s">
        <v>13278</v>
      </c>
      <c r="P2640" s="1" t="s">
        <v>448</v>
      </c>
      <c r="Q2640" s="69"/>
      <c r="R2640" s="69">
        <v>15111</v>
      </c>
      <c r="S2640" s="69"/>
      <c r="T2640" s="69" t="s">
        <v>399</v>
      </c>
      <c r="U2640" s="69"/>
      <c r="V2640" s="69" t="s">
        <v>7691</v>
      </c>
      <c r="W2640" s="1">
        <v>25962</v>
      </c>
      <c r="X2640"/>
    </row>
    <row r="2641" spans="1:24" x14ac:dyDescent="0.3">
      <c r="A2641" s="69" t="s">
        <v>9131</v>
      </c>
      <c r="B2641" s="69">
        <v>1</v>
      </c>
      <c r="C2641" s="1" t="s">
        <v>9130</v>
      </c>
      <c r="D2641" s="69" t="s">
        <v>347</v>
      </c>
      <c r="E2641" s="69" t="s">
        <v>14130</v>
      </c>
      <c r="F2641" s="69" t="s">
        <v>294</v>
      </c>
      <c r="G2641" s="69">
        <v>18</v>
      </c>
      <c r="H2641" s="69" t="s">
        <v>374</v>
      </c>
      <c r="I2641" s="69" t="s">
        <v>9130</v>
      </c>
      <c r="J2641" s="69">
        <v>18715</v>
      </c>
      <c r="K2641" s="69">
        <v>4</v>
      </c>
      <c r="L2641" s="69" t="s">
        <v>6151</v>
      </c>
      <c r="M2641" s="69" t="s">
        <v>7399</v>
      </c>
      <c r="N2641" s="69">
        <v>27</v>
      </c>
      <c r="O2641" s="69" t="s">
        <v>13279</v>
      </c>
      <c r="P2641" s="1" t="s">
        <v>347</v>
      </c>
      <c r="Q2641" s="69"/>
      <c r="R2641" s="69">
        <v>2989641</v>
      </c>
      <c r="S2641" s="69">
        <v>3</v>
      </c>
      <c r="T2641" s="69" t="s">
        <v>317</v>
      </c>
      <c r="U2641" s="69"/>
      <c r="V2641" s="69" t="s">
        <v>1047</v>
      </c>
      <c r="W2641" s="1">
        <v>30063</v>
      </c>
      <c r="X2641"/>
    </row>
    <row r="2642" spans="1:24" x14ac:dyDescent="0.3">
      <c r="A2642" s="69" t="s">
        <v>9135</v>
      </c>
      <c r="B2642" s="69">
        <v>1</v>
      </c>
      <c r="C2642" s="1" t="s">
        <v>9132</v>
      </c>
      <c r="D2642" s="69" t="s">
        <v>310</v>
      </c>
      <c r="E2642" s="69" t="s">
        <v>9134</v>
      </c>
      <c r="F2642" s="69" t="s">
        <v>298</v>
      </c>
      <c r="G2642" s="69">
        <v>1</v>
      </c>
      <c r="H2642" s="69" t="s">
        <v>964</v>
      </c>
      <c r="I2642" s="69" t="s">
        <v>9132</v>
      </c>
      <c r="J2642" s="69">
        <v>19475</v>
      </c>
      <c r="K2642" s="69">
        <v>4</v>
      </c>
      <c r="L2642" s="69" t="s">
        <v>683</v>
      </c>
      <c r="M2642" s="69" t="s">
        <v>9133</v>
      </c>
      <c r="N2642" s="69">
        <v>27</v>
      </c>
      <c r="O2642" s="69" t="s">
        <v>13280</v>
      </c>
      <c r="P2642" s="1" t="s">
        <v>310</v>
      </c>
      <c r="Q2642" s="69"/>
      <c r="R2642" s="69">
        <v>2972092</v>
      </c>
      <c r="S2642" s="69"/>
      <c r="T2642" s="69" t="s">
        <v>293</v>
      </c>
      <c r="U2642" s="69" t="s">
        <v>14224</v>
      </c>
      <c r="V2642" s="69" t="s">
        <v>2612</v>
      </c>
      <c r="W2642" s="1">
        <v>30822</v>
      </c>
      <c r="X2642"/>
    </row>
    <row r="2643" spans="1:24" x14ac:dyDescent="0.3">
      <c r="A2643" s="69" t="s">
        <v>9138</v>
      </c>
      <c r="B2643" s="69">
        <v>1</v>
      </c>
      <c r="C2643" s="1" t="s">
        <v>111</v>
      </c>
      <c r="D2643" s="69" t="s">
        <v>448</v>
      </c>
      <c r="E2643" s="69" t="s">
        <v>9137</v>
      </c>
      <c r="F2643" s="69" t="s">
        <v>298</v>
      </c>
      <c r="G2643" s="69">
        <v>22</v>
      </c>
      <c r="H2643" s="69" t="s">
        <v>682</v>
      </c>
      <c r="I2643" s="69" t="s">
        <v>111</v>
      </c>
      <c r="J2643" s="69">
        <v>12774</v>
      </c>
      <c r="K2643" s="69">
        <v>9</v>
      </c>
      <c r="L2643" s="69" t="s">
        <v>9136</v>
      </c>
      <c r="M2643" s="69" t="s">
        <v>474</v>
      </c>
      <c r="N2643" s="69">
        <v>31</v>
      </c>
      <c r="O2643" s="69" t="s">
        <v>13281</v>
      </c>
      <c r="P2643" s="1" t="s">
        <v>448</v>
      </c>
      <c r="Q2643" s="69"/>
      <c r="R2643" s="69">
        <v>14028</v>
      </c>
      <c r="S2643" s="69"/>
      <c r="T2643" s="69" t="s">
        <v>359</v>
      </c>
      <c r="U2643" s="69"/>
      <c r="V2643" s="69" t="s">
        <v>9139</v>
      </c>
      <c r="W2643" s="1">
        <v>24860</v>
      </c>
      <c r="X2643"/>
    </row>
    <row r="2644" spans="1:24" x14ac:dyDescent="0.3">
      <c r="A2644" s="69" t="s">
        <v>9142</v>
      </c>
      <c r="B2644" s="69">
        <v>1</v>
      </c>
      <c r="C2644" s="1" t="s">
        <v>9140</v>
      </c>
      <c r="D2644" s="69" t="s">
        <v>310</v>
      </c>
      <c r="E2644" s="69" t="s">
        <v>9141</v>
      </c>
      <c r="F2644" s="69" t="s">
        <v>298</v>
      </c>
      <c r="G2644" s="69">
        <v>8</v>
      </c>
      <c r="H2644" s="69" t="s">
        <v>346</v>
      </c>
      <c r="I2644" s="69" t="s">
        <v>9140</v>
      </c>
      <c r="J2644" s="69">
        <v>18118</v>
      </c>
      <c r="K2644" s="69">
        <v>5</v>
      </c>
      <c r="L2644" s="69" t="s">
        <v>497</v>
      </c>
      <c r="M2644" s="69" t="s">
        <v>429</v>
      </c>
      <c r="N2644" s="69">
        <v>28</v>
      </c>
      <c r="O2644" s="69" t="s">
        <v>13282</v>
      </c>
      <c r="P2644" s="1" t="s">
        <v>310</v>
      </c>
      <c r="Q2644" s="69"/>
      <c r="R2644" s="69">
        <v>2574511</v>
      </c>
      <c r="S2644" s="69">
        <v>2</v>
      </c>
      <c r="T2644" s="69" t="s">
        <v>344</v>
      </c>
      <c r="U2644" s="69" t="s">
        <v>408</v>
      </c>
      <c r="V2644" s="69" t="s">
        <v>2103</v>
      </c>
      <c r="W2644" s="1">
        <v>29435</v>
      </c>
      <c r="X2644"/>
    </row>
    <row r="2645" spans="1:24" x14ac:dyDescent="0.3">
      <c r="A2645" s="69" t="s">
        <v>9147</v>
      </c>
      <c r="B2645" s="69">
        <v>1</v>
      </c>
      <c r="C2645" s="1" t="s">
        <v>9145</v>
      </c>
      <c r="D2645" s="69" t="s">
        <v>320</v>
      </c>
      <c r="E2645" s="69" t="s">
        <v>9146</v>
      </c>
      <c r="F2645" s="69" t="s">
        <v>298</v>
      </c>
      <c r="G2645" s="69">
        <v>85</v>
      </c>
      <c r="H2645" s="69" t="s">
        <v>2131</v>
      </c>
      <c r="I2645" s="69" t="s">
        <v>9145</v>
      </c>
      <c r="J2645" s="69">
        <v>17223</v>
      </c>
      <c r="K2645" s="69">
        <v>6</v>
      </c>
      <c r="L2645" s="69" t="s">
        <v>1083</v>
      </c>
      <c r="M2645" s="69" t="s">
        <v>531</v>
      </c>
      <c r="N2645" s="69">
        <v>29</v>
      </c>
      <c r="O2645" s="69" t="s">
        <v>13284</v>
      </c>
      <c r="P2645" s="1" t="s">
        <v>320</v>
      </c>
      <c r="Q2645" s="69"/>
      <c r="R2645" s="69">
        <v>2511973</v>
      </c>
      <c r="S2645" s="69">
        <v>6</v>
      </c>
      <c r="T2645" s="69" t="s">
        <v>303</v>
      </c>
      <c r="U2645" s="69" t="s">
        <v>334</v>
      </c>
      <c r="V2645" s="69" t="s">
        <v>4835</v>
      </c>
      <c r="W2645" s="1">
        <v>28658</v>
      </c>
      <c r="X2645"/>
    </row>
    <row r="2646" spans="1:24" x14ac:dyDescent="0.3">
      <c r="A2646" s="69" t="s">
        <v>9150</v>
      </c>
      <c r="B2646" s="69">
        <v>1</v>
      </c>
      <c r="C2646" s="1" t="s">
        <v>9148</v>
      </c>
      <c r="D2646" s="69" t="s">
        <v>310</v>
      </c>
      <c r="E2646" s="69" t="s">
        <v>14131</v>
      </c>
      <c r="F2646" s="69" t="s">
        <v>294</v>
      </c>
      <c r="G2646" s="69"/>
      <c r="H2646" s="69" t="s">
        <v>316</v>
      </c>
      <c r="I2646" s="69" t="s">
        <v>9148</v>
      </c>
      <c r="J2646" s="69">
        <v>15982</v>
      </c>
      <c r="K2646" s="69">
        <v>8</v>
      </c>
      <c r="L2646" s="69" t="s">
        <v>596</v>
      </c>
      <c r="M2646" s="69" t="s">
        <v>9149</v>
      </c>
      <c r="N2646" s="69">
        <v>31</v>
      </c>
      <c r="O2646" s="69" t="s">
        <v>13285</v>
      </c>
      <c r="P2646" s="1" t="s">
        <v>310</v>
      </c>
      <c r="Q2646" s="69"/>
      <c r="R2646" s="69">
        <v>15407</v>
      </c>
      <c r="S2646" s="69"/>
      <c r="T2646" s="69" t="s">
        <v>317</v>
      </c>
      <c r="U2646" s="69"/>
      <c r="V2646" s="69" t="s">
        <v>9151</v>
      </c>
      <c r="W2646" s="1">
        <v>26317</v>
      </c>
      <c r="X2646"/>
    </row>
    <row r="2647" spans="1:24" x14ac:dyDescent="0.3">
      <c r="A2647" s="69" t="s">
        <v>9154</v>
      </c>
      <c r="B2647" s="69">
        <v>1</v>
      </c>
      <c r="C2647" s="1" t="s">
        <v>9152</v>
      </c>
      <c r="D2647" s="69"/>
      <c r="E2647" s="69"/>
      <c r="F2647" s="69" t="s">
        <v>294</v>
      </c>
      <c r="G2647" s="69">
        <v>0</v>
      </c>
      <c r="H2647" s="69" t="s">
        <v>295</v>
      </c>
      <c r="I2647" s="69" t="s">
        <v>9152</v>
      </c>
      <c r="J2647" s="69">
        <v>18906</v>
      </c>
      <c r="K2647" s="69">
        <v>0</v>
      </c>
      <c r="L2647" s="69" t="s">
        <v>877</v>
      </c>
      <c r="M2647" s="69" t="s">
        <v>9153</v>
      </c>
      <c r="N2647" s="69"/>
      <c r="O2647" s="69" t="s">
        <v>13286</v>
      </c>
      <c r="P2647" s="1" t="s">
        <v>295</v>
      </c>
      <c r="Q2647" s="69"/>
      <c r="R2647" s="69"/>
      <c r="S2647" s="69"/>
      <c r="T2647" s="69" t="s">
        <v>295</v>
      </c>
      <c r="U2647" s="69"/>
      <c r="V2647" s="69"/>
      <c r="W2647" s="1"/>
      <c r="X2647"/>
    </row>
    <row r="2648" spans="1:24" x14ac:dyDescent="0.3">
      <c r="A2648" s="69" t="s">
        <v>9157</v>
      </c>
      <c r="B2648" s="69">
        <v>1</v>
      </c>
      <c r="C2648" s="1" t="s">
        <v>9155</v>
      </c>
      <c r="D2648" s="69" t="s">
        <v>320</v>
      </c>
      <c r="E2648" s="69"/>
      <c r="F2648" s="69" t="s">
        <v>294</v>
      </c>
      <c r="G2648" s="69">
        <v>82</v>
      </c>
      <c r="H2648" s="69" t="s">
        <v>1371</v>
      </c>
      <c r="I2648" s="69" t="s">
        <v>9155</v>
      </c>
      <c r="J2648" s="69">
        <v>18719</v>
      </c>
      <c r="K2648" s="69">
        <v>0</v>
      </c>
      <c r="L2648" s="69" t="s">
        <v>5835</v>
      </c>
      <c r="M2648" s="69" t="s">
        <v>9156</v>
      </c>
      <c r="N2648" s="69">
        <v>25</v>
      </c>
      <c r="O2648" s="69" t="s">
        <v>13287</v>
      </c>
      <c r="P2648" s="1" t="s">
        <v>320</v>
      </c>
      <c r="Q2648" s="69"/>
      <c r="R2648" s="69"/>
      <c r="S2648" s="69"/>
      <c r="T2648" s="69" t="s">
        <v>293</v>
      </c>
      <c r="U2648" s="69"/>
      <c r="V2648" s="69" t="s">
        <v>405</v>
      </c>
      <c r="W2648" s="1">
        <v>30026</v>
      </c>
      <c r="X2648"/>
    </row>
    <row r="2649" spans="1:24" x14ac:dyDescent="0.3">
      <c r="A2649" s="69" t="s">
        <v>17363</v>
      </c>
      <c r="B2649" s="69">
        <v>1</v>
      </c>
      <c r="C2649" s="1" t="s">
        <v>17364</v>
      </c>
      <c r="D2649" s="69" t="s">
        <v>347</v>
      </c>
      <c r="E2649" s="69"/>
      <c r="F2649" s="69" t="s">
        <v>298</v>
      </c>
      <c r="G2649" s="69">
        <v>16</v>
      </c>
      <c r="H2649" s="69" t="s">
        <v>355</v>
      </c>
      <c r="I2649" s="69" t="s">
        <v>17364</v>
      </c>
      <c r="J2649" s="69"/>
      <c r="K2649" s="69">
        <v>0</v>
      </c>
      <c r="L2649" s="69" t="s">
        <v>764</v>
      </c>
      <c r="M2649" s="69" t="s">
        <v>17365</v>
      </c>
      <c r="N2649" s="69">
        <v>23</v>
      </c>
      <c r="O2649" s="69" t="s">
        <v>17366</v>
      </c>
      <c r="P2649" s="1" t="s">
        <v>347</v>
      </c>
      <c r="Q2649" s="69"/>
      <c r="R2649" s="69"/>
      <c r="S2649" s="69"/>
      <c r="T2649" s="69" t="s">
        <v>307</v>
      </c>
      <c r="U2649" s="69" t="s">
        <v>14224</v>
      </c>
      <c r="V2649" s="69" t="s">
        <v>17367</v>
      </c>
      <c r="W2649" s="1"/>
      <c r="X2649"/>
    </row>
    <row r="2650" spans="1:24" x14ac:dyDescent="0.3">
      <c r="A2650" s="69" t="s">
        <v>16577</v>
      </c>
      <c r="B2650" s="69">
        <v>1</v>
      </c>
      <c r="C2650" s="1" t="s">
        <v>9158</v>
      </c>
      <c r="D2650" s="69" t="s">
        <v>320</v>
      </c>
      <c r="E2650" s="69" t="s">
        <v>9159</v>
      </c>
      <c r="F2650" s="69" t="s">
        <v>294</v>
      </c>
      <c r="G2650" s="69">
        <v>81</v>
      </c>
      <c r="H2650" s="69" t="s">
        <v>682</v>
      </c>
      <c r="I2650" s="69" t="s">
        <v>9158</v>
      </c>
      <c r="J2650" s="69">
        <v>15367</v>
      </c>
      <c r="K2650" s="69">
        <v>7</v>
      </c>
      <c r="L2650" s="69" t="s">
        <v>16578</v>
      </c>
      <c r="M2650" s="69" t="s">
        <v>756</v>
      </c>
      <c r="N2650" s="69">
        <v>30</v>
      </c>
      <c r="O2650" s="69" t="s">
        <v>16579</v>
      </c>
      <c r="P2650" s="1" t="s">
        <v>320</v>
      </c>
      <c r="Q2650" s="69"/>
      <c r="R2650" s="69">
        <v>16285</v>
      </c>
      <c r="S2650" s="69"/>
      <c r="T2650" s="69" t="s">
        <v>421</v>
      </c>
      <c r="U2650" s="69"/>
      <c r="V2650" s="69" t="s">
        <v>8517</v>
      </c>
      <c r="W2650" s="1">
        <v>27050</v>
      </c>
      <c r="X2650"/>
    </row>
    <row r="2651" spans="1:24" x14ac:dyDescent="0.3">
      <c r="A2651" s="69" t="s">
        <v>9163</v>
      </c>
      <c r="B2651" s="69">
        <v>1</v>
      </c>
      <c r="C2651" s="1" t="s">
        <v>9161</v>
      </c>
      <c r="D2651" s="69" t="s">
        <v>347</v>
      </c>
      <c r="E2651" s="69"/>
      <c r="F2651" s="69" t="s">
        <v>294</v>
      </c>
      <c r="G2651" s="69">
        <v>14</v>
      </c>
      <c r="H2651" s="69" t="s">
        <v>340</v>
      </c>
      <c r="I2651" s="69" t="s">
        <v>9161</v>
      </c>
      <c r="J2651" s="69">
        <v>11697</v>
      </c>
      <c r="K2651" s="69">
        <v>9</v>
      </c>
      <c r="L2651" s="69" t="s">
        <v>9162</v>
      </c>
      <c r="M2651" s="69" t="s">
        <v>1108</v>
      </c>
      <c r="N2651" s="69">
        <v>33</v>
      </c>
      <c r="O2651" s="69" t="s">
        <v>13288</v>
      </c>
      <c r="P2651" s="1" t="s">
        <v>347</v>
      </c>
      <c r="Q2651" s="69"/>
      <c r="R2651" s="69">
        <v>9611</v>
      </c>
      <c r="S2651" s="69"/>
      <c r="T2651" s="69" t="s">
        <v>359</v>
      </c>
      <c r="U2651" s="69"/>
      <c r="V2651" s="69" t="s">
        <v>9164</v>
      </c>
      <c r="W2651" s="1"/>
      <c r="X2651"/>
    </row>
    <row r="2652" spans="1:24" x14ac:dyDescent="0.3">
      <c r="A2652" s="69" t="s">
        <v>9166</v>
      </c>
      <c r="B2652" s="69">
        <v>1</v>
      </c>
      <c r="C2652" s="1" t="s">
        <v>9165</v>
      </c>
      <c r="D2652" s="69" t="s">
        <v>347</v>
      </c>
      <c r="E2652" s="69"/>
      <c r="F2652" s="69" t="s">
        <v>294</v>
      </c>
      <c r="G2652" s="69">
        <v>89</v>
      </c>
      <c r="H2652" s="69" t="s">
        <v>745</v>
      </c>
      <c r="I2652" s="69" t="s">
        <v>9165</v>
      </c>
      <c r="J2652" s="69">
        <v>19503</v>
      </c>
      <c r="K2652" s="69">
        <v>2</v>
      </c>
      <c r="L2652" s="69" t="s">
        <v>1091</v>
      </c>
      <c r="M2652" s="69" t="s">
        <v>2027</v>
      </c>
      <c r="N2652" s="69">
        <v>26</v>
      </c>
      <c r="O2652" s="69" t="s">
        <v>13289</v>
      </c>
      <c r="P2652" s="1" t="s">
        <v>347</v>
      </c>
      <c r="Q2652" s="69"/>
      <c r="R2652" s="69">
        <v>2565330</v>
      </c>
      <c r="S2652" s="69"/>
      <c r="T2652" s="69" t="s">
        <v>399</v>
      </c>
      <c r="U2652" s="69"/>
      <c r="V2652" s="69" t="s">
        <v>9167</v>
      </c>
      <c r="W2652" s="1">
        <v>30809</v>
      </c>
      <c r="X2652"/>
    </row>
    <row r="2653" spans="1:24" x14ac:dyDescent="0.3">
      <c r="A2653" s="69" t="s">
        <v>3983</v>
      </c>
      <c r="B2653" s="69">
        <v>1</v>
      </c>
      <c r="C2653" s="1" t="s">
        <v>9168</v>
      </c>
      <c r="D2653" s="69" t="s">
        <v>347</v>
      </c>
      <c r="E2653" s="69"/>
      <c r="F2653" s="69" t="s">
        <v>294</v>
      </c>
      <c r="G2653" s="69">
        <v>80</v>
      </c>
      <c r="H2653" s="69" t="s">
        <v>316</v>
      </c>
      <c r="I2653" s="69" t="s">
        <v>9168</v>
      </c>
      <c r="J2653" s="69">
        <v>17461</v>
      </c>
      <c r="K2653" s="69">
        <v>1</v>
      </c>
      <c r="L2653" s="69" t="s">
        <v>367</v>
      </c>
      <c r="M2653" s="69" t="s">
        <v>1014</v>
      </c>
      <c r="N2653" s="69">
        <v>26</v>
      </c>
      <c r="O2653" s="69" t="s">
        <v>13290</v>
      </c>
      <c r="P2653" s="1" t="s">
        <v>347</v>
      </c>
      <c r="Q2653" s="69"/>
      <c r="R2653" s="69">
        <v>2516079</v>
      </c>
      <c r="S2653" s="69"/>
      <c r="T2653" s="69" t="s">
        <v>344</v>
      </c>
      <c r="U2653" s="69"/>
      <c r="V2653" s="69" t="s">
        <v>4148</v>
      </c>
      <c r="W2653" s="1">
        <v>29201</v>
      </c>
      <c r="X2653"/>
    </row>
    <row r="2654" spans="1:24" x14ac:dyDescent="0.3">
      <c r="A2654" s="69" t="s">
        <v>9169</v>
      </c>
      <c r="B2654" s="69">
        <v>1</v>
      </c>
      <c r="C2654" s="1" t="s">
        <v>1262</v>
      </c>
      <c r="D2654" s="69" t="s">
        <v>347</v>
      </c>
      <c r="E2654" s="69"/>
      <c r="F2654" s="69" t="s">
        <v>294</v>
      </c>
      <c r="G2654" s="69">
        <v>14</v>
      </c>
      <c r="H2654" s="69" t="s">
        <v>427</v>
      </c>
      <c r="I2654" s="69" t="s">
        <v>1262</v>
      </c>
      <c r="J2654" s="69">
        <v>7857</v>
      </c>
      <c r="K2654" s="69">
        <v>12</v>
      </c>
      <c r="L2654" s="69" t="s">
        <v>6123</v>
      </c>
      <c r="M2654" s="69" t="s">
        <v>3899</v>
      </c>
      <c r="N2654" s="69">
        <v>34</v>
      </c>
      <c r="O2654" s="69" t="s">
        <v>13291</v>
      </c>
      <c r="P2654" s="1" t="s">
        <v>347</v>
      </c>
      <c r="Q2654" s="69"/>
      <c r="R2654" s="69">
        <v>11280</v>
      </c>
      <c r="S2654" s="69"/>
      <c r="T2654" s="69" t="s">
        <v>344</v>
      </c>
      <c r="U2654" s="69"/>
      <c r="V2654" s="69" t="s">
        <v>4743</v>
      </c>
      <c r="W2654" s="1">
        <v>8823</v>
      </c>
      <c r="X2654"/>
    </row>
    <row r="2655" spans="1:24" x14ac:dyDescent="0.3">
      <c r="A2655" s="69" t="s">
        <v>16580</v>
      </c>
      <c r="B2655" s="69">
        <v>1</v>
      </c>
      <c r="C2655" s="1" t="s">
        <v>16581</v>
      </c>
      <c r="D2655" s="69" t="s">
        <v>448</v>
      </c>
      <c r="E2655" s="69"/>
      <c r="F2655" s="69" t="s">
        <v>298</v>
      </c>
      <c r="G2655" s="69">
        <v>35</v>
      </c>
      <c r="H2655" s="69" t="s">
        <v>316</v>
      </c>
      <c r="I2655" s="69" t="s">
        <v>16581</v>
      </c>
      <c r="J2655" s="69"/>
      <c r="K2655" s="69">
        <v>0</v>
      </c>
      <c r="L2655" s="69" t="s">
        <v>3009</v>
      </c>
      <c r="M2655" s="69" t="s">
        <v>16582</v>
      </c>
      <c r="N2655" s="69"/>
      <c r="O2655" s="69" t="s">
        <v>16583</v>
      </c>
      <c r="P2655" s="1" t="s">
        <v>448</v>
      </c>
      <c r="Q2655" s="69"/>
      <c r="R2655" s="69"/>
      <c r="S2655" s="69"/>
      <c r="T2655" s="69" t="s">
        <v>399</v>
      </c>
      <c r="U2655" s="69" t="s">
        <v>297</v>
      </c>
      <c r="V2655" s="69"/>
      <c r="W2655" s="1"/>
      <c r="X2655"/>
    </row>
    <row r="2656" spans="1:24" x14ac:dyDescent="0.3">
      <c r="A2656" s="69" t="s">
        <v>9172</v>
      </c>
      <c r="B2656" s="69">
        <v>1</v>
      </c>
      <c r="C2656" s="1" t="s">
        <v>9170</v>
      </c>
      <c r="D2656" s="69"/>
      <c r="E2656" s="69"/>
      <c r="F2656" s="69" t="s">
        <v>294</v>
      </c>
      <c r="G2656" s="69">
        <v>0</v>
      </c>
      <c r="H2656" s="69" t="s">
        <v>295</v>
      </c>
      <c r="I2656" s="69" t="s">
        <v>9170</v>
      </c>
      <c r="J2656" s="69">
        <v>17827</v>
      </c>
      <c r="K2656" s="69">
        <v>0</v>
      </c>
      <c r="L2656" s="69" t="s">
        <v>330</v>
      </c>
      <c r="M2656" s="69" t="s">
        <v>9171</v>
      </c>
      <c r="N2656" s="69"/>
      <c r="O2656" s="69" t="s">
        <v>13292</v>
      </c>
      <c r="P2656" s="1" t="s">
        <v>295</v>
      </c>
      <c r="Q2656" s="69"/>
      <c r="R2656" s="69"/>
      <c r="S2656" s="69"/>
      <c r="T2656" s="69" t="s">
        <v>295</v>
      </c>
      <c r="U2656" s="69"/>
      <c r="V2656" s="69"/>
      <c r="W2656" s="1"/>
      <c r="X2656"/>
    </row>
    <row r="2657" spans="1:24" x14ac:dyDescent="0.3">
      <c r="A2657" s="69" t="s">
        <v>9175</v>
      </c>
      <c r="B2657" s="69">
        <v>1</v>
      </c>
      <c r="C2657" s="1" t="s">
        <v>9173</v>
      </c>
      <c r="D2657" s="69"/>
      <c r="E2657" s="69"/>
      <c r="F2657" s="69" t="s">
        <v>294</v>
      </c>
      <c r="G2657" s="69">
        <v>0</v>
      </c>
      <c r="H2657" s="69" t="s">
        <v>295</v>
      </c>
      <c r="I2657" s="69" t="s">
        <v>9173</v>
      </c>
      <c r="J2657" s="69">
        <v>18833</v>
      </c>
      <c r="K2657" s="69">
        <v>0</v>
      </c>
      <c r="L2657" s="69" t="s">
        <v>596</v>
      </c>
      <c r="M2657" s="69" t="s">
        <v>9174</v>
      </c>
      <c r="N2657" s="69"/>
      <c r="O2657" s="69" t="s">
        <v>13293</v>
      </c>
      <c r="P2657" s="1" t="s">
        <v>295</v>
      </c>
      <c r="Q2657" s="69"/>
      <c r="R2657" s="69"/>
      <c r="S2657" s="69"/>
      <c r="T2657" s="69" t="s">
        <v>295</v>
      </c>
      <c r="U2657" s="69"/>
      <c r="V2657" s="69"/>
      <c r="W2657" s="1"/>
      <c r="X2657"/>
    </row>
    <row r="2658" spans="1:24" x14ac:dyDescent="0.3">
      <c r="A2658" s="69" t="s">
        <v>9178</v>
      </c>
      <c r="B2658" s="69">
        <v>1</v>
      </c>
      <c r="C2658" s="1" t="s">
        <v>143</v>
      </c>
      <c r="D2658" s="69" t="s">
        <v>347</v>
      </c>
      <c r="E2658" s="69" t="s">
        <v>9177</v>
      </c>
      <c r="F2658" s="69" t="s">
        <v>298</v>
      </c>
      <c r="G2658" s="69">
        <v>12</v>
      </c>
      <c r="H2658" s="69" t="s">
        <v>588</v>
      </c>
      <c r="I2658" s="69" t="s">
        <v>143</v>
      </c>
      <c r="J2658" s="69">
        <v>16232</v>
      </c>
      <c r="K2658" s="69">
        <v>7</v>
      </c>
      <c r="L2658" s="69" t="s">
        <v>1266</v>
      </c>
      <c r="M2658" s="69" t="s">
        <v>9176</v>
      </c>
      <c r="N2658" s="69">
        <v>27</v>
      </c>
      <c r="O2658" s="69" t="s">
        <v>13294</v>
      </c>
      <c r="P2658" s="1" t="s">
        <v>347</v>
      </c>
      <c r="Q2658" s="69"/>
      <c r="R2658" s="69">
        <v>16791</v>
      </c>
      <c r="S2658" s="69">
        <v>3</v>
      </c>
      <c r="T2658" s="69" t="s">
        <v>344</v>
      </c>
      <c r="U2658" s="69" t="s">
        <v>690</v>
      </c>
      <c r="V2658" s="69" t="s">
        <v>4145</v>
      </c>
      <c r="W2658" s="1">
        <v>27618</v>
      </c>
      <c r="X2658"/>
    </row>
    <row r="2659" spans="1:24" x14ac:dyDescent="0.3">
      <c r="A2659" s="69" t="s">
        <v>9181</v>
      </c>
      <c r="B2659" s="69">
        <v>1</v>
      </c>
      <c r="C2659" s="1" t="s">
        <v>9179</v>
      </c>
      <c r="D2659" s="69" t="s">
        <v>434</v>
      </c>
      <c r="E2659" s="69"/>
      <c r="F2659" s="69" t="s">
        <v>294</v>
      </c>
      <c r="G2659" s="69">
        <v>6</v>
      </c>
      <c r="H2659" s="69" t="s">
        <v>575</v>
      </c>
      <c r="I2659" s="69" t="s">
        <v>9179</v>
      </c>
      <c r="J2659" s="69">
        <v>12508</v>
      </c>
      <c r="K2659" s="69">
        <v>12</v>
      </c>
      <c r="L2659" s="69" t="s">
        <v>1957</v>
      </c>
      <c r="M2659" s="69" t="s">
        <v>9180</v>
      </c>
      <c r="N2659" s="69">
        <v>36</v>
      </c>
      <c r="O2659" s="69" t="s">
        <v>13295</v>
      </c>
      <c r="P2659" s="1" t="s">
        <v>434</v>
      </c>
      <c r="Q2659" s="69"/>
      <c r="R2659" s="69">
        <v>9361</v>
      </c>
      <c r="S2659" s="69"/>
      <c r="T2659" s="69" t="s">
        <v>307</v>
      </c>
      <c r="U2659" s="69"/>
      <c r="V2659" s="69" t="s">
        <v>9182</v>
      </c>
      <c r="W2659" s="1">
        <v>7527</v>
      </c>
      <c r="X2659"/>
    </row>
    <row r="2660" spans="1:24" x14ac:dyDescent="0.3">
      <c r="A2660" s="69" t="s">
        <v>9185</v>
      </c>
      <c r="B2660" s="69">
        <v>1</v>
      </c>
      <c r="C2660" s="1" t="s">
        <v>9183</v>
      </c>
      <c r="D2660" s="69" t="s">
        <v>347</v>
      </c>
      <c r="E2660" s="69"/>
      <c r="F2660" s="69" t="s">
        <v>294</v>
      </c>
      <c r="G2660" s="69">
        <v>82</v>
      </c>
      <c r="H2660" s="69" t="s">
        <v>427</v>
      </c>
      <c r="I2660" s="69" t="s">
        <v>9183</v>
      </c>
      <c r="J2660" s="69">
        <v>18490</v>
      </c>
      <c r="K2660" s="69">
        <v>0</v>
      </c>
      <c r="L2660" s="69" t="s">
        <v>9184</v>
      </c>
      <c r="M2660" s="69" t="s">
        <v>5233</v>
      </c>
      <c r="N2660" s="69">
        <v>26</v>
      </c>
      <c r="O2660" s="69" t="s">
        <v>13296</v>
      </c>
      <c r="P2660" s="1" t="s">
        <v>347</v>
      </c>
      <c r="Q2660" s="69"/>
      <c r="R2660" s="69">
        <v>3124785</v>
      </c>
      <c r="S2660" s="69"/>
      <c r="T2660" s="69" t="s">
        <v>359</v>
      </c>
      <c r="U2660" s="69"/>
      <c r="V2660" s="69" t="s">
        <v>9186</v>
      </c>
      <c r="W2660" s="1">
        <v>29704</v>
      </c>
      <c r="X2660"/>
    </row>
    <row r="2661" spans="1:24" x14ac:dyDescent="0.3">
      <c r="A2661" s="69" t="s">
        <v>9189</v>
      </c>
      <c r="B2661" s="69">
        <v>1</v>
      </c>
      <c r="C2661" s="1" t="s">
        <v>9187</v>
      </c>
      <c r="D2661" s="69" t="s">
        <v>434</v>
      </c>
      <c r="E2661" s="69"/>
      <c r="F2661" s="69" t="s">
        <v>294</v>
      </c>
      <c r="G2661" s="69">
        <v>2</v>
      </c>
      <c r="H2661" s="69" t="s">
        <v>729</v>
      </c>
      <c r="I2661" s="69" t="s">
        <v>9187</v>
      </c>
      <c r="J2661" s="69">
        <v>17117</v>
      </c>
      <c r="K2661" s="69">
        <v>5</v>
      </c>
      <c r="L2661" s="69" t="s">
        <v>683</v>
      </c>
      <c r="M2661" s="69" t="s">
        <v>9188</v>
      </c>
      <c r="N2661" s="69">
        <v>27</v>
      </c>
      <c r="O2661" s="69" t="s">
        <v>13297</v>
      </c>
      <c r="P2661" s="1" t="s">
        <v>434</v>
      </c>
      <c r="Q2661" s="69"/>
      <c r="R2661" s="69">
        <v>2576045</v>
      </c>
      <c r="S2661" s="69"/>
      <c r="T2661" s="69" t="s">
        <v>307</v>
      </c>
      <c r="U2661" s="69"/>
      <c r="V2661" s="69" t="s">
        <v>644</v>
      </c>
      <c r="W2661" s="1">
        <v>28878</v>
      </c>
      <c r="X2661"/>
    </row>
    <row r="2662" spans="1:24" x14ac:dyDescent="0.3">
      <c r="A2662" s="69" t="s">
        <v>16003</v>
      </c>
      <c r="B2662" s="69">
        <v>1</v>
      </c>
      <c r="C2662" s="1" t="s">
        <v>16004</v>
      </c>
      <c r="D2662" s="69" t="s">
        <v>15649</v>
      </c>
      <c r="E2662" s="69"/>
      <c r="F2662" s="69" t="s">
        <v>294</v>
      </c>
      <c r="G2662" s="69">
        <v>1</v>
      </c>
      <c r="H2662" s="69" t="s">
        <v>309</v>
      </c>
      <c r="I2662" s="69" t="s">
        <v>16004</v>
      </c>
      <c r="J2662" s="69">
        <v>17423</v>
      </c>
      <c r="K2662" s="69">
        <v>1</v>
      </c>
      <c r="L2662" s="69" t="s">
        <v>1946</v>
      </c>
      <c r="M2662" s="69" t="s">
        <v>16005</v>
      </c>
      <c r="N2662" s="69">
        <v>28</v>
      </c>
      <c r="O2662" s="69" t="s">
        <v>16006</v>
      </c>
      <c r="P2662" s="1" t="s">
        <v>15649</v>
      </c>
      <c r="Q2662" s="69"/>
      <c r="R2662" s="69">
        <v>2515576</v>
      </c>
      <c r="S2662" s="69"/>
      <c r="T2662" s="69" t="s">
        <v>317</v>
      </c>
      <c r="U2662" s="69"/>
      <c r="V2662" s="69" t="s">
        <v>4114</v>
      </c>
      <c r="W2662" s="1">
        <v>28353</v>
      </c>
      <c r="X2662"/>
    </row>
    <row r="2663" spans="1:24" x14ac:dyDescent="0.3">
      <c r="A2663" s="69" t="s">
        <v>9193</v>
      </c>
      <c r="B2663" s="69">
        <v>1</v>
      </c>
      <c r="C2663" s="1" t="s">
        <v>9190</v>
      </c>
      <c r="D2663" s="69" t="s">
        <v>558</v>
      </c>
      <c r="E2663" s="69" t="s">
        <v>9192</v>
      </c>
      <c r="F2663" s="69" t="s">
        <v>506</v>
      </c>
      <c r="G2663" s="69">
        <v>42</v>
      </c>
      <c r="H2663" s="69" t="s">
        <v>945</v>
      </c>
      <c r="I2663" s="69" t="s">
        <v>9190</v>
      </c>
      <c r="J2663" s="69">
        <v>14786</v>
      </c>
      <c r="K2663" s="69">
        <v>9</v>
      </c>
      <c r="L2663" s="69" t="s">
        <v>879</v>
      </c>
      <c r="M2663" s="69" t="s">
        <v>9191</v>
      </c>
      <c r="N2663" s="69">
        <v>31</v>
      </c>
      <c r="O2663" s="69" t="s">
        <v>13298</v>
      </c>
      <c r="P2663" s="1" t="s">
        <v>448</v>
      </c>
      <c r="Q2663" s="69"/>
      <c r="R2663" s="69">
        <v>14332</v>
      </c>
      <c r="S2663" s="69"/>
      <c r="T2663" s="69" t="s">
        <v>328</v>
      </c>
      <c r="U2663" s="69"/>
      <c r="V2663" s="69" t="s">
        <v>15332</v>
      </c>
      <c r="W2663" s="1">
        <v>25158</v>
      </c>
      <c r="X2663"/>
    </row>
    <row r="2664" spans="1:24" x14ac:dyDescent="0.3">
      <c r="A2664" s="69" t="s">
        <v>9196</v>
      </c>
      <c r="B2664" s="69">
        <v>1</v>
      </c>
      <c r="C2664" s="1" t="s">
        <v>9194</v>
      </c>
      <c r="D2664" s="69" t="s">
        <v>347</v>
      </c>
      <c r="E2664" s="69"/>
      <c r="F2664" s="69" t="s">
        <v>294</v>
      </c>
      <c r="G2664" s="69">
        <v>5</v>
      </c>
      <c r="H2664" s="69" t="s">
        <v>361</v>
      </c>
      <c r="I2664" s="69" t="s">
        <v>9194</v>
      </c>
      <c r="J2664" s="69">
        <v>18417</v>
      </c>
      <c r="K2664" s="69">
        <v>0</v>
      </c>
      <c r="L2664" s="69" t="s">
        <v>9195</v>
      </c>
      <c r="M2664" s="69" t="s">
        <v>1161</v>
      </c>
      <c r="N2664" s="69">
        <v>25</v>
      </c>
      <c r="O2664" s="69" t="s">
        <v>13299</v>
      </c>
      <c r="P2664" s="1" t="s">
        <v>347</v>
      </c>
      <c r="Q2664" s="69"/>
      <c r="R2664" s="69">
        <v>2976594</v>
      </c>
      <c r="S2664" s="69"/>
      <c r="T2664" s="69" t="s">
        <v>399</v>
      </c>
      <c r="U2664" s="69"/>
      <c r="V2664" s="69" t="s">
        <v>9197</v>
      </c>
      <c r="W2664" s="1">
        <v>29626</v>
      </c>
      <c r="X2664"/>
    </row>
    <row r="2665" spans="1:24" x14ac:dyDescent="0.3">
      <c r="A2665" s="69" t="s">
        <v>9200</v>
      </c>
      <c r="B2665" s="69">
        <v>1</v>
      </c>
      <c r="C2665" s="1" t="s">
        <v>9198</v>
      </c>
      <c r="D2665" s="69" t="s">
        <v>347</v>
      </c>
      <c r="E2665" s="69"/>
      <c r="F2665" s="69" t="s">
        <v>294</v>
      </c>
      <c r="G2665" s="69">
        <v>0</v>
      </c>
      <c r="H2665" s="69" t="s">
        <v>295</v>
      </c>
      <c r="I2665" s="69" t="s">
        <v>9198</v>
      </c>
      <c r="J2665" s="69">
        <v>17374</v>
      </c>
      <c r="K2665" s="69"/>
      <c r="L2665" s="69" t="s">
        <v>9199</v>
      </c>
      <c r="M2665" s="69" t="s">
        <v>1938</v>
      </c>
      <c r="N2665" s="69"/>
      <c r="O2665" s="69" t="s">
        <v>13300</v>
      </c>
      <c r="P2665" s="1" t="s">
        <v>347</v>
      </c>
      <c r="Q2665" s="69"/>
      <c r="R2665" s="69"/>
      <c r="S2665" s="69"/>
      <c r="T2665" s="69" t="s">
        <v>295</v>
      </c>
      <c r="U2665" s="69"/>
      <c r="V2665" s="69"/>
      <c r="W2665" s="1"/>
      <c r="X2665"/>
    </row>
    <row r="2666" spans="1:24" x14ac:dyDescent="0.3">
      <c r="A2666" s="69" t="s">
        <v>9203</v>
      </c>
      <c r="B2666" s="69">
        <v>1</v>
      </c>
      <c r="C2666" s="1" t="s">
        <v>9201</v>
      </c>
      <c r="D2666" s="69" t="s">
        <v>320</v>
      </c>
      <c r="E2666" s="69"/>
      <c r="F2666" s="69" t="s">
        <v>294</v>
      </c>
      <c r="G2666" s="69">
        <v>80</v>
      </c>
      <c r="H2666" s="69" t="s">
        <v>507</v>
      </c>
      <c r="I2666" s="69" t="s">
        <v>9201</v>
      </c>
      <c r="J2666" s="69">
        <v>16083</v>
      </c>
      <c r="K2666" s="69">
        <v>6</v>
      </c>
      <c r="L2666" s="69" t="s">
        <v>3246</v>
      </c>
      <c r="M2666" s="69" t="s">
        <v>9202</v>
      </c>
      <c r="N2666" s="69">
        <v>28</v>
      </c>
      <c r="O2666" s="69" t="s">
        <v>13301</v>
      </c>
      <c r="P2666" s="1" t="s">
        <v>320</v>
      </c>
      <c r="Q2666" s="69"/>
      <c r="R2666" s="69">
        <v>16775</v>
      </c>
      <c r="S2666" s="69"/>
      <c r="T2666" s="69" t="s">
        <v>303</v>
      </c>
      <c r="U2666" s="69"/>
      <c r="V2666" s="69" t="s">
        <v>7584</v>
      </c>
      <c r="W2666" s="1">
        <v>27627</v>
      </c>
      <c r="X2666"/>
    </row>
    <row r="2667" spans="1:24" x14ac:dyDescent="0.3">
      <c r="A2667" s="69" t="s">
        <v>9206</v>
      </c>
      <c r="B2667" s="69">
        <v>1</v>
      </c>
      <c r="C2667" s="1" t="s">
        <v>9204</v>
      </c>
      <c r="D2667" s="69" t="s">
        <v>310</v>
      </c>
      <c r="E2667" s="69" t="s">
        <v>14132</v>
      </c>
      <c r="F2667" s="69" t="s">
        <v>298</v>
      </c>
      <c r="G2667" s="69">
        <v>4</v>
      </c>
      <c r="H2667" s="69" t="s">
        <v>355</v>
      </c>
      <c r="I2667" s="69" t="s">
        <v>9204</v>
      </c>
      <c r="J2667" s="69">
        <v>20929</v>
      </c>
      <c r="K2667" s="69">
        <v>2</v>
      </c>
      <c r="L2667" s="69" t="s">
        <v>2676</v>
      </c>
      <c r="M2667" s="69" t="s">
        <v>9205</v>
      </c>
      <c r="N2667" s="69">
        <v>25</v>
      </c>
      <c r="O2667" s="69" t="s">
        <v>13302</v>
      </c>
      <c r="P2667" s="1" t="s">
        <v>310</v>
      </c>
      <c r="Q2667" s="69"/>
      <c r="R2667" s="69">
        <v>3722362</v>
      </c>
      <c r="S2667" s="69">
        <v>3</v>
      </c>
      <c r="T2667" s="69" t="s">
        <v>344</v>
      </c>
      <c r="U2667" s="69" t="s">
        <v>1368</v>
      </c>
      <c r="V2667" s="69" t="s">
        <v>9207</v>
      </c>
      <c r="W2667" s="1">
        <v>32221</v>
      </c>
      <c r="X2667"/>
    </row>
    <row r="2668" spans="1:24" x14ac:dyDescent="0.3">
      <c r="A2668" s="69" t="s">
        <v>9210</v>
      </c>
      <c r="B2668" s="69">
        <v>1</v>
      </c>
      <c r="C2668" s="1" t="s">
        <v>818</v>
      </c>
      <c r="D2668" s="69" t="s">
        <v>448</v>
      </c>
      <c r="E2668" s="69" t="s">
        <v>9209</v>
      </c>
      <c r="F2668" s="69" t="s">
        <v>298</v>
      </c>
      <c r="G2668" s="69">
        <v>21</v>
      </c>
      <c r="H2668" s="69" t="s">
        <v>366</v>
      </c>
      <c r="I2668" s="69" t="s">
        <v>818</v>
      </c>
      <c r="J2668" s="69">
        <v>5820</v>
      </c>
      <c r="K2668" s="69">
        <v>16</v>
      </c>
      <c r="L2668" s="69" t="s">
        <v>2020</v>
      </c>
      <c r="M2668" s="69" t="s">
        <v>9208</v>
      </c>
      <c r="N2668" s="69">
        <v>37</v>
      </c>
      <c r="O2668" s="69" t="s">
        <v>13303</v>
      </c>
      <c r="P2668" s="1" t="s">
        <v>448</v>
      </c>
      <c r="Q2668" s="69" t="s">
        <v>407</v>
      </c>
      <c r="R2668" s="69">
        <v>8479</v>
      </c>
      <c r="S2668" s="69"/>
      <c r="T2668" s="69" t="s">
        <v>489</v>
      </c>
      <c r="U2668" s="69" t="s">
        <v>351</v>
      </c>
      <c r="V2668" s="69" t="s">
        <v>9211</v>
      </c>
      <c r="W2668" s="1">
        <v>7241</v>
      </c>
      <c r="X2668"/>
    </row>
    <row r="2669" spans="1:24" x14ac:dyDescent="0.3">
      <c r="A2669" s="69" t="s">
        <v>15333</v>
      </c>
      <c r="B2669" s="69">
        <v>1</v>
      </c>
      <c r="C2669" s="1" t="s">
        <v>15334</v>
      </c>
      <c r="D2669" s="69" t="s">
        <v>310</v>
      </c>
      <c r="E2669" s="69"/>
      <c r="F2669" s="69" t="s">
        <v>294</v>
      </c>
      <c r="G2669" s="69">
        <v>8</v>
      </c>
      <c r="H2669" s="69" t="s">
        <v>433</v>
      </c>
      <c r="I2669" s="69" t="s">
        <v>15334</v>
      </c>
      <c r="J2669" s="69">
        <v>12635</v>
      </c>
      <c r="K2669" s="69">
        <v>10</v>
      </c>
      <c r="L2669" s="69" t="s">
        <v>1915</v>
      </c>
      <c r="M2669" s="69" t="s">
        <v>14346</v>
      </c>
      <c r="N2669" s="69">
        <v>34</v>
      </c>
      <c r="O2669" s="69" t="s">
        <v>15336</v>
      </c>
      <c r="P2669" s="1" t="s">
        <v>310</v>
      </c>
      <c r="Q2669" s="69"/>
      <c r="R2669" s="69"/>
      <c r="S2669" s="69"/>
      <c r="T2669" s="69" t="s">
        <v>344</v>
      </c>
      <c r="U2669" s="69"/>
      <c r="V2669" s="69" t="s">
        <v>15335</v>
      </c>
      <c r="W2669" s="1"/>
      <c r="X2669"/>
    </row>
    <row r="2670" spans="1:24" x14ac:dyDescent="0.3">
      <c r="A2670" s="69" t="s">
        <v>9214</v>
      </c>
      <c r="B2670" s="69">
        <v>1</v>
      </c>
      <c r="C2670" s="1" t="s">
        <v>9212</v>
      </c>
      <c r="D2670" s="69"/>
      <c r="E2670" s="69"/>
      <c r="F2670" s="69" t="s">
        <v>294</v>
      </c>
      <c r="G2670" s="69">
        <v>0</v>
      </c>
      <c r="H2670" s="69" t="s">
        <v>295</v>
      </c>
      <c r="I2670" s="69" t="s">
        <v>9212</v>
      </c>
      <c r="J2670" s="69">
        <v>17805</v>
      </c>
      <c r="K2670" s="69">
        <v>0</v>
      </c>
      <c r="L2670" s="69" t="s">
        <v>1808</v>
      </c>
      <c r="M2670" s="69" t="s">
        <v>9213</v>
      </c>
      <c r="N2670" s="69"/>
      <c r="O2670" s="69" t="s">
        <v>13304</v>
      </c>
      <c r="P2670" s="1" t="s">
        <v>295</v>
      </c>
      <c r="Q2670" s="69"/>
      <c r="R2670" s="69"/>
      <c r="S2670" s="69"/>
      <c r="T2670" s="69" t="s">
        <v>295</v>
      </c>
      <c r="U2670" s="69"/>
      <c r="V2670" s="69"/>
      <c r="W2670" s="1"/>
      <c r="X2670"/>
    </row>
    <row r="2671" spans="1:24" x14ac:dyDescent="0.3">
      <c r="A2671" s="69" t="s">
        <v>1916</v>
      </c>
      <c r="B2671" s="69">
        <v>1</v>
      </c>
      <c r="C2671" s="1" t="s">
        <v>9215</v>
      </c>
      <c r="D2671" s="69" t="s">
        <v>347</v>
      </c>
      <c r="E2671" s="69"/>
      <c r="F2671" s="69" t="s">
        <v>294</v>
      </c>
      <c r="G2671" s="69">
        <v>87</v>
      </c>
      <c r="H2671" s="69" t="s">
        <v>391</v>
      </c>
      <c r="I2671" s="69" t="s">
        <v>9215</v>
      </c>
      <c r="J2671" s="69">
        <v>13763</v>
      </c>
      <c r="K2671" s="69">
        <v>8</v>
      </c>
      <c r="L2671" s="69" t="s">
        <v>1914</v>
      </c>
      <c r="M2671" s="69" t="s">
        <v>1915</v>
      </c>
      <c r="N2671" s="69">
        <v>31</v>
      </c>
      <c r="O2671" s="69" t="s">
        <v>11465</v>
      </c>
      <c r="P2671" s="1" t="s">
        <v>347</v>
      </c>
      <c r="Q2671" s="69"/>
      <c r="R2671" s="69">
        <v>14920</v>
      </c>
      <c r="S2671" s="69"/>
      <c r="T2671" s="69" t="s">
        <v>307</v>
      </c>
      <c r="U2671" s="69"/>
      <c r="V2671" s="69" t="s">
        <v>1917</v>
      </c>
      <c r="W2671" s="1">
        <v>25779</v>
      </c>
      <c r="X2671"/>
    </row>
    <row r="2672" spans="1:24" x14ac:dyDescent="0.3">
      <c r="A2672" s="69" t="s">
        <v>9218</v>
      </c>
      <c r="B2672" s="69">
        <v>1</v>
      </c>
      <c r="C2672" s="1" t="s">
        <v>9216</v>
      </c>
      <c r="D2672" s="69"/>
      <c r="E2672" s="69"/>
      <c r="F2672" s="69" t="s">
        <v>294</v>
      </c>
      <c r="G2672" s="69">
        <v>0</v>
      </c>
      <c r="H2672" s="69" t="s">
        <v>295</v>
      </c>
      <c r="I2672" s="69" t="s">
        <v>9216</v>
      </c>
      <c r="J2672" s="69">
        <v>18844</v>
      </c>
      <c r="K2672" s="69">
        <v>0</v>
      </c>
      <c r="L2672" s="69" t="s">
        <v>688</v>
      </c>
      <c r="M2672" s="69" t="s">
        <v>9217</v>
      </c>
      <c r="N2672" s="69"/>
      <c r="O2672" s="69" t="s">
        <v>13305</v>
      </c>
      <c r="P2672" s="1" t="s">
        <v>295</v>
      </c>
      <c r="Q2672" s="69"/>
      <c r="R2672" s="69"/>
      <c r="S2672" s="69"/>
      <c r="T2672" s="69" t="s">
        <v>295</v>
      </c>
      <c r="U2672" s="69"/>
      <c r="V2672" s="69"/>
      <c r="W2672" s="1"/>
      <c r="X2672"/>
    </row>
    <row r="2673" spans="1:24" x14ac:dyDescent="0.3">
      <c r="A2673" s="69" t="s">
        <v>9220</v>
      </c>
      <c r="B2673" s="69">
        <v>1</v>
      </c>
      <c r="C2673" s="1" t="s">
        <v>9219</v>
      </c>
      <c r="D2673" s="69" t="s">
        <v>347</v>
      </c>
      <c r="E2673" s="69"/>
      <c r="F2673" s="69" t="s">
        <v>294</v>
      </c>
      <c r="G2673" s="69">
        <v>14</v>
      </c>
      <c r="H2673" s="69" t="s">
        <v>810</v>
      </c>
      <c r="I2673" s="69" t="s">
        <v>9219</v>
      </c>
      <c r="J2673" s="69">
        <v>16357</v>
      </c>
      <c r="K2673" s="69">
        <v>1</v>
      </c>
      <c r="L2673" s="69" t="s">
        <v>321</v>
      </c>
      <c r="M2673" s="69" t="s">
        <v>376</v>
      </c>
      <c r="N2673" s="69">
        <v>25</v>
      </c>
      <c r="O2673" s="69" t="s">
        <v>13306</v>
      </c>
      <c r="P2673" s="1" t="s">
        <v>347</v>
      </c>
      <c r="Q2673" s="69"/>
      <c r="R2673" s="69"/>
      <c r="S2673" s="69"/>
      <c r="T2673" s="69" t="s">
        <v>421</v>
      </c>
      <c r="U2673" s="69"/>
      <c r="V2673" s="69" t="s">
        <v>1672</v>
      </c>
      <c r="W2673" s="1"/>
      <c r="X2673"/>
    </row>
    <row r="2674" spans="1:24" x14ac:dyDescent="0.3">
      <c r="A2674" s="69" t="s">
        <v>16007</v>
      </c>
      <c r="B2674" s="69">
        <v>1</v>
      </c>
      <c r="C2674" s="1" t="s">
        <v>16008</v>
      </c>
      <c r="D2674" s="69" t="s">
        <v>15649</v>
      </c>
      <c r="E2674" s="69" t="s">
        <v>16009</v>
      </c>
      <c r="F2674" s="69" t="s">
        <v>294</v>
      </c>
      <c r="G2674" s="69"/>
      <c r="H2674" s="69" t="s">
        <v>775</v>
      </c>
      <c r="I2674" s="69" t="s">
        <v>16008</v>
      </c>
      <c r="J2674" s="69">
        <v>19818</v>
      </c>
      <c r="K2674" s="69">
        <v>2</v>
      </c>
      <c r="L2674" s="69" t="s">
        <v>1886</v>
      </c>
      <c r="M2674" s="69" t="s">
        <v>16010</v>
      </c>
      <c r="N2674" s="69">
        <v>25</v>
      </c>
      <c r="O2674" s="69" t="s">
        <v>16011</v>
      </c>
      <c r="P2674" s="1" t="s">
        <v>15649</v>
      </c>
      <c r="Q2674" s="69"/>
      <c r="R2674" s="69">
        <v>3050015</v>
      </c>
      <c r="S2674" s="69"/>
      <c r="T2674" s="69" t="s">
        <v>328</v>
      </c>
      <c r="U2674" s="69"/>
      <c r="V2674" s="69" t="s">
        <v>1756</v>
      </c>
      <c r="W2674" s="1">
        <v>30967</v>
      </c>
      <c r="X2674"/>
    </row>
    <row r="2675" spans="1:24" x14ac:dyDescent="0.3">
      <c r="A2675" s="69" t="s">
        <v>9223</v>
      </c>
      <c r="B2675" s="69">
        <v>1</v>
      </c>
      <c r="C2675" s="1" t="s">
        <v>215</v>
      </c>
      <c r="D2675" s="69" t="s">
        <v>347</v>
      </c>
      <c r="E2675" s="69" t="s">
        <v>9222</v>
      </c>
      <c r="F2675" s="69" t="s">
        <v>298</v>
      </c>
      <c r="G2675" s="69">
        <v>11</v>
      </c>
      <c r="H2675" s="69" t="s">
        <v>571</v>
      </c>
      <c r="I2675" s="69" t="s">
        <v>215</v>
      </c>
      <c r="J2675" s="69">
        <v>16802</v>
      </c>
      <c r="K2675" s="69">
        <v>6</v>
      </c>
      <c r="L2675" s="69" t="s">
        <v>2537</v>
      </c>
      <c r="M2675" s="69" t="s">
        <v>9221</v>
      </c>
      <c r="N2675" s="69">
        <v>27</v>
      </c>
      <c r="O2675" s="69" t="s">
        <v>13307</v>
      </c>
      <c r="P2675" s="1" t="s">
        <v>347</v>
      </c>
      <c r="Q2675" s="69"/>
      <c r="R2675" s="69">
        <v>2977609</v>
      </c>
      <c r="S2675" s="69">
        <v>2</v>
      </c>
      <c r="T2675" s="69" t="s">
        <v>421</v>
      </c>
      <c r="U2675" s="69" t="s">
        <v>364</v>
      </c>
      <c r="V2675" s="69" t="s">
        <v>3673</v>
      </c>
      <c r="W2675" s="1">
        <v>28429</v>
      </c>
      <c r="X2675"/>
    </row>
    <row r="2676" spans="1:24" x14ac:dyDescent="0.3">
      <c r="A2676" s="69" t="s">
        <v>16584</v>
      </c>
      <c r="B2676" s="69">
        <v>1</v>
      </c>
      <c r="C2676" s="1" t="s">
        <v>16585</v>
      </c>
      <c r="D2676" s="69" t="s">
        <v>310</v>
      </c>
      <c r="E2676" s="69"/>
      <c r="F2676" s="69" t="s">
        <v>298</v>
      </c>
      <c r="G2676" s="69">
        <v>1</v>
      </c>
      <c r="H2676" s="69" t="s">
        <v>1812</v>
      </c>
      <c r="I2676" s="69" t="s">
        <v>16585</v>
      </c>
      <c r="J2676" s="69"/>
      <c r="K2676" s="69">
        <v>0</v>
      </c>
      <c r="L2676" s="69" t="s">
        <v>461</v>
      </c>
      <c r="M2676" s="69" t="s">
        <v>847</v>
      </c>
      <c r="N2676" s="69">
        <v>22</v>
      </c>
      <c r="O2676" s="69" t="s">
        <v>16586</v>
      </c>
      <c r="P2676" s="1" t="s">
        <v>310</v>
      </c>
      <c r="Q2676" s="69"/>
      <c r="R2676" s="69"/>
      <c r="S2676" s="69"/>
      <c r="T2676" s="69" t="s">
        <v>317</v>
      </c>
      <c r="U2676" s="69" t="s">
        <v>890</v>
      </c>
      <c r="V2676" s="69" t="s">
        <v>17368</v>
      </c>
      <c r="W2676" s="1"/>
      <c r="X2676"/>
    </row>
    <row r="2677" spans="1:24" x14ac:dyDescent="0.3">
      <c r="A2677" s="69" t="s">
        <v>9225</v>
      </c>
      <c r="B2677" s="69">
        <v>1</v>
      </c>
      <c r="C2677" s="1" t="s">
        <v>9224</v>
      </c>
      <c r="D2677" s="69" t="s">
        <v>347</v>
      </c>
      <c r="E2677" s="69"/>
      <c r="F2677" s="69" t="s">
        <v>294</v>
      </c>
      <c r="G2677" s="69">
        <v>0</v>
      </c>
      <c r="H2677" s="69" t="s">
        <v>295</v>
      </c>
      <c r="I2677" s="69" t="s">
        <v>9224</v>
      </c>
      <c r="J2677" s="69">
        <v>17720</v>
      </c>
      <c r="K2677" s="69"/>
      <c r="L2677" s="69" t="s">
        <v>735</v>
      </c>
      <c r="M2677" s="69" t="s">
        <v>3187</v>
      </c>
      <c r="N2677" s="69"/>
      <c r="O2677" s="69" t="s">
        <v>13308</v>
      </c>
      <c r="P2677" s="1" t="s">
        <v>347</v>
      </c>
      <c r="Q2677" s="69"/>
      <c r="R2677" s="69"/>
      <c r="S2677" s="69"/>
      <c r="T2677" s="69" t="s">
        <v>295</v>
      </c>
      <c r="U2677" s="69"/>
      <c r="V2677" s="69"/>
      <c r="W2677" s="1"/>
      <c r="X2677"/>
    </row>
    <row r="2678" spans="1:24" x14ac:dyDescent="0.3">
      <c r="A2678" s="69" t="s">
        <v>9228</v>
      </c>
      <c r="B2678" s="69">
        <v>1</v>
      </c>
      <c r="C2678" s="1" t="s">
        <v>9226</v>
      </c>
      <c r="D2678" s="69" t="s">
        <v>320</v>
      </c>
      <c r="E2678" s="69"/>
      <c r="F2678" s="69" t="s">
        <v>294</v>
      </c>
      <c r="G2678" s="69">
        <v>82</v>
      </c>
      <c r="H2678" s="69" t="s">
        <v>695</v>
      </c>
      <c r="I2678" s="69" t="s">
        <v>9226</v>
      </c>
      <c r="J2678" s="69">
        <v>16614</v>
      </c>
      <c r="K2678" s="69">
        <v>2</v>
      </c>
      <c r="L2678" s="69" t="s">
        <v>608</v>
      </c>
      <c r="M2678" s="69" t="s">
        <v>9227</v>
      </c>
      <c r="N2678" s="69">
        <v>27</v>
      </c>
      <c r="O2678" s="69" t="s">
        <v>13309</v>
      </c>
      <c r="P2678" s="1" t="s">
        <v>320</v>
      </c>
      <c r="Q2678" s="69"/>
      <c r="R2678" s="69">
        <v>17110</v>
      </c>
      <c r="S2678" s="69"/>
      <c r="T2678" s="69" t="s">
        <v>421</v>
      </c>
      <c r="U2678" s="69"/>
      <c r="V2678" s="69" t="s">
        <v>7954</v>
      </c>
      <c r="W2678" s="1">
        <v>27959</v>
      </c>
      <c r="X2678"/>
    </row>
    <row r="2679" spans="1:24" x14ac:dyDescent="0.3">
      <c r="A2679" s="69" t="s">
        <v>9231</v>
      </c>
      <c r="B2679" s="69">
        <v>1</v>
      </c>
      <c r="C2679" s="1" t="s">
        <v>9229</v>
      </c>
      <c r="D2679" s="69" t="s">
        <v>448</v>
      </c>
      <c r="E2679" s="69"/>
      <c r="F2679" s="69" t="s">
        <v>294</v>
      </c>
      <c r="G2679" s="69">
        <v>22</v>
      </c>
      <c r="H2679" s="69" t="s">
        <v>374</v>
      </c>
      <c r="I2679" s="69" t="s">
        <v>9229</v>
      </c>
      <c r="J2679" s="69">
        <v>13735</v>
      </c>
      <c r="K2679" s="69">
        <v>8</v>
      </c>
      <c r="L2679" s="69" t="s">
        <v>321</v>
      </c>
      <c r="M2679" s="69" t="s">
        <v>9230</v>
      </c>
      <c r="N2679" s="69">
        <v>30</v>
      </c>
      <c r="O2679" s="69" t="s">
        <v>13310</v>
      </c>
      <c r="P2679" s="1" t="s">
        <v>448</v>
      </c>
      <c r="Q2679" s="69"/>
      <c r="R2679" s="69">
        <v>14889</v>
      </c>
      <c r="S2679" s="69"/>
      <c r="T2679" s="69" t="s">
        <v>359</v>
      </c>
      <c r="U2679" s="69"/>
      <c r="V2679" s="69" t="s">
        <v>9232</v>
      </c>
      <c r="W2679" s="1">
        <v>26006</v>
      </c>
      <c r="X2679"/>
    </row>
    <row r="2680" spans="1:24" x14ac:dyDescent="0.3">
      <c r="A2680" s="69" t="s">
        <v>9234</v>
      </c>
      <c r="B2680" s="69">
        <v>1</v>
      </c>
      <c r="C2680" s="1" t="s">
        <v>9233</v>
      </c>
      <c r="D2680" s="69" t="s">
        <v>347</v>
      </c>
      <c r="E2680" s="69"/>
      <c r="F2680" s="69" t="s">
        <v>294</v>
      </c>
      <c r="G2680" s="69">
        <v>11</v>
      </c>
      <c r="H2680" s="69" t="s">
        <v>918</v>
      </c>
      <c r="I2680" s="69" t="s">
        <v>9233</v>
      </c>
      <c r="J2680" s="69">
        <v>2950</v>
      </c>
      <c r="K2680" s="69">
        <v>12</v>
      </c>
      <c r="L2680" s="69" t="s">
        <v>721</v>
      </c>
      <c r="M2680" s="69" t="s">
        <v>1112</v>
      </c>
      <c r="N2680" s="69">
        <v>34</v>
      </c>
      <c r="O2680" s="69" t="s">
        <v>13311</v>
      </c>
      <c r="P2680" s="1" t="s">
        <v>347</v>
      </c>
      <c r="Q2680" s="69"/>
      <c r="R2680" s="69">
        <v>11458</v>
      </c>
      <c r="S2680" s="69"/>
      <c r="T2680" s="69" t="s">
        <v>344</v>
      </c>
      <c r="U2680" s="69"/>
      <c r="V2680" s="69" t="s">
        <v>8540</v>
      </c>
      <c r="W2680" s="1">
        <v>9001</v>
      </c>
      <c r="X2680"/>
    </row>
    <row r="2681" spans="1:24" x14ac:dyDescent="0.3">
      <c r="A2681" s="69" t="s">
        <v>9237</v>
      </c>
      <c r="B2681" s="69">
        <v>1</v>
      </c>
      <c r="C2681" s="1" t="s">
        <v>9235</v>
      </c>
      <c r="D2681" s="69" t="s">
        <v>320</v>
      </c>
      <c r="E2681" s="69"/>
      <c r="F2681" s="69" t="s">
        <v>294</v>
      </c>
      <c r="G2681" s="69">
        <v>82</v>
      </c>
      <c r="H2681" s="69" t="s">
        <v>1062</v>
      </c>
      <c r="I2681" s="69" t="s">
        <v>9235</v>
      </c>
      <c r="J2681" s="69">
        <v>9671</v>
      </c>
      <c r="K2681" s="69">
        <v>12</v>
      </c>
      <c r="L2681" s="69" t="s">
        <v>2833</v>
      </c>
      <c r="M2681" s="69" t="s">
        <v>9236</v>
      </c>
      <c r="N2681" s="69">
        <v>35</v>
      </c>
      <c r="O2681" s="69" t="s">
        <v>13312</v>
      </c>
      <c r="P2681" s="1" t="s">
        <v>320</v>
      </c>
      <c r="Q2681" s="69"/>
      <c r="R2681" s="69">
        <v>11708</v>
      </c>
      <c r="S2681" s="69"/>
      <c r="T2681" s="69" t="s">
        <v>421</v>
      </c>
      <c r="U2681" s="69"/>
      <c r="V2681" s="69" t="s">
        <v>9238</v>
      </c>
      <c r="W2681" s="1">
        <v>9149</v>
      </c>
      <c r="X2681"/>
    </row>
    <row r="2682" spans="1:24" x14ac:dyDescent="0.3">
      <c r="A2682" s="69" t="s">
        <v>9242</v>
      </c>
      <c r="B2682" s="69">
        <v>1</v>
      </c>
      <c r="C2682" s="1" t="s">
        <v>9239</v>
      </c>
      <c r="D2682" s="69" t="s">
        <v>434</v>
      </c>
      <c r="E2682" s="69" t="s">
        <v>9241</v>
      </c>
      <c r="F2682" s="69" t="s">
        <v>298</v>
      </c>
      <c r="G2682" s="69">
        <v>4</v>
      </c>
      <c r="H2682" s="69" t="s">
        <v>316</v>
      </c>
      <c r="I2682" s="69" t="s">
        <v>9239</v>
      </c>
      <c r="J2682" s="69">
        <v>13961</v>
      </c>
      <c r="K2682" s="69">
        <v>9</v>
      </c>
      <c r="L2682" s="69" t="s">
        <v>2884</v>
      </c>
      <c r="M2682" s="69" t="s">
        <v>9240</v>
      </c>
      <c r="N2682" s="69">
        <v>31</v>
      </c>
      <c r="O2682" s="69" t="s">
        <v>13313</v>
      </c>
      <c r="P2682" s="1" t="s">
        <v>434</v>
      </c>
      <c r="Q2682" s="69"/>
      <c r="R2682" s="69">
        <v>15091</v>
      </c>
      <c r="S2682" s="69">
        <v>1</v>
      </c>
      <c r="T2682" s="69" t="s">
        <v>489</v>
      </c>
      <c r="U2682" s="69" t="s">
        <v>717</v>
      </c>
      <c r="V2682" s="69" t="s">
        <v>9232</v>
      </c>
      <c r="W2682" s="1">
        <v>25871</v>
      </c>
      <c r="X2682"/>
    </row>
    <row r="2683" spans="1:24" x14ac:dyDescent="0.3">
      <c r="A2683" s="69" t="s">
        <v>9245</v>
      </c>
      <c r="B2683" s="69">
        <v>1</v>
      </c>
      <c r="C2683" s="1" t="s">
        <v>9243</v>
      </c>
      <c r="D2683" s="69" t="s">
        <v>347</v>
      </c>
      <c r="E2683" s="69"/>
      <c r="F2683" s="69" t="s">
        <v>294</v>
      </c>
      <c r="G2683" s="69">
        <v>17</v>
      </c>
      <c r="H2683" s="69" t="s">
        <v>726</v>
      </c>
      <c r="I2683" s="69" t="s">
        <v>9243</v>
      </c>
      <c r="J2683" s="69">
        <v>19695</v>
      </c>
      <c r="K2683" s="69">
        <v>0</v>
      </c>
      <c r="L2683" s="69" t="s">
        <v>9244</v>
      </c>
      <c r="M2683" s="69" t="s">
        <v>8629</v>
      </c>
      <c r="N2683" s="69"/>
      <c r="O2683" s="69" t="s">
        <v>13314</v>
      </c>
      <c r="P2683" s="1" t="s">
        <v>347</v>
      </c>
      <c r="Q2683" s="69" t="s">
        <v>15644</v>
      </c>
      <c r="R2683" s="69">
        <v>3045379</v>
      </c>
      <c r="S2683" s="69"/>
      <c r="T2683" s="69" t="s">
        <v>295</v>
      </c>
      <c r="U2683" s="69"/>
      <c r="V2683" s="69"/>
      <c r="W2683" s="1">
        <v>30729</v>
      </c>
      <c r="X2683"/>
    </row>
    <row r="2684" spans="1:24" x14ac:dyDescent="0.3">
      <c r="A2684" s="69" t="s">
        <v>17369</v>
      </c>
      <c r="B2684" s="69">
        <v>1</v>
      </c>
      <c r="C2684" s="1" t="s">
        <v>17370</v>
      </c>
      <c r="D2684" s="69" t="s">
        <v>434</v>
      </c>
      <c r="E2684" s="69"/>
      <c r="F2684" s="69" t="s">
        <v>298</v>
      </c>
      <c r="G2684" s="69">
        <v>6</v>
      </c>
      <c r="H2684" s="69" t="s">
        <v>427</v>
      </c>
      <c r="I2684" s="69" t="s">
        <v>17370</v>
      </c>
      <c r="J2684" s="69"/>
      <c r="K2684" s="69">
        <v>0</v>
      </c>
      <c r="L2684" s="69" t="s">
        <v>608</v>
      </c>
      <c r="M2684" s="69" t="s">
        <v>17371</v>
      </c>
      <c r="N2684" s="69">
        <v>23</v>
      </c>
      <c r="O2684" s="69" t="s">
        <v>17372</v>
      </c>
      <c r="P2684" s="1" t="s">
        <v>434</v>
      </c>
      <c r="Q2684" s="69"/>
      <c r="R2684" s="69"/>
      <c r="S2684" s="69"/>
      <c r="T2684" s="69" t="s">
        <v>317</v>
      </c>
      <c r="U2684" s="69" t="s">
        <v>297</v>
      </c>
      <c r="V2684" s="69" t="s">
        <v>15065</v>
      </c>
      <c r="W2684" s="1"/>
      <c r="X2684"/>
    </row>
    <row r="2685" spans="1:24" x14ac:dyDescent="0.3">
      <c r="A2685" s="69" t="s">
        <v>16587</v>
      </c>
      <c r="B2685" s="69">
        <v>1</v>
      </c>
      <c r="C2685" s="1" t="s">
        <v>16588</v>
      </c>
      <c r="D2685" s="69" t="s">
        <v>320</v>
      </c>
      <c r="E2685" s="69"/>
      <c r="F2685" s="69" t="s">
        <v>298</v>
      </c>
      <c r="G2685" s="69">
        <v>48</v>
      </c>
      <c r="H2685" s="69" t="s">
        <v>521</v>
      </c>
      <c r="I2685" s="69" t="s">
        <v>16588</v>
      </c>
      <c r="J2685" s="69"/>
      <c r="K2685" s="69">
        <v>0</v>
      </c>
      <c r="L2685" s="69" t="s">
        <v>332</v>
      </c>
      <c r="M2685" s="69" t="s">
        <v>16589</v>
      </c>
      <c r="N2685" s="69">
        <v>22</v>
      </c>
      <c r="O2685" s="69" t="s">
        <v>16590</v>
      </c>
      <c r="P2685" s="1" t="s">
        <v>320</v>
      </c>
      <c r="Q2685" s="69"/>
      <c r="R2685" s="69"/>
      <c r="S2685" s="69"/>
      <c r="T2685" s="69" t="s">
        <v>421</v>
      </c>
      <c r="U2685" s="69" t="s">
        <v>351</v>
      </c>
      <c r="V2685" s="69" t="s">
        <v>17373</v>
      </c>
      <c r="W2685" s="1"/>
      <c r="X2685"/>
    </row>
    <row r="2686" spans="1:24" x14ac:dyDescent="0.3">
      <c r="A2686" s="69" t="s">
        <v>9248</v>
      </c>
      <c r="B2686" s="69">
        <v>1</v>
      </c>
      <c r="C2686" s="1" t="s">
        <v>9246</v>
      </c>
      <c r="D2686" s="69"/>
      <c r="E2686" s="69"/>
      <c r="F2686" s="69" t="s">
        <v>294</v>
      </c>
      <c r="G2686" s="69">
        <v>0</v>
      </c>
      <c r="H2686" s="69" t="s">
        <v>295</v>
      </c>
      <c r="I2686" s="69" t="s">
        <v>9246</v>
      </c>
      <c r="J2686" s="69">
        <v>18788</v>
      </c>
      <c r="K2686" s="69">
        <v>0</v>
      </c>
      <c r="L2686" s="69" t="s">
        <v>9247</v>
      </c>
      <c r="M2686" s="69" t="s">
        <v>5014</v>
      </c>
      <c r="N2686" s="69"/>
      <c r="O2686" s="69" t="s">
        <v>13315</v>
      </c>
      <c r="P2686" s="1" t="s">
        <v>295</v>
      </c>
      <c r="Q2686" s="69"/>
      <c r="R2686" s="69">
        <v>4051631</v>
      </c>
      <c r="S2686" s="69"/>
      <c r="T2686" s="69" t="s">
        <v>295</v>
      </c>
      <c r="U2686" s="69"/>
      <c r="V2686" s="69"/>
      <c r="W2686" s="1"/>
      <c r="X2686"/>
    </row>
    <row r="2687" spans="1:24" x14ac:dyDescent="0.3">
      <c r="A2687" s="69" t="s">
        <v>9250</v>
      </c>
      <c r="B2687" s="69">
        <v>1</v>
      </c>
      <c r="C2687" s="1" t="s">
        <v>72</v>
      </c>
      <c r="D2687" s="69" t="s">
        <v>434</v>
      </c>
      <c r="E2687" s="69" t="s">
        <v>9249</v>
      </c>
      <c r="F2687" s="69" t="s">
        <v>298</v>
      </c>
      <c r="G2687" s="69">
        <v>5</v>
      </c>
      <c r="H2687" s="69" t="s">
        <v>427</v>
      </c>
      <c r="I2687" s="69" t="s">
        <v>72</v>
      </c>
      <c r="J2687" s="69">
        <v>17215</v>
      </c>
      <c r="K2687" s="69">
        <v>6</v>
      </c>
      <c r="L2687" s="69" t="s">
        <v>877</v>
      </c>
      <c r="M2687" s="69" t="s">
        <v>1374</v>
      </c>
      <c r="N2687" s="69">
        <v>30</v>
      </c>
      <c r="O2687" s="69" t="s">
        <v>13316</v>
      </c>
      <c r="P2687" s="1" t="s">
        <v>434</v>
      </c>
      <c r="Q2687" s="69"/>
      <c r="R2687" s="69">
        <v>2473037</v>
      </c>
      <c r="S2687" s="69">
        <v>1</v>
      </c>
      <c r="T2687" s="69" t="s">
        <v>399</v>
      </c>
      <c r="U2687" s="69" t="s">
        <v>414</v>
      </c>
      <c r="V2687" s="69" t="s">
        <v>9251</v>
      </c>
      <c r="W2687" s="1">
        <v>28378</v>
      </c>
      <c r="X2687"/>
    </row>
    <row r="2688" spans="1:24" x14ac:dyDescent="0.3">
      <c r="A2688" s="69" t="s">
        <v>17374</v>
      </c>
      <c r="B2688" s="69">
        <v>1</v>
      </c>
      <c r="C2688" s="1" t="s">
        <v>17375</v>
      </c>
      <c r="D2688" s="69" t="s">
        <v>347</v>
      </c>
      <c r="E2688" s="69"/>
      <c r="F2688" s="69" t="s">
        <v>298</v>
      </c>
      <c r="G2688" s="69">
        <v>14</v>
      </c>
      <c r="H2688" s="69" t="s">
        <v>433</v>
      </c>
      <c r="I2688" s="69" t="s">
        <v>17375</v>
      </c>
      <c r="J2688" s="69"/>
      <c r="K2688" s="69">
        <v>0</v>
      </c>
      <c r="L2688" s="69" t="s">
        <v>17376</v>
      </c>
      <c r="M2688" s="69" t="s">
        <v>4622</v>
      </c>
      <c r="N2688" s="69">
        <v>22</v>
      </c>
      <c r="O2688" s="69" t="s">
        <v>17377</v>
      </c>
      <c r="P2688" s="1" t="s">
        <v>347</v>
      </c>
      <c r="Q2688" s="69"/>
      <c r="R2688" s="69"/>
      <c r="S2688" s="69"/>
      <c r="T2688" s="69" t="s">
        <v>328</v>
      </c>
      <c r="U2688" s="69" t="s">
        <v>370</v>
      </c>
      <c r="V2688" s="69" t="s">
        <v>17378</v>
      </c>
      <c r="W2688" s="1"/>
      <c r="X2688"/>
    </row>
    <row r="2689" spans="1:24" x14ac:dyDescent="0.3">
      <c r="A2689" s="69" t="s">
        <v>17379</v>
      </c>
      <c r="B2689" s="69">
        <v>1</v>
      </c>
      <c r="C2689" s="1" t="s">
        <v>17380</v>
      </c>
      <c r="D2689" s="69" t="s">
        <v>320</v>
      </c>
      <c r="E2689" s="69"/>
      <c r="F2689" s="69" t="s">
        <v>298</v>
      </c>
      <c r="G2689" s="69">
        <v>0</v>
      </c>
      <c r="H2689" s="69" t="s">
        <v>511</v>
      </c>
      <c r="I2689" s="69" t="s">
        <v>17380</v>
      </c>
      <c r="J2689" s="69"/>
      <c r="K2689" s="69">
        <v>0</v>
      </c>
      <c r="L2689" s="69" t="s">
        <v>17381</v>
      </c>
      <c r="M2689" s="69" t="s">
        <v>1793</v>
      </c>
      <c r="N2689" s="69">
        <v>24</v>
      </c>
      <c r="O2689" s="69" t="s">
        <v>17382</v>
      </c>
      <c r="P2689" s="1" t="s">
        <v>320</v>
      </c>
      <c r="Q2689" s="69"/>
      <c r="R2689" s="69"/>
      <c r="S2689" s="69"/>
      <c r="T2689" s="69" t="s">
        <v>293</v>
      </c>
      <c r="U2689" s="69" t="s">
        <v>1368</v>
      </c>
      <c r="V2689" s="69" t="s">
        <v>5109</v>
      </c>
      <c r="W2689" s="1"/>
      <c r="X2689"/>
    </row>
    <row r="2690" spans="1:24" x14ac:dyDescent="0.3">
      <c r="A2690" s="69" t="s">
        <v>11138</v>
      </c>
      <c r="B2690" s="69">
        <v>1</v>
      </c>
      <c r="C2690" s="1" t="s">
        <v>9253</v>
      </c>
      <c r="D2690" s="69" t="s">
        <v>448</v>
      </c>
      <c r="E2690" s="69" t="s">
        <v>9254</v>
      </c>
      <c r="F2690" s="69" t="s">
        <v>298</v>
      </c>
      <c r="G2690" s="69">
        <v>22</v>
      </c>
      <c r="H2690" s="69" t="s">
        <v>533</v>
      </c>
      <c r="I2690" s="69" t="s">
        <v>9253</v>
      </c>
      <c r="J2690" s="69">
        <v>19032</v>
      </c>
      <c r="K2690" s="69">
        <v>4</v>
      </c>
      <c r="L2690" s="69" t="s">
        <v>1060</v>
      </c>
      <c r="M2690" s="69" t="s">
        <v>2583</v>
      </c>
      <c r="N2690" s="69">
        <v>26</v>
      </c>
      <c r="O2690" s="69" t="s">
        <v>13317</v>
      </c>
      <c r="P2690" s="1" t="s">
        <v>448</v>
      </c>
      <c r="Q2690" s="69" t="s">
        <v>407</v>
      </c>
      <c r="R2690" s="69">
        <v>3039723</v>
      </c>
      <c r="S2690" s="69"/>
      <c r="T2690" s="69" t="s">
        <v>359</v>
      </c>
      <c r="U2690" s="69" t="s">
        <v>1190</v>
      </c>
      <c r="V2690" s="69" t="s">
        <v>5251</v>
      </c>
      <c r="W2690" s="1">
        <v>30292</v>
      </c>
      <c r="X2690"/>
    </row>
    <row r="2691" spans="1:24" x14ac:dyDescent="0.3">
      <c r="A2691" s="69" t="s">
        <v>9258</v>
      </c>
      <c r="B2691" s="69">
        <v>1</v>
      </c>
      <c r="C2691" s="1" t="s">
        <v>9256</v>
      </c>
      <c r="D2691" s="69" t="s">
        <v>320</v>
      </c>
      <c r="E2691" s="69" t="s">
        <v>9257</v>
      </c>
      <c r="F2691" s="69" t="s">
        <v>294</v>
      </c>
      <c r="G2691" s="69">
        <v>89</v>
      </c>
      <c r="H2691" s="69" t="s">
        <v>1494</v>
      </c>
      <c r="I2691" s="69" t="s">
        <v>9256</v>
      </c>
      <c r="J2691" s="69">
        <v>13027</v>
      </c>
      <c r="K2691" s="69">
        <v>9</v>
      </c>
      <c r="L2691" s="69" t="s">
        <v>5522</v>
      </c>
      <c r="M2691" s="69" t="s">
        <v>368</v>
      </c>
      <c r="N2691" s="69">
        <v>32</v>
      </c>
      <c r="O2691" s="69" t="s">
        <v>13318</v>
      </c>
      <c r="P2691" s="1" t="s">
        <v>320</v>
      </c>
      <c r="Q2691" s="69"/>
      <c r="R2691" s="69">
        <v>14204</v>
      </c>
      <c r="S2691" s="69"/>
      <c r="T2691" s="69" t="s">
        <v>293</v>
      </c>
      <c r="U2691" s="69"/>
      <c r="V2691" s="69" t="s">
        <v>16591</v>
      </c>
      <c r="W2691" s="1">
        <v>24916</v>
      </c>
      <c r="X2691"/>
    </row>
    <row r="2692" spans="1:24" x14ac:dyDescent="0.3">
      <c r="A2692" s="69" t="s">
        <v>16592</v>
      </c>
      <c r="B2692" s="69">
        <v>1</v>
      </c>
      <c r="C2692" s="1" t="s">
        <v>16593</v>
      </c>
      <c r="D2692" s="69" t="s">
        <v>347</v>
      </c>
      <c r="E2692" s="69"/>
      <c r="F2692" s="69" t="s">
        <v>298</v>
      </c>
      <c r="G2692" s="69">
        <v>10</v>
      </c>
      <c r="H2692" s="69" t="s">
        <v>2950</v>
      </c>
      <c r="I2692" s="69" t="s">
        <v>16593</v>
      </c>
      <c r="J2692" s="69"/>
      <c r="K2692" s="69">
        <v>0</v>
      </c>
      <c r="L2692" s="69" t="s">
        <v>1113</v>
      </c>
      <c r="M2692" s="69" t="s">
        <v>1731</v>
      </c>
      <c r="N2692" s="69">
        <v>20</v>
      </c>
      <c r="O2692" s="69" t="s">
        <v>16594</v>
      </c>
      <c r="P2692" s="1" t="s">
        <v>347</v>
      </c>
      <c r="Q2692" s="69" t="s">
        <v>407</v>
      </c>
      <c r="R2692" s="69"/>
      <c r="S2692" s="69"/>
      <c r="T2692" s="69" t="s">
        <v>307</v>
      </c>
      <c r="U2692" s="69" t="s">
        <v>665</v>
      </c>
      <c r="V2692" s="69" t="s">
        <v>17383</v>
      </c>
      <c r="W2692" s="1"/>
      <c r="X2692"/>
    </row>
    <row r="2693" spans="1:24" x14ac:dyDescent="0.3">
      <c r="A2693" s="69" t="s">
        <v>9261</v>
      </c>
      <c r="B2693" s="69">
        <v>1</v>
      </c>
      <c r="C2693" s="1" t="s">
        <v>9259</v>
      </c>
      <c r="D2693" s="69" t="s">
        <v>310</v>
      </c>
      <c r="E2693" s="69"/>
      <c r="F2693" s="69" t="s">
        <v>294</v>
      </c>
      <c r="G2693" s="69">
        <v>3</v>
      </c>
      <c r="H2693" s="69" t="s">
        <v>571</v>
      </c>
      <c r="I2693" s="69" t="s">
        <v>9259</v>
      </c>
      <c r="J2693" s="69">
        <v>16103</v>
      </c>
      <c r="K2693" s="69">
        <v>6</v>
      </c>
      <c r="L2693" s="69" t="s">
        <v>605</v>
      </c>
      <c r="M2693" s="69" t="s">
        <v>9260</v>
      </c>
      <c r="N2693" s="69">
        <v>29</v>
      </c>
      <c r="O2693" s="69" t="s">
        <v>13319</v>
      </c>
      <c r="P2693" s="1" t="s">
        <v>310</v>
      </c>
      <c r="Q2693" s="69"/>
      <c r="R2693" s="69">
        <v>16915</v>
      </c>
      <c r="S2693" s="69"/>
      <c r="T2693" s="69" t="s">
        <v>317</v>
      </c>
      <c r="U2693" s="69"/>
      <c r="V2693" s="69" t="s">
        <v>3407</v>
      </c>
      <c r="W2693" s="1">
        <v>27722</v>
      </c>
      <c r="X2693"/>
    </row>
    <row r="2694" spans="1:24" x14ac:dyDescent="0.3">
      <c r="A2694" s="69" t="s">
        <v>16012</v>
      </c>
      <c r="B2694" s="69">
        <v>1</v>
      </c>
      <c r="C2694" s="1" t="s">
        <v>16013</v>
      </c>
      <c r="D2694" s="69" t="s">
        <v>15649</v>
      </c>
      <c r="E2694" s="69"/>
      <c r="F2694" s="69" t="s">
        <v>298</v>
      </c>
      <c r="G2694" s="69">
        <v>8</v>
      </c>
      <c r="H2694" s="69" t="s">
        <v>316</v>
      </c>
      <c r="I2694" s="69" t="s">
        <v>16013</v>
      </c>
      <c r="J2694" s="69">
        <v>22218</v>
      </c>
      <c r="K2694" s="69">
        <v>1</v>
      </c>
      <c r="L2694" s="69" t="s">
        <v>16016</v>
      </c>
      <c r="M2694" s="69" t="s">
        <v>16014</v>
      </c>
      <c r="N2694" s="69">
        <v>25</v>
      </c>
      <c r="O2694" s="69" t="s">
        <v>16015</v>
      </c>
      <c r="P2694" s="1" t="s">
        <v>15649</v>
      </c>
      <c r="Q2694" s="69"/>
      <c r="R2694" s="69">
        <v>3125280</v>
      </c>
      <c r="S2694" s="69"/>
      <c r="T2694" s="69" t="s">
        <v>344</v>
      </c>
      <c r="U2694" s="69" t="s">
        <v>909</v>
      </c>
      <c r="V2694" s="69" t="s">
        <v>1352</v>
      </c>
      <c r="W2694" s="1">
        <v>32942</v>
      </c>
      <c r="X2694"/>
    </row>
    <row r="2695" spans="1:24" x14ac:dyDescent="0.3">
      <c r="A2695" s="69" t="s">
        <v>9264</v>
      </c>
      <c r="B2695" s="69">
        <v>1</v>
      </c>
      <c r="C2695" s="1" t="s">
        <v>9262</v>
      </c>
      <c r="D2695" s="69"/>
      <c r="E2695" s="69"/>
      <c r="F2695" s="69" t="s">
        <v>294</v>
      </c>
      <c r="G2695" s="69">
        <v>0</v>
      </c>
      <c r="H2695" s="69" t="s">
        <v>295</v>
      </c>
      <c r="I2695" s="69" t="s">
        <v>9262</v>
      </c>
      <c r="J2695" s="69">
        <v>18814</v>
      </c>
      <c r="K2695" s="69">
        <v>0</v>
      </c>
      <c r="L2695" s="69" t="s">
        <v>1389</v>
      </c>
      <c r="M2695" s="69" t="s">
        <v>9263</v>
      </c>
      <c r="N2695" s="69"/>
      <c r="O2695" s="69" t="s">
        <v>13320</v>
      </c>
      <c r="P2695" s="1" t="s">
        <v>295</v>
      </c>
      <c r="Q2695" s="69"/>
      <c r="R2695" s="69"/>
      <c r="S2695" s="69"/>
      <c r="T2695" s="69" t="s">
        <v>295</v>
      </c>
      <c r="U2695" s="69"/>
      <c r="V2695" s="69"/>
      <c r="W2695" s="1"/>
      <c r="X2695"/>
    </row>
    <row r="2696" spans="1:24" x14ac:dyDescent="0.3">
      <c r="A2696" s="69" t="s">
        <v>9267</v>
      </c>
      <c r="B2696" s="69">
        <v>1</v>
      </c>
      <c r="C2696" s="1" t="s">
        <v>9265</v>
      </c>
      <c r="D2696" s="69" t="s">
        <v>448</v>
      </c>
      <c r="E2696" s="69" t="s">
        <v>9266</v>
      </c>
      <c r="F2696" s="69" t="s">
        <v>298</v>
      </c>
      <c r="G2696" s="69">
        <v>26</v>
      </c>
      <c r="H2696" s="69" t="s">
        <v>410</v>
      </c>
      <c r="I2696" s="69" t="s">
        <v>9265</v>
      </c>
      <c r="J2696" s="69">
        <v>20159</v>
      </c>
      <c r="K2696" s="69">
        <v>3</v>
      </c>
      <c r="L2696" s="69" t="s">
        <v>330</v>
      </c>
      <c r="M2696" s="69" t="s">
        <v>1458</v>
      </c>
      <c r="N2696" s="69">
        <v>26</v>
      </c>
      <c r="O2696" s="69" t="s">
        <v>13321</v>
      </c>
      <c r="P2696" s="1" t="s">
        <v>448</v>
      </c>
      <c r="Q2696" s="69"/>
      <c r="R2696" s="69">
        <v>3139033</v>
      </c>
      <c r="S2696" s="69">
        <v>3</v>
      </c>
      <c r="T2696" s="69" t="s">
        <v>399</v>
      </c>
      <c r="U2696" s="69" t="s">
        <v>1368</v>
      </c>
      <c r="V2696" s="69" t="s">
        <v>17384</v>
      </c>
      <c r="W2696" s="1">
        <v>31228</v>
      </c>
      <c r="X2696"/>
    </row>
    <row r="2697" spans="1:24" x14ac:dyDescent="0.3">
      <c r="A2697" s="69" t="s">
        <v>9269</v>
      </c>
      <c r="B2697" s="69">
        <v>1</v>
      </c>
      <c r="C2697" s="1" t="s">
        <v>9268</v>
      </c>
      <c r="D2697" s="69" t="s">
        <v>347</v>
      </c>
      <c r="E2697" s="69"/>
      <c r="F2697" s="69" t="s">
        <v>294</v>
      </c>
      <c r="G2697" s="69">
        <v>16</v>
      </c>
      <c r="H2697" s="69" t="s">
        <v>627</v>
      </c>
      <c r="I2697" s="69" t="s">
        <v>9268</v>
      </c>
      <c r="J2697" s="69">
        <v>17155</v>
      </c>
      <c r="K2697" s="69">
        <v>5</v>
      </c>
      <c r="L2697" s="69" t="s">
        <v>1128</v>
      </c>
      <c r="M2697" s="69" t="s">
        <v>4524</v>
      </c>
      <c r="N2697" s="69">
        <v>27</v>
      </c>
      <c r="O2697" s="69" t="s">
        <v>13322</v>
      </c>
      <c r="P2697" s="1" t="s">
        <v>347</v>
      </c>
      <c r="Q2697" s="69"/>
      <c r="R2697" s="69">
        <v>2581319</v>
      </c>
      <c r="S2697" s="69"/>
      <c r="T2697" s="69" t="s">
        <v>489</v>
      </c>
      <c r="U2697" s="69"/>
      <c r="V2697" s="69" t="s">
        <v>3538</v>
      </c>
      <c r="W2697" s="1">
        <v>28903</v>
      </c>
      <c r="X2697"/>
    </row>
    <row r="2698" spans="1:24" x14ac:dyDescent="0.3">
      <c r="A2698" s="69" t="s">
        <v>15337</v>
      </c>
      <c r="B2698" s="69">
        <v>1</v>
      </c>
      <c r="C2698" s="1" t="s">
        <v>15338</v>
      </c>
      <c r="D2698" s="69" t="s">
        <v>448</v>
      </c>
      <c r="E2698" s="69"/>
      <c r="F2698" s="69" t="s">
        <v>294</v>
      </c>
      <c r="G2698" s="69"/>
      <c r="H2698" s="69" t="s">
        <v>366</v>
      </c>
      <c r="I2698" s="69" t="s">
        <v>15338</v>
      </c>
      <c r="J2698" s="69">
        <v>22237</v>
      </c>
      <c r="K2698" s="69">
        <v>0</v>
      </c>
      <c r="L2698" s="69" t="s">
        <v>15341</v>
      </c>
      <c r="M2698" s="69" t="s">
        <v>9809</v>
      </c>
      <c r="N2698" s="69">
        <v>22</v>
      </c>
      <c r="O2698" s="69" t="s">
        <v>15340</v>
      </c>
      <c r="P2698" s="1" t="s">
        <v>448</v>
      </c>
      <c r="Q2698" s="69"/>
      <c r="R2698" s="69"/>
      <c r="S2698" s="69"/>
      <c r="T2698" s="69" t="s">
        <v>359</v>
      </c>
      <c r="U2698" s="69"/>
      <c r="V2698" s="69" t="s">
        <v>15339</v>
      </c>
      <c r="W2698" s="1">
        <v>33170</v>
      </c>
      <c r="X2698"/>
    </row>
    <row r="2699" spans="1:24" x14ac:dyDescent="0.3">
      <c r="A2699" s="69" t="s">
        <v>16595</v>
      </c>
      <c r="B2699" s="69">
        <v>1</v>
      </c>
      <c r="C2699" s="1" t="s">
        <v>16596</v>
      </c>
      <c r="D2699" s="69" t="s">
        <v>448</v>
      </c>
      <c r="E2699" s="69"/>
      <c r="F2699" s="69" t="s">
        <v>298</v>
      </c>
      <c r="G2699" s="69">
        <v>22</v>
      </c>
      <c r="H2699" s="69" t="s">
        <v>692</v>
      </c>
      <c r="I2699" s="69" t="s">
        <v>16596</v>
      </c>
      <c r="J2699" s="69"/>
      <c r="K2699" s="69">
        <v>0</v>
      </c>
      <c r="L2699" s="69" t="s">
        <v>16597</v>
      </c>
      <c r="M2699" s="69" t="s">
        <v>1275</v>
      </c>
      <c r="N2699" s="69">
        <v>23</v>
      </c>
      <c r="O2699" s="69" t="s">
        <v>16598</v>
      </c>
      <c r="P2699" s="1" t="s">
        <v>448</v>
      </c>
      <c r="Q2699" s="69"/>
      <c r="R2699" s="69"/>
      <c r="S2699" s="69"/>
      <c r="T2699" s="69" t="s">
        <v>344</v>
      </c>
      <c r="U2699" s="69" t="s">
        <v>909</v>
      </c>
      <c r="V2699" s="69" t="s">
        <v>14982</v>
      </c>
      <c r="W2699" s="1"/>
      <c r="X2699"/>
    </row>
    <row r="2700" spans="1:24" x14ac:dyDescent="0.3">
      <c r="A2700" s="69" t="s">
        <v>9272</v>
      </c>
      <c r="B2700" s="69">
        <v>1</v>
      </c>
      <c r="C2700" s="1" t="s">
        <v>35</v>
      </c>
      <c r="D2700" s="69" t="s">
        <v>448</v>
      </c>
      <c r="E2700" s="69" t="s">
        <v>9271</v>
      </c>
      <c r="F2700" s="69" t="s">
        <v>298</v>
      </c>
      <c r="G2700" s="69">
        <v>26</v>
      </c>
      <c r="H2700" s="69" t="s">
        <v>456</v>
      </c>
      <c r="I2700" s="69" t="s">
        <v>35</v>
      </c>
      <c r="J2700" s="69">
        <v>19766</v>
      </c>
      <c r="K2700" s="69">
        <v>3</v>
      </c>
      <c r="L2700" s="69" t="s">
        <v>9270</v>
      </c>
      <c r="M2700" s="69" t="s">
        <v>2532</v>
      </c>
      <c r="N2700" s="69">
        <v>24</v>
      </c>
      <c r="O2700" s="69" t="s">
        <v>13323</v>
      </c>
      <c r="P2700" s="1" t="s">
        <v>448</v>
      </c>
      <c r="Q2700" s="69" t="s">
        <v>407</v>
      </c>
      <c r="R2700" s="69">
        <v>3929630</v>
      </c>
      <c r="S2700" s="69">
        <v>1</v>
      </c>
      <c r="T2700" s="69" t="s">
        <v>359</v>
      </c>
      <c r="U2700" s="69" t="s">
        <v>313</v>
      </c>
      <c r="V2700" s="69" t="s">
        <v>9273</v>
      </c>
      <c r="W2700" s="1">
        <v>30972</v>
      </c>
      <c r="X2700"/>
    </row>
    <row r="2701" spans="1:24" x14ac:dyDescent="0.3">
      <c r="A2701" s="69" t="s">
        <v>9276</v>
      </c>
      <c r="B2701" s="69">
        <v>1</v>
      </c>
      <c r="C2701" s="1" t="s">
        <v>9274</v>
      </c>
      <c r="D2701" s="69" t="s">
        <v>347</v>
      </c>
      <c r="E2701" s="69" t="s">
        <v>9275</v>
      </c>
      <c r="F2701" s="69" t="s">
        <v>294</v>
      </c>
      <c r="G2701" s="69">
        <v>6</v>
      </c>
      <c r="H2701" s="69" t="s">
        <v>533</v>
      </c>
      <c r="I2701" s="69" t="s">
        <v>9274</v>
      </c>
      <c r="J2701" s="69">
        <v>20667</v>
      </c>
      <c r="K2701" s="69">
        <v>2</v>
      </c>
      <c r="L2701" s="69" t="s">
        <v>444</v>
      </c>
      <c r="M2701" s="69" t="s">
        <v>3246</v>
      </c>
      <c r="N2701" s="69">
        <v>25</v>
      </c>
      <c r="O2701" s="69" t="s">
        <v>13324</v>
      </c>
      <c r="P2701" s="1" t="s">
        <v>347</v>
      </c>
      <c r="Q2701" s="69"/>
      <c r="R2701" s="69">
        <v>4350798</v>
      </c>
      <c r="S2701" s="69">
        <v>4</v>
      </c>
      <c r="T2701" s="69" t="s">
        <v>421</v>
      </c>
      <c r="U2701" s="69"/>
      <c r="V2701" s="69" t="s">
        <v>7613</v>
      </c>
      <c r="W2701" s="1">
        <v>31758</v>
      </c>
      <c r="X2701"/>
    </row>
    <row r="2702" spans="1:24" x14ac:dyDescent="0.3">
      <c r="A2702" s="69" t="s">
        <v>9278</v>
      </c>
      <c r="B2702" s="69">
        <v>1</v>
      </c>
      <c r="C2702" s="1" t="s">
        <v>593</v>
      </c>
      <c r="D2702" s="69" t="s">
        <v>347</v>
      </c>
      <c r="E2702" s="69"/>
      <c r="F2702" s="69" t="s">
        <v>294</v>
      </c>
      <c r="G2702" s="69">
        <v>19</v>
      </c>
      <c r="H2702" s="69" t="s">
        <v>564</v>
      </c>
      <c r="I2702" s="69" t="s">
        <v>593</v>
      </c>
      <c r="J2702" s="69">
        <v>4631</v>
      </c>
      <c r="K2702" s="69">
        <v>16</v>
      </c>
      <c r="L2702" s="69" t="s">
        <v>6208</v>
      </c>
      <c r="M2702" s="69" t="s">
        <v>9277</v>
      </c>
      <c r="N2702" s="69">
        <v>39</v>
      </c>
      <c r="O2702" s="69" t="s">
        <v>13325</v>
      </c>
      <c r="P2702" s="1" t="s">
        <v>347</v>
      </c>
      <c r="Q2702" s="69"/>
      <c r="R2702" s="69">
        <v>5941</v>
      </c>
      <c r="S2702" s="69"/>
      <c r="T2702" s="69" t="s">
        <v>489</v>
      </c>
      <c r="U2702" s="69"/>
      <c r="V2702" s="69" t="s">
        <v>9279</v>
      </c>
      <c r="W2702" s="1">
        <v>7027</v>
      </c>
      <c r="X2702"/>
    </row>
    <row r="2703" spans="1:24" x14ac:dyDescent="0.3">
      <c r="A2703" s="69" t="s">
        <v>9282</v>
      </c>
      <c r="B2703" s="69">
        <v>1</v>
      </c>
      <c r="C2703" s="1" t="s">
        <v>9280</v>
      </c>
      <c r="D2703" s="69" t="s">
        <v>320</v>
      </c>
      <c r="E2703" s="69"/>
      <c r="F2703" s="69" t="s">
        <v>294</v>
      </c>
      <c r="G2703" s="69">
        <v>88</v>
      </c>
      <c r="H2703" s="69" t="s">
        <v>799</v>
      </c>
      <c r="I2703" s="69" t="s">
        <v>9280</v>
      </c>
      <c r="J2703" s="69">
        <v>9670</v>
      </c>
      <c r="K2703" s="69">
        <v>8</v>
      </c>
      <c r="L2703" s="69" t="s">
        <v>788</v>
      </c>
      <c r="M2703" s="69" t="s">
        <v>9281</v>
      </c>
      <c r="N2703" s="69">
        <v>37</v>
      </c>
      <c r="O2703" s="69" t="s">
        <v>13326</v>
      </c>
      <c r="P2703" s="1" t="s">
        <v>320</v>
      </c>
      <c r="Q2703" s="69"/>
      <c r="R2703" s="69"/>
      <c r="S2703" s="69"/>
      <c r="T2703" s="69" t="s">
        <v>421</v>
      </c>
      <c r="U2703" s="69"/>
      <c r="V2703" s="69" t="s">
        <v>6103</v>
      </c>
      <c r="W2703" s="1"/>
      <c r="X2703"/>
    </row>
    <row r="2704" spans="1:24" x14ac:dyDescent="0.3">
      <c r="A2704" s="69" t="s">
        <v>9285</v>
      </c>
      <c r="B2704" s="69">
        <v>1</v>
      </c>
      <c r="C2704" s="1" t="s">
        <v>9283</v>
      </c>
      <c r="D2704" s="69" t="s">
        <v>320</v>
      </c>
      <c r="E2704" s="69" t="s">
        <v>9284</v>
      </c>
      <c r="F2704" s="69" t="s">
        <v>298</v>
      </c>
      <c r="G2704" s="69">
        <v>85</v>
      </c>
      <c r="H2704" s="69" t="s">
        <v>387</v>
      </c>
      <c r="I2704" s="69" t="s">
        <v>9283</v>
      </c>
      <c r="J2704" s="69">
        <v>16491</v>
      </c>
      <c r="K2704" s="69">
        <v>7</v>
      </c>
      <c r="L2704" s="69" t="s">
        <v>1645</v>
      </c>
      <c r="M2704" s="69" t="s">
        <v>1750</v>
      </c>
      <c r="N2704" s="69">
        <v>29</v>
      </c>
      <c r="O2704" s="69" t="s">
        <v>13327</v>
      </c>
      <c r="P2704" s="1" t="s">
        <v>320</v>
      </c>
      <c r="Q2704" s="69"/>
      <c r="R2704" s="69">
        <v>16786</v>
      </c>
      <c r="S2704" s="69">
        <v>3</v>
      </c>
      <c r="T2704" s="69" t="s">
        <v>421</v>
      </c>
      <c r="U2704" s="69" t="s">
        <v>386</v>
      </c>
      <c r="V2704" s="69" t="s">
        <v>5857</v>
      </c>
      <c r="W2704" s="1">
        <v>27626</v>
      </c>
      <c r="X2704"/>
    </row>
    <row r="2705" spans="1:24" x14ac:dyDescent="0.3">
      <c r="A2705" s="69" t="s">
        <v>9288</v>
      </c>
      <c r="B2705" s="69">
        <v>1</v>
      </c>
      <c r="C2705" s="1" t="s">
        <v>9286</v>
      </c>
      <c r="D2705" s="69"/>
      <c r="E2705" s="69"/>
      <c r="F2705" s="69" t="s">
        <v>294</v>
      </c>
      <c r="G2705" s="69">
        <v>0</v>
      </c>
      <c r="H2705" s="69" t="s">
        <v>295</v>
      </c>
      <c r="I2705" s="69" t="s">
        <v>9286</v>
      </c>
      <c r="J2705" s="69">
        <v>17819</v>
      </c>
      <c r="K2705" s="69">
        <v>0</v>
      </c>
      <c r="L2705" s="69" t="s">
        <v>9287</v>
      </c>
      <c r="M2705" s="69" t="s">
        <v>589</v>
      </c>
      <c r="N2705" s="69"/>
      <c r="O2705" s="69" t="s">
        <v>13328</v>
      </c>
      <c r="P2705" s="1" t="s">
        <v>295</v>
      </c>
      <c r="Q2705" s="69"/>
      <c r="R2705" s="69"/>
      <c r="S2705" s="69"/>
      <c r="T2705" s="69" t="s">
        <v>295</v>
      </c>
      <c r="U2705" s="69"/>
      <c r="V2705" s="69"/>
      <c r="W2705" s="1"/>
      <c r="X2705"/>
    </row>
    <row r="2706" spans="1:24" x14ac:dyDescent="0.3">
      <c r="A2706" s="69" t="s">
        <v>9292</v>
      </c>
      <c r="B2706" s="69">
        <v>1</v>
      </c>
      <c r="C2706" s="1" t="s">
        <v>9289</v>
      </c>
      <c r="D2706" s="69"/>
      <c r="E2706" s="69"/>
      <c r="F2706" s="69" t="s">
        <v>294</v>
      </c>
      <c r="G2706" s="69">
        <v>0</v>
      </c>
      <c r="H2706" s="69" t="s">
        <v>295</v>
      </c>
      <c r="I2706" s="69" t="s">
        <v>9289</v>
      </c>
      <c r="J2706" s="69">
        <v>17849</v>
      </c>
      <c r="K2706" s="69">
        <v>0</v>
      </c>
      <c r="L2706" s="69" t="s">
        <v>9290</v>
      </c>
      <c r="M2706" s="69" t="s">
        <v>9291</v>
      </c>
      <c r="N2706" s="69"/>
      <c r="O2706" s="69" t="s">
        <v>13329</v>
      </c>
      <c r="P2706" s="1" t="s">
        <v>295</v>
      </c>
      <c r="Q2706" s="69"/>
      <c r="R2706" s="69"/>
      <c r="S2706" s="69"/>
      <c r="T2706" s="69" t="s">
        <v>295</v>
      </c>
      <c r="U2706" s="69"/>
      <c r="V2706" s="69"/>
      <c r="W2706" s="1"/>
      <c r="X2706"/>
    </row>
    <row r="2707" spans="1:24" x14ac:dyDescent="0.3">
      <c r="A2707" s="69" t="s">
        <v>9294</v>
      </c>
      <c r="B2707" s="69">
        <v>1</v>
      </c>
      <c r="C2707" s="1" t="s">
        <v>9293</v>
      </c>
      <c r="D2707" s="69" t="s">
        <v>448</v>
      </c>
      <c r="E2707" s="69"/>
      <c r="F2707" s="69" t="s">
        <v>294</v>
      </c>
      <c r="G2707" s="69">
        <v>32</v>
      </c>
      <c r="H2707" s="69" t="s">
        <v>575</v>
      </c>
      <c r="I2707" s="69" t="s">
        <v>9293</v>
      </c>
      <c r="J2707" s="69">
        <v>21081</v>
      </c>
      <c r="K2707" s="69">
        <v>1</v>
      </c>
      <c r="L2707" s="69" t="s">
        <v>932</v>
      </c>
      <c r="M2707" s="69" t="s">
        <v>509</v>
      </c>
      <c r="N2707" s="69"/>
      <c r="O2707" s="69" t="s">
        <v>13330</v>
      </c>
      <c r="P2707" s="1" t="s">
        <v>448</v>
      </c>
      <c r="Q2707" s="69"/>
      <c r="R2707" s="69">
        <v>3884368</v>
      </c>
      <c r="S2707" s="69"/>
      <c r="T2707" s="69" t="s">
        <v>489</v>
      </c>
      <c r="U2707" s="69"/>
      <c r="V2707" s="69"/>
      <c r="W2707" s="1">
        <v>32368</v>
      </c>
      <c r="X2707"/>
    </row>
    <row r="2708" spans="1:24" x14ac:dyDescent="0.3">
      <c r="A2708" s="69" t="s">
        <v>9297</v>
      </c>
      <c r="B2708" s="69">
        <v>1</v>
      </c>
      <c r="C2708" s="1" t="s">
        <v>51</v>
      </c>
      <c r="D2708" s="69" t="s">
        <v>310</v>
      </c>
      <c r="E2708" s="69" t="s">
        <v>9296</v>
      </c>
      <c r="F2708" s="69" t="s">
        <v>298</v>
      </c>
      <c r="G2708" s="69">
        <v>3</v>
      </c>
      <c r="H2708" s="69" t="s">
        <v>607</v>
      </c>
      <c r="I2708" s="69" t="s">
        <v>51</v>
      </c>
      <c r="J2708" s="69">
        <v>19763</v>
      </c>
      <c r="K2708" s="69">
        <v>3</v>
      </c>
      <c r="L2708" s="69" t="s">
        <v>444</v>
      </c>
      <c r="M2708" s="69" t="s">
        <v>9295</v>
      </c>
      <c r="N2708" s="69">
        <v>24</v>
      </c>
      <c r="O2708" s="69" t="s">
        <v>13331</v>
      </c>
      <c r="P2708" s="1" t="s">
        <v>310</v>
      </c>
      <c r="Q2708" s="69"/>
      <c r="R2708" s="69">
        <v>3886377</v>
      </c>
      <c r="S2708" s="69">
        <v>3</v>
      </c>
      <c r="T2708" s="69" t="s">
        <v>421</v>
      </c>
      <c r="U2708" s="69" t="s">
        <v>532</v>
      </c>
      <c r="V2708" s="69" t="s">
        <v>9255</v>
      </c>
      <c r="W2708" s="1">
        <v>30980</v>
      </c>
      <c r="X2708"/>
    </row>
    <row r="2709" spans="1:24" x14ac:dyDescent="0.3">
      <c r="A2709" s="69" t="s">
        <v>15342</v>
      </c>
      <c r="B2709" s="69">
        <v>1</v>
      </c>
      <c r="C2709" s="1" t="s">
        <v>15343</v>
      </c>
      <c r="D2709" s="69" t="s">
        <v>320</v>
      </c>
      <c r="E2709" s="69"/>
      <c r="F2709" s="69" t="s">
        <v>298</v>
      </c>
      <c r="G2709" s="69">
        <v>84</v>
      </c>
      <c r="H2709" s="69" t="s">
        <v>557</v>
      </c>
      <c r="I2709" s="69" t="s">
        <v>15343</v>
      </c>
      <c r="J2709" s="69">
        <v>21781</v>
      </c>
      <c r="K2709" s="69">
        <v>1</v>
      </c>
      <c r="L2709" s="69" t="s">
        <v>1193</v>
      </c>
      <c r="M2709" s="69" t="s">
        <v>15345</v>
      </c>
      <c r="N2709" s="69">
        <v>23</v>
      </c>
      <c r="O2709" s="69" t="s">
        <v>15346</v>
      </c>
      <c r="P2709" s="1" t="s">
        <v>320</v>
      </c>
      <c r="Q2709" s="69"/>
      <c r="R2709" s="69">
        <v>4036275</v>
      </c>
      <c r="S2709" s="69">
        <v>4</v>
      </c>
      <c r="T2709" s="69" t="s">
        <v>293</v>
      </c>
      <c r="U2709" s="69" t="s">
        <v>741</v>
      </c>
      <c r="V2709" s="69" t="s">
        <v>15344</v>
      </c>
      <c r="W2709" s="1">
        <v>33101</v>
      </c>
      <c r="X2709"/>
    </row>
    <row r="2710" spans="1:24" x14ac:dyDescent="0.3">
      <c r="A2710" s="69" t="s">
        <v>9299</v>
      </c>
      <c r="B2710" s="69">
        <v>1</v>
      </c>
      <c r="C2710" s="1" t="s">
        <v>9298</v>
      </c>
      <c r="D2710" s="69" t="s">
        <v>347</v>
      </c>
      <c r="E2710" s="69" t="s">
        <v>14133</v>
      </c>
      <c r="F2710" s="69" t="s">
        <v>294</v>
      </c>
      <c r="G2710" s="69"/>
      <c r="H2710" s="69" t="s">
        <v>833</v>
      </c>
      <c r="I2710" s="69" t="s">
        <v>9298</v>
      </c>
      <c r="J2710" s="69">
        <v>21149</v>
      </c>
      <c r="K2710" s="69">
        <v>1</v>
      </c>
      <c r="L2710" s="69" t="s">
        <v>710</v>
      </c>
      <c r="M2710" s="69" t="s">
        <v>4703</v>
      </c>
      <c r="N2710" s="69">
        <v>23</v>
      </c>
      <c r="O2710" s="69" t="s">
        <v>13332</v>
      </c>
      <c r="P2710" s="1" t="s">
        <v>347</v>
      </c>
      <c r="Q2710" s="69"/>
      <c r="R2710" s="69">
        <v>4240591</v>
      </c>
      <c r="S2710" s="69"/>
      <c r="T2710" s="69" t="s">
        <v>359</v>
      </c>
      <c r="U2710" s="69"/>
      <c r="V2710" s="69" t="s">
        <v>3690</v>
      </c>
      <c r="W2710" s="1">
        <v>32412</v>
      </c>
      <c r="X2710"/>
    </row>
    <row r="2711" spans="1:24" x14ac:dyDescent="0.3">
      <c r="A2711" s="69" t="s">
        <v>9302</v>
      </c>
      <c r="B2711" s="69">
        <v>1</v>
      </c>
      <c r="C2711" s="1" t="s">
        <v>32</v>
      </c>
      <c r="D2711" s="69" t="s">
        <v>434</v>
      </c>
      <c r="E2711" s="69" t="s">
        <v>9301</v>
      </c>
      <c r="F2711" s="69" t="s">
        <v>298</v>
      </c>
      <c r="G2711" s="69">
        <v>7</v>
      </c>
      <c r="H2711" s="69" t="s">
        <v>410</v>
      </c>
      <c r="I2711" s="69" t="s">
        <v>32</v>
      </c>
      <c r="J2711" s="69">
        <v>19073</v>
      </c>
      <c r="K2711" s="69">
        <v>4</v>
      </c>
      <c r="L2711" s="69" t="s">
        <v>3209</v>
      </c>
      <c r="M2711" s="69" t="s">
        <v>9300</v>
      </c>
      <c r="N2711" s="69">
        <v>26</v>
      </c>
      <c r="O2711" s="69" t="s">
        <v>13333</v>
      </c>
      <c r="P2711" s="1" t="s">
        <v>434</v>
      </c>
      <c r="Q2711" s="69"/>
      <c r="R2711" s="69">
        <v>3055899</v>
      </c>
      <c r="S2711" s="69">
        <v>1</v>
      </c>
      <c r="T2711" s="69" t="s">
        <v>421</v>
      </c>
      <c r="U2711" s="69" t="s">
        <v>305</v>
      </c>
      <c r="V2711" s="69" t="s">
        <v>9303</v>
      </c>
      <c r="W2711" s="1">
        <v>30346</v>
      </c>
      <c r="X2711"/>
    </row>
    <row r="2712" spans="1:24" x14ac:dyDescent="0.3">
      <c r="A2712" s="69" t="s">
        <v>9306</v>
      </c>
      <c r="B2712" s="69">
        <v>1</v>
      </c>
      <c r="C2712" s="1" t="s">
        <v>9304</v>
      </c>
      <c r="D2712" s="69" t="s">
        <v>320</v>
      </c>
      <c r="E2712" s="69"/>
      <c r="F2712" s="69" t="s">
        <v>294</v>
      </c>
      <c r="G2712" s="69">
        <v>85</v>
      </c>
      <c r="H2712" s="69" t="s">
        <v>455</v>
      </c>
      <c r="I2712" s="69" t="s">
        <v>9304</v>
      </c>
      <c r="J2712" s="69">
        <v>21401</v>
      </c>
      <c r="K2712" s="69">
        <v>0</v>
      </c>
      <c r="L2712" s="69" t="s">
        <v>9305</v>
      </c>
      <c r="M2712" s="69" t="s">
        <v>764</v>
      </c>
      <c r="N2712" s="69"/>
      <c r="O2712" s="69" t="s">
        <v>13334</v>
      </c>
      <c r="P2712" s="1" t="s">
        <v>320</v>
      </c>
      <c r="Q2712" s="69"/>
      <c r="R2712" s="69">
        <v>3139590</v>
      </c>
      <c r="S2712" s="69"/>
      <c r="T2712" s="69" t="s">
        <v>295</v>
      </c>
      <c r="U2712" s="69"/>
      <c r="V2712" s="69"/>
      <c r="W2712" s="1"/>
      <c r="X2712"/>
    </row>
    <row r="2713" spans="1:24" x14ac:dyDescent="0.3">
      <c r="A2713" s="69" t="s">
        <v>9310</v>
      </c>
      <c r="B2713" s="69">
        <v>1</v>
      </c>
      <c r="C2713" s="1" t="s">
        <v>9307</v>
      </c>
      <c r="D2713" s="69" t="s">
        <v>558</v>
      </c>
      <c r="E2713" s="69"/>
      <c r="F2713" s="69" t="s">
        <v>294</v>
      </c>
      <c r="G2713" s="69">
        <v>37</v>
      </c>
      <c r="H2713" s="69" t="s">
        <v>319</v>
      </c>
      <c r="I2713" s="69" t="s">
        <v>9307</v>
      </c>
      <c r="J2713" s="69">
        <v>16696</v>
      </c>
      <c r="K2713" s="69">
        <v>1</v>
      </c>
      <c r="L2713" s="69" t="s">
        <v>9308</v>
      </c>
      <c r="M2713" s="69" t="s">
        <v>9309</v>
      </c>
      <c r="N2713" s="69">
        <v>28</v>
      </c>
      <c r="O2713" s="69" t="s">
        <v>13335</v>
      </c>
      <c r="P2713" s="1" t="s">
        <v>448</v>
      </c>
      <c r="Q2713" s="69"/>
      <c r="R2713" s="69">
        <v>16939</v>
      </c>
      <c r="S2713" s="69"/>
      <c r="T2713" s="69" t="s">
        <v>395</v>
      </c>
      <c r="U2713" s="69"/>
      <c r="V2713" s="69" t="s">
        <v>9311</v>
      </c>
      <c r="W2713" s="1">
        <v>27755</v>
      </c>
      <c r="X2713"/>
    </row>
    <row r="2714" spans="1:24" x14ac:dyDescent="0.3">
      <c r="A2714" s="69" t="s">
        <v>9315</v>
      </c>
      <c r="B2714" s="69">
        <v>1</v>
      </c>
      <c r="C2714" s="1" t="s">
        <v>177</v>
      </c>
      <c r="D2714" s="69" t="s">
        <v>320</v>
      </c>
      <c r="E2714" s="69" t="s">
        <v>9314</v>
      </c>
      <c r="F2714" s="69" t="s">
        <v>298</v>
      </c>
      <c r="G2714" s="69">
        <v>88</v>
      </c>
      <c r="H2714" s="69" t="s">
        <v>1972</v>
      </c>
      <c r="I2714" s="69" t="s">
        <v>177</v>
      </c>
      <c r="J2714" s="69">
        <v>19853</v>
      </c>
      <c r="K2714" s="69">
        <v>3</v>
      </c>
      <c r="L2714" s="69" t="s">
        <v>330</v>
      </c>
      <c r="M2714" s="69" t="s">
        <v>9313</v>
      </c>
      <c r="N2714" s="69">
        <v>25</v>
      </c>
      <c r="O2714" s="69" t="s">
        <v>13336</v>
      </c>
      <c r="P2714" s="1" t="s">
        <v>320</v>
      </c>
      <c r="Q2714" s="69"/>
      <c r="R2714" s="69">
        <v>3116164</v>
      </c>
      <c r="S2714" s="69">
        <v>1</v>
      </c>
      <c r="T2714" s="69" t="s">
        <v>303</v>
      </c>
      <c r="U2714" s="69" t="s">
        <v>518</v>
      </c>
      <c r="V2714" s="69" t="s">
        <v>7868</v>
      </c>
      <c r="W2714" s="1">
        <v>31012</v>
      </c>
      <c r="X2714"/>
    </row>
    <row r="2715" spans="1:24" x14ac:dyDescent="0.3">
      <c r="A2715" s="69" t="s">
        <v>9318</v>
      </c>
      <c r="B2715" s="69">
        <v>1</v>
      </c>
      <c r="C2715" s="1" t="s">
        <v>9316</v>
      </c>
      <c r="D2715" s="69" t="s">
        <v>320</v>
      </c>
      <c r="E2715" s="69"/>
      <c r="F2715" s="69" t="s">
        <v>294</v>
      </c>
      <c r="G2715" s="69">
        <v>89</v>
      </c>
      <c r="H2715" s="69" t="s">
        <v>374</v>
      </c>
      <c r="I2715" s="69" t="s">
        <v>9316</v>
      </c>
      <c r="J2715" s="69">
        <v>14716</v>
      </c>
      <c r="K2715" s="69">
        <v>2</v>
      </c>
      <c r="L2715" s="69" t="s">
        <v>9317</v>
      </c>
      <c r="M2715" s="69" t="s">
        <v>1227</v>
      </c>
      <c r="N2715" s="69">
        <v>28</v>
      </c>
      <c r="O2715" s="69" t="s">
        <v>13337</v>
      </c>
      <c r="P2715" s="1" t="s">
        <v>320</v>
      </c>
      <c r="Q2715" s="69"/>
      <c r="R2715" s="69">
        <v>15214</v>
      </c>
      <c r="S2715" s="69"/>
      <c r="T2715" s="69" t="s">
        <v>317</v>
      </c>
      <c r="U2715" s="69"/>
      <c r="V2715" s="69" t="s">
        <v>8288</v>
      </c>
      <c r="W2715" s="1">
        <v>25984</v>
      </c>
      <c r="X2715"/>
    </row>
    <row r="2716" spans="1:24" x14ac:dyDescent="0.3">
      <c r="A2716" s="69" t="s">
        <v>9321</v>
      </c>
      <c r="B2716" s="69">
        <v>1</v>
      </c>
      <c r="C2716" s="1" t="s">
        <v>9319</v>
      </c>
      <c r="D2716" s="69" t="s">
        <v>448</v>
      </c>
      <c r="E2716" s="69" t="s">
        <v>9320</v>
      </c>
      <c r="F2716" s="69" t="s">
        <v>294</v>
      </c>
      <c r="G2716" s="69">
        <v>89</v>
      </c>
      <c r="H2716" s="69" t="s">
        <v>391</v>
      </c>
      <c r="I2716" s="69" t="s">
        <v>9319</v>
      </c>
      <c r="J2716" s="69">
        <v>20504</v>
      </c>
      <c r="K2716" s="69">
        <v>2</v>
      </c>
      <c r="L2716" s="69" t="s">
        <v>4050</v>
      </c>
      <c r="M2716" s="69" t="s">
        <v>2083</v>
      </c>
      <c r="N2716" s="69">
        <v>25</v>
      </c>
      <c r="O2716" s="69" t="s">
        <v>13338</v>
      </c>
      <c r="P2716" s="1" t="s">
        <v>448</v>
      </c>
      <c r="Q2716" s="69"/>
      <c r="R2716" s="69"/>
      <c r="S2716" s="69"/>
      <c r="T2716" s="69" t="s">
        <v>359</v>
      </c>
      <c r="U2716" s="69"/>
      <c r="V2716" s="69" t="s">
        <v>3353</v>
      </c>
      <c r="W2716" s="1">
        <v>31275</v>
      </c>
      <c r="X2716"/>
    </row>
    <row r="2717" spans="1:24" x14ac:dyDescent="0.3">
      <c r="A2717" s="69" t="s">
        <v>15347</v>
      </c>
      <c r="B2717" s="69">
        <v>1</v>
      </c>
      <c r="C2717" s="1" t="s">
        <v>15348</v>
      </c>
      <c r="D2717" s="69" t="s">
        <v>310</v>
      </c>
      <c r="E2717" s="69"/>
      <c r="F2717" s="69" t="s">
        <v>298</v>
      </c>
      <c r="G2717" s="69">
        <v>4</v>
      </c>
      <c r="H2717" s="69" t="s">
        <v>571</v>
      </c>
      <c r="I2717" s="69" t="s">
        <v>15348</v>
      </c>
      <c r="J2717" s="69">
        <v>22160</v>
      </c>
      <c r="K2717" s="69">
        <v>1</v>
      </c>
      <c r="L2717" s="69" t="s">
        <v>1894</v>
      </c>
      <c r="M2717" s="69" t="s">
        <v>15349</v>
      </c>
      <c r="N2717" s="69">
        <v>24</v>
      </c>
      <c r="O2717" s="69" t="s">
        <v>15350</v>
      </c>
      <c r="P2717" s="1" t="s">
        <v>310</v>
      </c>
      <c r="Q2717" s="69"/>
      <c r="R2717" s="69">
        <v>3926936</v>
      </c>
      <c r="S2717" s="69"/>
      <c r="T2717" s="69" t="s">
        <v>421</v>
      </c>
      <c r="U2717" s="69" t="s">
        <v>518</v>
      </c>
      <c r="V2717" s="69" t="s">
        <v>14330</v>
      </c>
      <c r="W2717" s="1">
        <v>33279</v>
      </c>
      <c r="X2717"/>
    </row>
    <row r="2718" spans="1:24" x14ac:dyDescent="0.3">
      <c r="A2718" s="69" t="s">
        <v>9324</v>
      </c>
      <c r="B2718" s="69">
        <v>1</v>
      </c>
      <c r="C2718" s="1" t="s">
        <v>9322</v>
      </c>
      <c r="D2718" s="69" t="s">
        <v>448</v>
      </c>
      <c r="E2718" s="69" t="s">
        <v>9323</v>
      </c>
      <c r="F2718" s="69" t="s">
        <v>294</v>
      </c>
      <c r="G2718" s="69">
        <v>41</v>
      </c>
      <c r="H2718" s="69" t="s">
        <v>456</v>
      </c>
      <c r="I2718" s="69" t="s">
        <v>9322</v>
      </c>
      <c r="J2718" s="69">
        <v>19516</v>
      </c>
      <c r="K2718" s="69">
        <v>3</v>
      </c>
      <c r="L2718" s="69" t="s">
        <v>1011</v>
      </c>
      <c r="M2718" s="69" t="s">
        <v>7760</v>
      </c>
      <c r="N2718" s="69">
        <v>26</v>
      </c>
      <c r="O2718" s="69" t="s">
        <v>13339</v>
      </c>
      <c r="P2718" s="1" t="s">
        <v>448</v>
      </c>
      <c r="Q2718" s="69"/>
      <c r="R2718" s="69">
        <v>3930272</v>
      </c>
      <c r="S2718" s="69"/>
      <c r="T2718" s="69" t="s">
        <v>328</v>
      </c>
      <c r="U2718" s="69"/>
      <c r="V2718" s="69" t="s">
        <v>5125</v>
      </c>
      <c r="W2718" s="1">
        <v>30398</v>
      </c>
      <c r="X2718"/>
    </row>
    <row r="2719" spans="1:24" x14ac:dyDescent="0.3">
      <c r="A2719" s="69" t="s">
        <v>9327</v>
      </c>
      <c r="B2719" s="69">
        <v>1</v>
      </c>
      <c r="C2719" s="1" t="s">
        <v>9325</v>
      </c>
      <c r="D2719" s="69" t="s">
        <v>320</v>
      </c>
      <c r="E2719" s="69"/>
      <c r="F2719" s="69" t="s">
        <v>294</v>
      </c>
      <c r="G2719" s="69">
        <v>80</v>
      </c>
      <c r="H2719" s="69" t="s">
        <v>511</v>
      </c>
      <c r="I2719" s="69" t="s">
        <v>9325</v>
      </c>
      <c r="J2719" s="69">
        <v>16487</v>
      </c>
      <c r="K2719" s="69">
        <v>6</v>
      </c>
      <c r="L2719" s="69" t="s">
        <v>461</v>
      </c>
      <c r="M2719" s="69" t="s">
        <v>9326</v>
      </c>
      <c r="N2719" s="69">
        <v>29</v>
      </c>
      <c r="O2719" s="69" t="s">
        <v>13340</v>
      </c>
      <c r="P2719" s="1" t="s">
        <v>320</v>
      </c>
      <c r="Q2719" s="69"/>
      <c r="R2719" s="69">
        <v>17231</v>
      </c>
      <c r="S2719" s="69"/>
      <c r="T2719" s="69" t="s">
        <v>317</v>
      </c>
      <c r="U2719" s="69"/>
      <c r="V2719" s="69" t="s">
        <v>4279</v>
      </c>
      <c r="W2719" s="1">
        <v>28086</v>
      </c>
      <c r="X2719"/>
    </row>
    <row r="2720" spans="1:24" x14ac:dyDescent="0.3">
      <c r="A2720" s="69" t="s">
        <v>15351</v>
      </c>
      <c r="B2720" s="69">
        <v>1</v>
      </c>
      <c r="C2720" s="1" t="s">
        <v>15352</v>
      </c>
      <c r="D2720" s="69" t="s">
        <v>320</v>
      </c>
      <c r="E2720" s="69"/>
      <c r="F2720" s="69" t="s">
        <v>298</v>
      </c>
      <c r="G2720" s="69">
        <v>84</v>
      </c>
      <c r="H2720" s="69" t="s">
        <v>655</v>
      </c>
      <c r="I2720" s="69" t="s">
        <v>15352</v>
      </c>
      <c r="J2720" s="69">
        <v>21800</v>
      </c>
      <c r="K2720" s="69">
        <v>1</v>
      </c>
      <c r="L2720" s="69" t="s">
        <v>3012</v>
      </c>
      <c r="M2720" s="69" t="s">
        <v>15353</v>
      </c>
      <c r="N2720" s="69">
        <v>24</v>
      </c>
      <c r="O2720" s="69" t="s">
        <v>15354</v>
      </c>
      <c r="P2720" s="1" t="s">
        <v>320</v>
      </c>
      <c r="Q2720" s="69"/>
      <c r="R2720" s="69">
        <v>3923392</v>
      </c>
      <c r="S2720" s="69"/>
      <c r="T2720" s="69" t="s">
        <v>421</v>
      </c>
      <c r="U2720" s="69" t="s">
        <v>408</v>
      </c>
      <c r="V2720" s="69" t="s">
        <v>14562</v>
      </c>
      <c r="W2720" s="1">
        <v>33171</v>
      </c>
      <c r="X2720"/>
    </row>
    <row r="2721" spans="1:24" x14ac:dyDescent="0.3">
      <c r="A2721" s="69" t="s">
        <v>9331</v>
      </c>
      <c r="B2721" s="69">
        <v>1</v>
      </c>
      <c r="C2721" s="1" t="s">
        <v>9328</v>
      </c>
      <c r="D2721" s="69" t="s">
        <v>448</v>
      </c>
      <c r="E2721" s="69" t="s">
        <v>15355</v>
      </c>
      <c r="F2721" s="69" t="s">
        <v>294</v>
      </c>
      <c r="G2721" s="69">
        <v>35</v>
      </c>
      <c r="H2721" s="69" t="s">
        <v>316</v>
      </c>
      <c r="I2721" s="69" t="s">
        <v>9328</v>
      </c>
      <c r="J2721" s="69">
        <v>21166</v>
      </c>
      <c r="K2721" s="69">
        <v>1</v>
      </c>
      <c r="L2721" s="69" t="s">
        <v>9329</v>
      </c>
      <c r="M2721" s="69" t="s">
        <v>9330</v>
      </c>
      <c r="N2721" s="69">
        <v>24</v>
      </c>
      <c r="O2721" s="69" t="s">
        <v>13341</v>
      </c>
      <c r="P2721" s="1" t="s">
        <v>448</v>
      </c>
      <c r="Q2721" s="69"/>
      <c r="R2721" s="69">
        <v>3124074</v>
      </c>
      <c r="S2721" s="69">
        <v>9</v>
      </c>
      <c r="T2721" s="69" t="s">
        <v>307</v>
      </c>
      <c r="U2721" s="69"/>
      <c r="V2721" s="69" t="s">
        <v>1106</v>
      </c>
      <c r="W2721" s="1">
        <v>32170</v>
      </c>
      <c r="X2721"/>
    </row>
    <row r="2722" spans="1:24" x14ac:dyDescent="0.3">
      <c r="A2722" s="69" t="s">
        <v>9334</v>
      </c>
      <c r="B2722" s="69">
        <v>1</v>
      </c>
      <c r="C2722" s="1" t="s">
        <v>9332</v>
      </c>
      <c r="D2722" s="69" t="s">
        <v>347</v>
      </c>
      <c r="E2722" s="69"/>
      <c r="F2722" s="69" t="s">
        <v>294</v>
      </c>
      <c r="G2722" s="69">
        <v>6</v>
      </c>
      <c r="H2722" s="69" t="s">
        <v>355</v>
      </c>
      <c r="I2722" s="69" t="s">
        <v>9332</v>
      </c>
      <c r="J2722" s="69">
        <v>20539</v>
      </c>
      <c r="K2722" s="69">
        <v>2</v>
      </c>
      <c r="L2722" s="69" t="s">
        <v>1113</v>
      </c>
      <c r="M2722" s="69" t="s">
        <v>9333</v>
      </c>
      <c r="N2722" s="69">
        <v>26</v>
      </c>
      <c r="O2722" s="69" t="s">
        <v>13342</v>
      </c>
      <c r="P2722" s="1" t="s">
        <v>347</v>
      </c>
      <c r="Q2722" s="69"/>
      <c r="R2722" s="69">
        <v>3892746</v>
      </c>
      <c r="S2722" s="69"/>
      <c r="T2722" s="69" t="s">
        <v>421</v>
      </c>
      <c r="U2722" s="69"/>
      <c r="V2722" s="69" t="s">
        <v>5090</v>
      </c>
      <c r="W2722" s="1">
        <v>31574</v>
      </c>
      <c r="X2722"/>
    </row>
    <row r="2723" spans="1:24" x14ac:dyDescent="0.3">
      <c r="A2723" s="69" t="s">
        <v>16865</v>
      </c>
      <c r="B2723" s="69">
        <v>1</v>
      </c>
      <c r="C2723" s="1" t="s">
        <v>16866</v>
      </c>
      <c r="D2723" s="69" t="s">
        <v>347</v>
      </c>
      <c r="E2723" s="69"/>
      <c r="F2723" s="69" t="s">
        <v>298</v>
      </c>
      <c r="G2723" s="69">
        <v>10</v>
      </c>
      <c r="H2723" s="69" t="s">
        <v>316</v>
      </c>
      <c r="I2723" s="69" t="s">
        <v>16866</v>
      </c>
      <c r="J2723" s="69"/>
      <c r="K2723" s="69">
        <v>0</v>
      </c>
      <c r="L2723" s="69" t="s">
        <v>3290</v>
      </c>
      <c r="M2723" s="69" t="s">
        <v>7851</v>
      </c>
      <c r="N2723" s="69">
        <v>23</v>
      </c>
      <c r="O2723" s="69" t="s">
        <v>17385</v>
      </c>
      <c r="P2723" s="1" t="s">
        <v>347</v>
      </c>
      <c r="Q2723" s="69"/>
      <c r="R2723" s="69"/>
      <c r="S2723" s="69"/>
      <c r="T2723" s="69" t="s">
        <v>344</v>
      </c>
      <c r="U2723" s="69" t="s">
        <v>548</v>
      </c>
      <c r="V2723" s="69" t="s">
        <v>10369</v>
      </c>
      <c r="W2723" s="1"/>
      <c r="X2723"/>
    </row>
    <row r="2724" spans="1:24" x14ac:dyDescent="0.3">
      <c r="A2724" s="69" t="s">
        <v>9337</v>
      </c>
      <c r="B2724" s="69">
        <v>1</v>
      </c>
      <c r="C2724" s="1" t="s">
        <v>9335</v>
      </c>
      <c r="D2724" s="69" t="s">
        <v>448</v>
      </c>
      <c r="E2724" s="69"/>
      <c r="F2724" s="69" t="s">
        <v>294</v>
      </c>
      <c r="G2724" s="69">
        <v>21</v>
      </c>
      <c r="H2724" s="69" t="s">
        <v>433</v>
      </c>
      <c r="I2724" s="69" t="s">
        <v>9335</v>
      </c>
      <c r="J2724" s="69">
        <v>11708</v>
      </c>
      <c r="K2724" s="69">
        <v>11</v>
      </c>
      <c r="L2724" s="69" t="s">
        <v>9336</v>
      </c>
      <c r="M2724" s="69" t="s">
        <v>531</v>
      </c>
      <c r="N2724" s="69">
        <v>39</v>
      </c>
      <c r="O2724" s="69" t="s">
        <v>13343</v>
      </c>
      <c r="P2724" s="1" t="s">
        <v>448</v>
      </c>
      <c r="Q2724" s="69"/>
      <c r="R2724" s="69"/>
      <c r="S2724" s="69"/>
      <c r="T2724" s="69" t="s">
        <v>399</v>
      </c>
      <c r="U2724" s="69"/>
      <c r="V2724" s="69" t="s">
        <v>9338</v>
      </c>
      <c r="W2724" s="1"/>
      <c r="X2724"/>
    </row>
    <row r="2725" spans="1:24" x14ac:dyDescent="0.3">
      <c r="A2725" s="69" t="s">
        <v>9341</v>
      </c>
      <c r="B2725" s="69">
        <v>1</v>
      </c>
      <c r="C2725" s="1" t="s">
        <v>9339</v>
      </c>
      <c r="D2725" s="69" t="s">
        <v>320</v>
      </c>
      <c r="E2725" s="69"/>
      <c r="F2725" s="69" t="s">
        <v>294</v>
      </c>
      <c r="G2725" s="69">
        <v>89</v>
      </c>
      <c r="H2725" s="69" t="s">
        <v>521</v>
      </c>
      <c r="I2725" s="69" t="s">
        <v>9339</v>
      </c>
      <c r="J2725" s="69">
        <v>17466</v>
      </c>
      <c r="K2725" s="69">
        <v>0</v>
      </c>
      <c r="L2725" s="69" t="s">
        <v>1113</v>
      </c>
      <c r="M2725" s="69" t="s">
        <v>9340</v>
      </c>
      <c r="N2725" s="69"/>
      <c r="O2725" s="69" t="s">
        <v>13344</v>
      </c>
      <c r="P2725" s="1" t="s">
        <v>320</v>
      </c>
      <c r="Q2725" s="69"/>
      <c r="R2725" s="69"/>
      <c r="S2725" s="69"/>
      <c r="T2725" s="69" t="s">
        <v>421</v>
      </c>
      <c r="U2725" s="69"/>
      <c r="V2725" s="69"/>
      <c r="W2725" s="1">
        <v>29202</v>
      </c>
      <c r="X2725"/>
    </row>
    <row r="2726" spans="1:24" x14ac:dyDescent="0.3">
      <c r="A2726" s="69" t="s">
        <v>15356</v>
      </c>
      <c r="B2726" s="69">
        <v>1</v>
      </c>
      <c r="C2726" s="1" t="s">
        <v>15357</v>
      </c>
      <c r="D2726" s="69" t="s">
        <v>347</v>
      </c>
      <c r="E2726" s="69"/>
      <c r="F2726" s="69" t="s">
        <v>294</v>
      </c>
      <c r="G2726" s="69"/>
      <c r="H2726" s="69" t="s">
        <v>964</v>
      </c>
      <c r="I2726" s="69" t="s">
        <v>15357</v>
      </c>
      <c r="J2726" s="69">
        <v>22406</v>
      </c>
      <c r="K2726" s="69">
        <v>0</v>
      </c>
      <c r="L2726" s="69" t="s">
        <v>1412</v>
      </c>
      <c r="M2726" s="69" t="s">
        <v>3610</v>
      </c>
      <c r="N2726" s="69">
        <v>22</v>
      </c>
      <c r="O2726" s="69" t="s">
        <v>15359</v>
      </c>
      <c r="P2726" s="1" t="s">
        <v>347</v>
      </c>
      <c r="Q2726" s="69"/>
      <c r="R2726" s="69">
        <v>4035996</v>
      </c>
      <c r="S2726" s="69"/>
      <c r="T2726" s="69" t="s">
        <v>317</v>
      </c>
      <c r="U2726" s="69"/>
      <c r="V2726" s="69" t="s">
        <v>15358</v>
      </c>
      <c r="W2726" s="1">
        <v>33282</v>
      </c>
      <c r="X2726"/>
    </row>
    <row r="2727" spans="1:24" x14ac:dyDescent="0.3">
      <c r="A2727" s="69" t="s">
        <v>9345</v>
      </c>
      <c r="B2727" s="69">
        <v>1</v>
      </c>
      <c r="C2727" s="1" t="s">
        <v>9342</v>
      </c>
      <c r="D2727" s="69" t="s">
        <v>310</v>
      </c>
      <c r="E2727" s="69" t="s">
        <v>9344</v>
      </c>
      <c r="F2727" s="69" t="s">
        <v>294</v>
      </c>
      <c r="G2727" s="69">
        <v>6</v>
      </c>
      <c r="H2727" s="69" t="s">
        <v>720</v>
      </c>
      <c r="I2727" s="69" t="s">
        <v>9342</v>
      </c>
      <c r="J2727" s="69">
        <v>20453</v>
      </c>
      <c r="K2727" s="69">
        <v>2</v>
      </c>
      <c r="L2727" s="69" t="s">
        <v>2940</v>
      </c>
      <c r="M2727" s="69" t="s">
        <v>9343</v>
      </c>
      <c r="N2727" s="69">
        <v>25</v>
      </c>
      <c r="O2727" s="69" t="s">
        <v>13345</v>
      </c>
      <c r="P2727" s="1" t="s">
        <v>310</v>
      </c>
      <c r="Q2727" s="69"/>
      <c r="R2727" s="69">
        <v>3048030</v>
      </c>
      <c r="S2727" s="69"/>
      <c r="T2727" s="69" t="s">
        <v>328</v>
      </c>
      <c r="U2727" s="69"/>
      <c r="V2727" s="69" t="s">
        <v>2865</v>
      </c>
      <c r="W2727" s="1">
        <v>31239</v>
      </c>
      <c r="X2727"/>
    </row>
    <row r="2728" spans="1:24" x14ac:dyDescent="0.3">
      <c r="A2728" s="69" t="s">
        <v>16599</v>
      </c>
      <c r="B2728" s="69">
        <v>1</v>
      </c>
      <c r="C2728" s="1" t="s">
        <v>16600</v>
      </c>
      <c r="D2728" s="69" t="s">
        <v>320</v>
      </c>
      <c r="E2728" s="69"/>
      <c r="F2728" s="69" t="s">
        <v>298</v>
      </c>
      <c r="G2728" s="69">
        <v>84</v>
      </c>
      <c r="H2728" s="69" t="s">
        <v>401</v>
      </c>
      <c r="I2728" s="69" t="s">
        <v>16600</v>
      </c>
      <c r="J2728" s="69"/>
      <c r="K2728" s="69">
        <v>0</v>
      </c>
      <c r="L2728" s="69" t="s">
        <v>1692</v>
      </c>
      <c r="M2728" s="69" t="s">
        <v>923</v>
      </c>
      <c r="N2728" s="69">
        <v>22</v>
      </c>
      <c r="O2728" s="69" t="s">
        <v>16601</v>
      </c>
      <c r="P2728" s="1" t="s">
        <v>320</v>
      </c>
      <c r="Q2728" s="69"/>
      <c r="R2728" s="69"/>
      <c r="S2728" s="69"/>
      <c r="T2728" s="69" t="s">
        <v>293</v>
      </c>
      <c r="U2728" s="69" t="s">
        <v>518</v>
      </c>
      <c r="V2728" s="69" t="s">
        <v>17386</v>
      </c>
      <c r="W2728" s="1"/>
      <c r="X2728"/>
    </row>
    <row r="2729" spans="1:24" x14ac:dyDescent="0.3">
      <c r="A2729" s="69" t="s">
        <v>9349</v>
      </c>
      <c r="B2729" s="69">
        <v>1</v>
      </c>
      <c r="C2729" s="1" t="s">
        <v>9346</v>
      </c>
      <c r="D2729" s="69" t="s">
        <v>310</v>
      </c>
      <c r="E2729" s="69" t="s">
        <v>9348</v>
      </c>
      <c r="F2729" s="69" t="s">
        <v>298</v>
      </c>
      <c r="G2729" s="69">
        <v>3</v>
      </c>
      <c r="H2729" s="69" t="s">
        <v>571</v>
      </c>
      <c r="I2729" s="69" t="s">
        <v>9346</v>
      </c>
      <c r="J2729" s="69">
        <v>19029</v>
      </c>
      <c r="K2729" s="69">
        <v>4</v>
      </c>
      <c r="L2729" s="69" t="s">
        <v>2481</v>
      </c>
      <c r="M2729" s="69" t="s">
        <v>9347</v>
      </c>
      <c r="N2729" s="69">
        <v>27</v>
      </c>
      <c r="O2729" s="69" t="s">
        <v>13346</v>
      </c>
      <c r="P2729" s="1" t="s">
        <v>310</v>
      </c>
      <c r="Q2729" s="69"/>
      <c r="R2729" s="69">
        <v>2972236</v>
      </c>
      <c r="S2729" s="69">
        <v>3</v>
      </c>
      <c r="T2729" s="69" t="s">
        <v>344</v>
      </c>
      <c r="U2729" s="69" t="s">
        <v>14224</v>
      </c>
      <c r="V2729" s="69" t="s">
        <v>8683</v>
      </c>
      <c r="W2729" s="1">
        <v>30284</v>
      </c>
      <c r="X2729"/>
    </row>
    <row r="2730" spans="1:24" x14ac:dyDescent="0.3">
      <c r="A2730" s="69" t="s">
        <v>9351</v>
      </c>
      <c r="B2730" s="69">
        <v>1</v>
      </c>
      <c r="C2730" s="1" t="s">
        <v>9350</v>
      </c>
      <c r="D2730" s="69" t="s">
        <v>347</v>
      </c>
      <c r="E2730" s="69"/>
      <c r="F2730" s="69" t="s">
        <v>294</v>
      </c>
      <c r="G2730" s="69">
        <v>0</v>
      </c>
      <c r="H2730" s="69" t="s">
        <v>295</v>
      </c>
      <c r="I2730" s="69" t="s">
        <v>9350</v>
      </c>
      <c r="J2730" s="69">
        <v>17394</v>
      </c>
      <c r="K2730" s="69"/>
      <c r="L2730" s="69" t="s">
        <v>1115</v>
      </c>
      <c r="M2730" s="69" t="s">
        <v>490</v>
      </c>
      <c r="N2730" s="69"/>
      <c r="O2730" s="69" t="s">
        <v>13347</v>
      </c>
      <c r="P2730" s="1" t="s">
        <v>347</v>
      </c>
      <c r="Q2730" s="69"/>
      <c r="R2730" s="69"/>
      <c r="S2730" s="69"/>
      <c r="T2730" s="69" t="s">
        <v>295</v>
      </c>
      <c r="U2730" s="69"/>
      <c r="V2730" s="69"/>
      <c r="W2730" s="1"/>
      <c r="X2730"/>
    </row>
    <row r="2731" spans="1:24" x14ac:dyDescent="0.3">
      <c r="A2731" s="69" t="s">
        <v>9354</v>
      </c>
      <c r="B2731" s="69">
        <v>1</v>
      </c>
      <c r="C2731" s="1" t="s">
        <v>9352</v>
      </c>
      <c r="D2731" s="69" t="s">
        <v>448</v>
      </c>
      <c r="E2731" s="69"/>
      <c r="F2731" s="69" t="s">
        <v>294</v>
      </c>
      <c r="G2731" s="69">
        <v>33</v>
      </c>
      <c r="H2731" s="69" t="s">
        <v>682</v>
      </c>
      <c r="I2731" s="69" t="s">
        <v>9352</v>
      </c>
      <c r="J2731" s="69">
        <v>15645</v>
      </c>
      <c r="K2731" s="69">
        <v>7</v>
      </c>
      <c r="L2731" s="69" t="s">
        <v>9353</v>
      </c>
      <c r="M2731" s="69" t="s">
        <v>1227</v>
      </c>
      <c r="N2731" s="69">
        <v>30</v>
      </c>
      <c r="O2731" s="69" t="s">
        <v>13348</v>
      </c>
      <c r="P2731" s="1" t="s">
        <v>448</v>
      </c>
      <c r="Q2731" s="69"/>
      <c r="R2731" s="69">
        <v>16530</v>
      </c>
      <c r="S2731" s="69"/>
      <c r="T2731" s="69" t="s">
        <v>307</v>
      </c>
      <c r="U2731" s="69"/>
      <c r="V2731" s="69" t="s">
        <v>9052</v>
      </c>
      <c r="W2731" s="1">
        <v>27378</v>
      </c>
      <c r="X2731"/>
    </row>
    <row r="2732" spans="1:24" x14ac:dyDescent="0.3">
      <c r="A2732" s="69" t="s">
        <v>9356</v>
      </c>
      <c r="B2732" s="69">
        <v>1</v>
      </c>
      <c r="C2732" s="1" t="s">
        <v>9355</v>
      </c>
      <c r="D2732" s="69" t="s">
        <v>310</v>
      </c>
      <c r="E2732" s="69"/>
      <c r="F2732" s="69" t="s">
        <v>294</v>
      </c>
      <c r="G2732" s="69">
        <v>9</v>
      </c>
      <c r="H2732" s="69" t="s">
        <v>818</v>
      </c>
      <c r="I2732" s="69" t="s">
        <v>9355</v>
      </c>
      <c r="J2732" s="69">
        <v>19550</v>
      </c>
      <c r="K2732" s="69">
        <v>2</v>
      </c>
      <c r="L2732" s="69" t="s">
        <v>6675</v>
      </c>
      <c r="M2732" s="69" t="s">
        <v>1280</v>
      </c>
      <c r="N2732" s="69">
        <v>25</v>
      </c>
      <c r="O2732" s="69" t="s">
        <v>13349</v>
      </c>
      <c r="P2732" s="1" t="s">
        <v>310</v>
      </c>
      <c r="Q2732" s="69"/>
      <c r="R2732" s="69"/>
      <c r="S2732" s="69"/>
      <c r="T2732" s="69" t="s">
        <v>317</v>
      </c>
      <c r="U2732" s="69"/>
      <c r="V2732" s="69" t="s">
        <v>9357</v>
      </c>
      <c r="W2732" s="1">
        <v>30709</v>
      </c>
      <c r="X2732"/>
    </row>
    <row r="2733" spans="1:24" x14ac:dyDescent="0.3">
      <c r="A2733" s="69" t="s">
        <v>9359</v>
      </c>
      <c r="B2733" s="69">
        <v>1</v>
      </c>
      <c r="C2733" s="1" t="s">
        <v>9358</v>
      </c>
      <c r="D2733" s="69" t="s">
        <v>310</v>
      </c>
      <c r="E2733" s="69"/>
      <c r="F2733" s="69" t="s">
        <v>294</v>
      </c>
      <c r="G2733" s="69">
        <v>0</v>
      </c>
      <c r="H2733" s="69" t="s">
        <v>295</v>
      </c>
      <c r="I2733" s="69" t="s">
        <v>9358</v>
      </c>
      <c r="J2733" s="69">
        <v>21462</v>
      </c>
      <c r="K2733" s="69">
        <v>0</v>
      </c>
      <c r="L2733" s="69" t="s">
        <v>539</v>
      </c>
      <c r="M2733" s="69" t="s">
        <v>3041</v>
      </c>
      <c r="N2733" s="69"/>
      <c r="O2733" s="69" t="s">
        <v>13350</v>
      </c>
      <c r="P2733" s="1" t="s">
        <v>310</v>
      </c>
      <c r="Q2733" s="69"/>
      <c r="R2733" s="69">
        <v>3122424</v>
      </c>
      <c r="S2733" s="69"/>
      <c r="T2733" s="69" t="s">
        <v>295</v>
      </c>
      <c r="U2733" s="69"/>
      <c r="V2733" s="69"/>
      <c r="W2733" s="1"/>
      <c r="X2733"/>
    </row>
    <row r="2734" spans="1:24" x14ac:dyDescent="0.3">
      <c r="A2734" s="69" t="s">
        <v>9362</v>
      </c>
      <c r="B2734" s="69">
        <v>1</v>
      </c>
      <c r="C2734" s="1" t="s">
        <v>9360</v>
      </c>
      <c r="D2734" s="69" t="s">
        <v>347</v>
      </c>
      <c r="E2734" s="69"/>
      <c r="F2734" s="69" t="s">
        <v>294</v>
      </c>
      <c r="G2734" s="69">
        <v>83</v>
      </c>
      <c r="H2734" s="69" t="s">
        <v>433</v>
      </c>
      <c r="I2734" s="69" t="s">
        <v>9360</v>
      </c>
      <c r="J2734" s="69">
        <v>17403</v>
      </c>
      <c r="K2734" s="69">
        <v>0</v>
      </c>
      <c r="L2734" s="69" t="s">
        <v>2102</v>
      </c>
      <c r="M2734" s="69" t="s">
        <v>9361</v>
      </c>
      <c r="N2734" s="69">
        <v>25</v>
      </c>
      <c r="O2734" s="69" t="s">
        <v>13351</v>
      </c>
      <c r="P2734" s="1" t="s">
        <v>347</v>
      </c>
      <c r="Q2734" s="69"/>
      <c r="R2734" s="69"/>
      <c r="S2734" s="69"/>
      <c r="T2734" s="69" t="s">
        <v>293</v>
      </c>
      <c r="U2734" s="69"/>
      <c r="V2734" s="69" t="s">
        <v>9363</v>
      </c>
      <c r="W2734" s="1">
        <v>29140</v>
      </c>
      <c r="X2734"/>
    </row>
    <row r="2735" spans="1:24" x14ac:dyDescent="0.3">
      <c r="A2735" s="69" t="s">
        <v>9365</v>
      </c>
      <c r="B2735" s="69">
        <v>1</v>
      </c>
      <c r="C2735" s="1" t="s">
        <v>9364</v>
      </c>
      <c r="D2735" s="69" t="s">
        <v>434</v>
      </c>
      <c r="E2735" s="69"/>
      <c r="F2735" s="69" t="s">
        <v>294</v>
      </c>
      <c r="G2735" s="69">
        <v>0</v>
      </c>
      <c r="H2735" s="69" t="s">
        <v>410</v>
      </c>
      <c r="I2735" s="69" t="s">
        <v>9364</v>
      </c>
      <c r="J2735" s="69">
        <v>18350</v>
      </c>
      <c r="K2735" s="69">
        <v>0</v>
      </c>
      <c r="L2735" s="69" t="s">
        <v>504</v>
      </c>
      <c r="M2735" s="69" t="s">
        <v>7158</v>
      </c>
      <c r="N2735" s="69">
        <v>24</v>
      </c>
      <c r="O2735" s="69" t="s">
        <v>13352</v>
      </c>
      <c r="P2735" s="1" t="s">
        <v>434</v>
      </c>
      <c r="Q2735" s="69"/>
      <c r="R2735" s="69">
        <v>2968266</v>
      </c>
      <c r="S2735" s="69"/>
      <c r="T2735" s="69" t="s">
        <v>328</v>
      </c>
      <c r="U2735" s="69"/>
      <c r="V2735" s="69" t="s">
        <v>9366</v>
      </c>
      <c r="W2735" s="1">
        <v>29769</v>
      </c>
      <c r="X2735"/>
    </row>
    <row r="2736" spans="1:24" x14ac:dyDescent="0.3">
      <c r="A2736" s="69" t="s">
        <v>9370</v>
      </c>
      <c r="B2736" s="69">
        <v>1</v>
      </c>
      <c r="C2736" s="1" t="s">
        <v>9367</v>
      </c>
      <c r="D2736" s="69" t="s">
        <v>448</v>
      </c>
      <c r="E2736" s="69"/>
      <c r="F2736" s="69" t="s">
        <v>294</v>
      </c>
      <c r="G2736" s="69">
        <v>26</v>
      </c>
      <c r="H2736" s="69" t="s">
        <v>433</v>
      </c>
      <c r="I2736" s="69" t="s">
        <v>9367</v>
      </c>
      <c r="J2736" s="69">
        <v>16008</v>
      </c>
      <c r="K2736" s="69">
        <v>6</v>
      </c>
      <c r="L2736" s="69" t="s">
        <v>9368</v>
      </c>
      <c r="M2736" s="69" t="s">
        <v>9369</v>
      </c>
      <c r="N2736" s="69">
        <v>28</v>
      </c>
      <c r="O2736" s="69" t="s">
        <v>13353</v>
      </c>
      <c r="P2736" s="1" t="s">
        <v>448</v>
      </c>
      <c r="Q2736" s="69"/>
      <c r="R2736" s="69">
        <v>17331</v>
      </c>
      <c r="S2736" s="69"/>
      <c r="T2736" s="69" t="s">
        <v>307</v>
      </c>
      <c r="U2736" s="69"/>
      <c r="V2736" s="69" t="s">
        <v>9252</v>
      </c>
      <c r="W2736" s="1">
        <v>28169</v>
      </c>
      <c r="X2736"/>
    </row>
    <row r="2737" spans="1:24" x14ac:dyDescent="0.3">
      <c r="A2737" s="69" t="s">
        <v>9373</v>
      </c>
      <c r="B2737" s="69">
        <v>1</v>
      </c>
      <c r="C2737" s="1" t="s">
        <v>9371</v>
      </c>
      <c r="D2737" s="69" t="s">
        <v>347</v>
      </c>
      <c r="E2737" s="69" t="s">
        <v>9372</v>
      </c>
      <c r="F2737" s="69" t="s">
        <v>298</v>
      </c>
      <c r="G2737" s="69">
        <v>12</v>
      </c>
      <c r="H2737" s="69" t="s">
        <v>410</v>
      </c>
      <c r="I2737" s="69" t="s">
        <v>9371</v>
      </c>
      <c r="J2737" s="69">
        <v>17271</v>
      </c>
      <c r="K2737" s="69">
        <v>5</v>
      </c>
      <c r="L2737" s="69" t="s">
        <v>1660</v>
      </c>
      <c r="M2737" s="69" t="s">
        <v>492</v>
      </c>
      <c r="N2737" s="69">
        <v>27</v>
      </c>
      <c r="O2737" s="69" t="s">
        <v>13354</v>
      </c>
      <c r="P2737" s="1" t="s">
        <v>347</v>
      </c>
      <c r="Q2737" s="69"/>
      <c r="R2737" s="69">
        <v>2577645</v>
      </c>
      <c r="S2737" s="69"/>
      <c r="T2737" s="69" t="s">
        <v>359</v>
      </c>
      <c r="U2737" s="69"/>
      <c r="V2737" s="69" t="s">
        <v>1780</v>
      </c>
      <c r="W2737" s="1">
        <v>29001</v>
      </c>
      <c r="X2737"/>
    </row>
    <row r="2738" spans="1:24" x14ac:dyDescent="0.3">
      <c r="A2738" s="69" t="s">
        <v>9376</v>
      </c>
      <c r="B2738" s="69">
        <v>1</v>
      </c>
      <c r="C2738" s="1" t="s">
        <v>9374</v>
      </c>
      <c r="D2738" s="69" t="s">
        <v>558</v>
      </c>
      <c r="E2738" s="69"/>
      <c r="F2738" s="69" t="s">
        <v>294</v>
      </c>
      <c r="G2738" s="69">
        <v>43</v>
      </c>
      <c r="H2738" s="69" t="s">
        <v>943</v>
      </c>
      <c r="I2738" s="69" t="s">
        <v>9374</v>
      </c>
      <c r="J2738" s="69">
        <v>15661</v>
      </c>
      <c r="K2738" s="69">
        <v>2</v>
      </c>
      <c r="L2738" s="69" t="s">
        <v>1083</v>
      </c>
      <c r="M2738" s="69" t="s">
        <v>9375</v>
      </c>
      <c r="N2738" s="69">
        <v>30</v>
      </c>
      <c r="O2738" s="69" t="s">
        <v>13355</v>
      </c>
      <c r="P2738" s="1" t="s">
        <v>448</v>
      </c>
      <c r="Q2738" s="69"/>
      <c r="R2738" s="69">
        <v>13062</v>
      </c>
      <c r="S2738" s="69"/>
      <c r="T2738" s="69" t="s">
        <v>359</v>
      </c>
      <c r="U2738" s="69"/>
      <c r="V2738" s="69" t="s">
        <v>4975</v>
      </c>
      <c r="W2738" s="1">
        <v>25303</v>
      </c>
      <c r="X2738"/>
    </row>
    <row r="2739" spans="1:24" x14ac:dyDescent="0.3">
      <c r="A2739" s="69" t="s">
        <v>9380</v>
      </c>
      <c r="B2739" s="69">
        <v>1</v>
      </c>
      <c r="C2739" s="1" t="s">
        <v>9378</v>
      </c>
      <c r="D2739" s="69" t="s">
        <v>320</v>
      </c>
      <c r="E2739" s="69" t="s">
        <v>9379</v>
      </c>
      <c r="F2739" s="69" t="s">
        <v>298</v>
      </c>
      <c r="G2739" s="69">
        <v>87</v>
      </c>
      <c r="H2739" s="69" t="s">
        <v>729</v>
      </c>
      <c r="I2739" s="69" t="s">
        <v>9378</v>
      </c>
      <c r="J2739" s="69">
        <v>20264</v>
      </c>
      <c r="K2739" s="69">
        <v>3</v>
      </c>
      <c r="L2739" s="69" t="s">
        <v>597</v>
      </c>
      <c r="M2739" s="69" t="s">
        <v>1621</v>
      </c>
      <c r="N2739" s="69">
        <v>25</v>
      </c>
      <c r="O2739" s="69" t="s">
        <v>13356</v>
      </c>
      <c r="P2739" s="1" t="s">
        <v>320</v>
      </c>
      <c r="Q2739" s="69"/>
      <c r="R2739" s="69">
        <v>3128439</v>
      </c>
      <c r="S2739" s="69">
        <v>5</v>
      </c>
      <c r="T2739" s="69" t="s">
        <v>421</v>
      </c>
      <c r="U2739" s="69" t="s">
        <v>665</v>
      </c>
      <c r="V2739" s="69" t="s">
        <v>7419</v>
      </c>
      <c r="W2739" s="1">
        <v>31561</v>
      </c>
      <c r="X2739"/>
    </row>
    <row r="2740" spans="1:24" x14ac:dyDescent="0.3">
      <c r="A2740" s="69" t="s">
        <v>9383</v>
      </c>
      <c r="B2740" s="69">
        <v>1</v>
      </c>
      <c r="C2740" s="1" t="s">
        <v>9381</v>
      </c>
      <c r="D2740" s="69" t="s">
        <v>448</v>
      </c>
      <c r="E2740" s="69"/>
      <c r="F2740" s="69" t="s">
        <v>294</v>
      </c>
      <c r="G2740" s="69">
        <v>39</v>
      </c>
      <c r="H2740" s="69" t="s">
        <v>346</v>
      </c>
      <c r="I2740" s="69" t="s">
        <v>9381</v>
      </c>
      <c r="J2740" s="69">
        <v>19153</v>
      </c>
      <c r="K2740" s="69">
        <v>2</v>
      </c>
      <c r="L2740" s="69" t="s">
        <v>1071</v>
      </c>
      <c r="M2740" s="69" t="s">
        <v>9382</v>
      </c>
      <c r="N2740" s="69">
        <v>24</v>
      </c>
      <c r="O2740" s="69" t="s">
        <v>13357</v>
      </c>
      <c r="P2740" s="1" t="s">
        <v>448</v>
      </c>
      <c r="Q2740" s="69"/>
      <c r="R2740" s="69">
        <v>3049733</v>
      </c>
      <c r="S2740" s="69"/>
      <c r="T2740" s="69" t="s">
        <v>359</v>
      </c>
      <c r="U2740" s="69"/>
      <c r="V2740" s="69" t="s">
        <v>7175</v>
      </c>
      <c r="W2740" s="1">
        <v>30463</v>
      </c>
      <c r="X2740"/>
    </row>
    <row r="2741" spans="1:24" x14ac:dyDescent="0.3">
      <c r="A2741" s="69" t="s">
        <v>9385</v>
      </c>
      <c r="B2741" s="69">
        <v>1</v>
      </c>
      <c r="C2741" s="1" t="s">
        <v>9384</v>
      </c>
      <c r="D2741" s="69" t="s">
        <v>448</v>
      </c>
      <c r="E2741" s="69"/>
      <c r="F2741" s="69" t="s">
        <v>294</v>
      </c>
      <c r="G2741" s="69">
        <v>22</v>
      </c>
      <c r="H2741" s="69" t="s">
        <v>346</v>
      </c>
      <c r="I2741" s="69" t="s">
        <v>9384</v>
      </c>
      <c r="J2741" s="69">
        <v>15314</v>
      </c>
      <c r="K2741" s="69">
        <v>2</v>
      </c>
      <c r="L2741" s="69" t="s">
        <v>367</v>
      </c>
      <c r="M2741" s="69" t="s">
        <v>2027</v>
      </c>
      <c r="N2741" s="69">
        <v>28</v>
      </c>
      <c r="O2741" s="69" t="s">
        <v>13358</v>
      </c>
      <c r="P2741" s="1" t="s">
        <v>448</v>
      </c>
      <c r="Q2741" s="69"/>
      <c r="R2741" s="69">
        <v>16074</v>
      </c>
      <c r="S2741" s="69"/>
      <c r="T2741" s="69" t="s">
        <v>399</v>
      </c>
      <c r="U2741" s="69"/>
      <c r="V2741" s="69" t="s">
        <v>4058</v>
      </c>
      <c r="W2741" s="1">
        <v>26925</v>
      </c>
      <c r="X2741"/>
    </row>
    <row r="2742" spans="1:24" x14ac:dyDescent="0.3">
      <c r="A2742" s="69" t="s">
        <v>16602</v>
      </c>
      <c r="B2742" s="69">
        <v>1</v>
      </c>
      <c r="C2742" s="1" t="s">
        <v>16603</v>
      </c>
      <c r="D2742" s="69" t="s">
        <v>347</v>
      </c>
      <c r="E2742" s="69"/>
      <c r="F2742" s="69" t="s">
        <v>298</v>
      </c>
      <c r="G2742" s="69">
        <v>2</v>
      </c>
      <c r="H2742" s="69" t="s">
        <v>533</v>
      </c>
      <c r="I2742" s="69" t="s">
        <v>16603</v>
      </c>
      <c r="J2742" s="69"/>
      <c r="K2742" s="69">
        <v>0</v>
      </c>
      <c r="L2742" s="69" t="s">
        <v>16604</v>
      </c>
      <c r="M2742" s="69" t="s">
        <v>777</v>
      </c>
      <c r="N2742" s="69">
        <v>21</v>
      </c>
      <c r="O2742" s="69" t="s">
        <v>16605</v>
      </c>
      <c r="P2742" s="1" t="s">
        <v>347</v>
      </c>
      <c r="Q2742" s="69"/>
      <c r="R2742" s="69"/>
      <c r="S2742" s="69"/>
      <c r="T2742" s="69" t="s">
        <v>328</v>
      </c>
      <c r="U2742" s="69" t="s">
        <v>441</v>
      </c>
      <c r="V2742" s="69" t="s">
        <v>17387</v>
      </c>
      <c r="W2742" s="1"/>
      <c r="X2742"/>
    </row>
    <row r="2743" spans="1:24" x14ac:dyDescent="0.3">
      <c r="A2743" s="69" t="s">
        <v>16606</v>
      </c>
      <c r="B2743" s="69">
        <v>1</v>
      </c>
      <c r="C2743" s="1" t="s">
        <v>1816</v>
      </c>
      <c r="D2743" s="69" t="s">
        <v>347</v>
      </c>
      <c r="E2743" s="69" t="s">
        <v>9386</v>
      </c>
      <c r="F2743" s="69" t="s">
        <v>298</v>
      </c>
      <c r="G2743" s="69">
        <v>18</v>
      </c>
      <c r="H2743" s="69" t="s">
        <v>410</v>
      </c>
      <c r="I2743" s="69" t="s">
        <v>1816</v>
      </c>
      <c r="J2743" s="69">
        <v>7651</v>
      </c>
      <c r="K2743" s="69">
        <v>13</v>
      </c>
      <c r="L2743" s="69" t="s">
        <v>596</v>
      </c>
      <c r="M2743" s="69" t="s">
        <v>2699</v>
      </c>
      <c r="N2743" s="69">
        <v>35</v>
      </c>
      <c r="O2743" s="69" t="s">
        <v>16607</v>
      </c>
      <c r="P2743" s="1" t="s">
        <v>347</v>
      </c>
      <c r="Q2743" s="69"/>
      <c r="R2743" s="69">
        <v>11387</v>
      </c>
      <c r="S2743" s="69">
        <v>3</v>
      </c>
      <c r="T2743" s="69" t="s">
        <v>307</v>
      </c>
      <c r="U2743" s="69" t="s">
        <v>486</v>
      </c>
      <c r="V2743" s="69" t="s">
        <v>6743</v>
      </c>
      <c r="W2743" s="1">
        <v>8930</v>
      </c>
      <c r="X2743"/>
    </row>
    <row r="2744" spans="1:24" x14ac:dyDescent="0.3">
      <c r="A2744" s="69" t="s">
        <v>16867</v>
      </c>
      <c r="B2744" s="69">
        <v>1</v>
      </c>
      <c r="C2744" s="1" t="s">
        <v>16869</v>
      </c>
      <c r="D2744" s="69" t="s">
        <v>320</v>
      </c>
      <c r="E2744" s="69"/>
      <c r="F2744" s="69" t="s">
        <v>298</v>
      </c>
      <c r="G2744" s="69">
        <v>82</v>
      </c>
      <c r="H2744" s="69" t="s">
        <v>456</v>
      </c>
      <c r="I2744" s="69" t="s">
        <v>16869</v>
      </c>
      <c r="J2744" s="69"/>
      <c r="K2744" s="69">
        <v>0</v>
      </c>
      <c r="L2744" s="69" t="s">
        <v>559</v>
      </c>
      <c r="M2744" s="69" t="s">
        <v>17388</v>
      </c>
      <c r="N2744" s="69">
        <v>21</v>
      </c>
      <c r="O2744" s="69" t="s">
        <v>17389</v>
      </c>
      <c r="P2744" s="1" t="s">
        <v>320</v>
      </c>
      <c r="Q2744" s="69"/>
      <c r="R2744" s="69"/>
      <c r="S2744" s="69"/>
      <c r="T2744" s="69" t="s">
        <v>317</v>
      </c>
      <c r="U2744" s="69" t="s">
        <v>870</v>
      </c>
      <c r="V2744" s="69" t="s">
        <v>17390</v>
      </c>
      <c r="W2744" s="1"/>
      <c r="X2744"/>
    </row>
    <row r="2745" spans="1:24" x14ac:dyDescent="0.3">
      <c r="A2745" s="69" t="s">
        <v>9390</v>
      </c>
      <c r="B2745" s="69">
        <v>1</v>
      </c>
      <c r="C2745" s="1" t="s">
        <v>9388</v>
      </c>
      <c r="D2745" s="69" t="s">
        <v>448</v>
      </c>
      <c r="E2745" s="69" t="s">
        <v>9389</v>
      </c>
      <c r="F2745" s="69" t="s">
        <v>298</v>
      </c>
      <c r="G2745" s="69">
        <v>25</v>
      </c>
      <c r="H2745" s="69" t="s">
        <v>682</v>
      </c>
      <c r="I2745" s="69" t="s">
        <v>9388</v>
      </c>
      <c r="J2745" s="69">
        <v>13741</v>
      </c>
      <c r="K2745" s="69">
        <v>9</v>
      </c>
      <c r="L2745" s="69" t="s">
        <v>497</v>
      </c>
      <c r="M2745" s="69" t="s">
        <v>1474</v>
      </c>
      <c r="N2745" s="69">
        <v>31</v>
      </c>
      <c r="O2745" s="69" t="s">
        <v>13359</v>
      </c>
      <c r="P2745" s="1" t="s">
        <v>448</v>
      </c>
      <c r="Q2745" s="69"/>
      <c r="R2745" s="69">
        <v>15478</v>
      </c>
      <c r="S2745" s="69">
        <v>5</v>
      </c>
      <c r="T2745" s="69" t="s">
        <v>359</v>
      </c>
      <c r="U2745" s="69" t="s">
        <v>486</v>
      </c>
      <c r="V2745" s="69" t="s">
        <v>8144</v>
      </c>
      <c r="W2745" s="1">
        <v>26389</v>
      </c>
      <c r="X2745"/>
    </row>
    <row r="2746" spans="1:24" x14ac:dyDescent="0.3">
      <c r="A2746" s="69" t="s">
        <v>9392</v>
      </c>
      <c r="B2746" s="69">
        <v>1</v>
      </c>
      <c r="C2746" s="1" t="s">
        <v>9391</v>
      </c>
      <c r="D2746" s="69" t="s">
        <v>448</v>
      </c>
      <c r="E2746" s="69" t="s">
        <v>14134</v>
      </c>
      <c r="F2746" s="69" t="s">
        <v>298</v>
      </c>
      <c r="G2746" s="69">
        <v>25</v>
      </c>
      <c r="H2746" s="69" t="s">
        <v>361</v>
      </c>
      <c r="I2746" s="69" t="s">
        <v>9391</v>
      </c>
      <c r="J2746" s="69">
        <v>20810</v>
      </c>
      <c r="K2746" s="69">
        <v>2</v>
      </c>
      <c r="L2746" s="69" t="s">
        <v>727</v>
      </c>
      <c r="M2746" s="69" t="s">
        <v>8212</v>
      </c>
      <c r="N2746" s="69">
        <v>22</v>
      </c>
      <c r="O2746" s="69" t="s">
        <v>13360</v>
      </c>
      <c r="P2746" s="1" t="s">
        <v>448</v>
      </c>
      <c r="Q2746" s="69" t="s">
        <v>407</v>
      </c>
      <c r="R2746" s="69">
        <v>4037457</v>
      </c>
      <c r="S2746" s="69">
        <v>5</v>
      </c>
      <c r="T2746" s="69" t="s">
        <v>399</v>
      </c>
      <c r="U2746" s="69" t="s">
        <v>414</v>
      </c>
      <c r="V2746" s="69" t="s">
        <v>9393</v>
      </c>
      <c r="W2746" s="1">
        <v>32036</v>
      </c>
      <c r="X2746"/>
    </row>
    <row r="2747" spans="1:24" x14ac:dyDescent="0.3">
      <c r="A2747" s="69" t="s">
        <v>9396</v>
      </c>
      <c r="B2747" s="69">
        <v>1</v>
      </c>
      <c r="C2747" s="1" t="s">
        <v>9394</v>
      </c>
      <c r="D2747" s="69" t="s">
        <v>320</v>
      </c>
      <c r="E2747" s="69"/>
      <c r="F2747" s="69" t="s">
        <v>294</v>
      </c>
      <c r="G2747" s="69">
        <v>81</v>
      </c>
      <c r="H2747" s="69" t="s">
        <v>439</v>
      </c>
      <c r="I2747" s="69" t="s">
        <v>9394</v>
      </c>
      <c r="J2747" s="69">
        <v>13929</v>
      </c>
      <c r="K2747" s="69">
        <v>3</v>
      </c>
      <c r="L2747" s="69" t="s">
        <v>642</v>
      </c>
      <c r="M2747" s="69" t="s">
        <v>9395</v>
      </c>
      <c r="N2747" s="69">
        <v>28</v>
      </c>
      <c r="O2747" s="69" t="s">
        <v>13361</v>
      </c>
      <c r="P2747" s="1" t="s">
        <v>320</v>
      </c>
      <c r="Q2747" s="69"/>
      <c r="R2747" s="69">
        <v>15043</v>
      </c>
      <c r="S2747" s="69"/>
      <c r="T2747" s="69" t="s">
        <v>317</v>
      </c>
      <c r="U2747" s="69"/>
      <c r="V2747" s="69" t="s">
        <v>9397</v>
      </c>
      <c r="W2747" s="1">
        <v>25950</v>
      </c>
      <c r="X2747"/>
    </row>
    <row r="2748" spans="1:24" x14ac:dyDescent="0.3">
      <c r="A2748" s="69" t="s">
        <v>9399</v>
      </c>
      <c r="B2748" s="69">
        <v>1</v>
      </c>
      <c r="C2748" s="1" t="s">
        <v>815</v>
      </c>
      <c r="D2748" s="69" t="s">
        <v>320</v>
      </c>
      <c r="E2748" s="69"/>
      <c r="F2748" s="69" t="s">
        <v>294</v>
      </c>
      <c r="G2748" s="69">
        <v>81</v>
      </c>
      <c r="H2748" s="69" t="s">
        <v>511</v>
      </c>
      <c r="I2748" s="69" t="s">
        <v>815</v>
      </c>
      <c r="J2748" s="69">
        <v>7692</v>
      </c>
      <c r="K2748" s="69">
        <v>6</v>
      </c>
      <c r="L2748" s="69" t="s">
        <v>994</v>
      </c>
      <c r="M2748" s="69" t="s">
        <v>9398</v>
      </c>
      <c r="N2748" s="69">
        <v>32</v>
      </c>
      <c r="O2748" s="69" t="s">
        <v>13362</v>
      </c>
      <c r="P2748" s="1" t="s">
        <v>320</v>
      </c>
      <c r="Q2748" s="69"/>
      <c r="R2748" s="69"/>
      <c r="S2748" s="69"/>
      <c r="T2748" s="69" t="s">
        <v>344</v>
      </c>
      <c r="U2748" s="69"/>
      <c r="V2748" s="69" t="s">
        <v>9400</v>
      </c>
      <c r="W2748" s="1"/>
      <c r="X2748"/>
    </row>
    <row r="2749" spans="1:24" x14ac:dyDescent="0.3">
      <c r="A2749" s="69" t="s">
        <v>9403</v>
      </c>
      <c r="B2749" s="69">
        <v>1</v>
      </c>
      <c r="C2749" s="1" t="s">
        <v>9401</v>
      </c>
      <c r="D2749" s="69" t="s">
        <v>347</v>
      </c>
      <c r="E2749" s="69"/>
      <c r="F2749" s="69" t="s">
        <v>294</v>
      </c>
      <c r="G2749" s="69">
        <v>14</v>
      </c>
      <c r="H2749" s="69" t="s">
        <v>825</v>
      </c>
      <c r="I2749" s="69" t="s">
        <v>9401</v>
      </c>
      <c r="J2749" s="69">
        <v>13729</v>
      </c>
      <c r="K2749" s="69">
        <v>8</v>
      </c>
      <c r="L2749" s="69" t="s">
        <v>9402</v>
      </c>
      <c r="M2749" s="69" t="s">
        <v>1112</v>
      </c>
      <c r="N2749" s="69">
        <v>30</v>
      </c>
      <c r="O2749" s="69" t="s">
        <v>13363</v>
      </c>
      <c r="P2749" s="1" t="s">
        <v>347</v>
      </c>
      <c r="Q2749" s="69"/>
      <c r="R2749" s="69">
        <v>15624</v>
      </c>
      <c r="S2749" s="69"/>
      <c r="T2749" s="69" t="s">
        <v>395</v>
      </c>
      <c r="U2749" s="69"/>
      <c r="V2749" s="69" t="s">
        <v>2646</v>
      </c>
      <c r="W2749" s="1">
        <v>26004</v>
      </c>
      <c r="X2749"/>
    </row>
    <row r="2750" spans="1:24" x14ac:dyDescent="0.3">
      <c r="A2750" s="69" t="s">
        <v>9406</v>
      </c>
      <c r="B2750" s="69">
        <v>1</v>
      </c>
      <c r="C2750" s="1" t="s">
        <v>9404</v>
      </c>
      <c r="D2750" s="69" t="s">
        <v>347</v>
      </c>
      <c r="E2750" s="69" t="s">
        <v>15360</v>
      </c>
      <c r="F2750" s="69" t="s">
        <v>294</v>
      </c>
      <c r="G2750" s="69">
        <v>10</v>
      </c>
      <c r="H2750" s="69" t="s">
        <v>391</v>
      </c>
      <c r="I2750" s="69" t="s">
        <v>9404</v>
      </c>
      <c r="J2750" s="69">
        <v>20890</v>
      </c>
      <c r="K2750" s="69">
        <v>1</v>
      </c>
      <c r="L2750" s="69" t="s">
        <v>9405</v>
      </c>
      <c r="M2750" s="69" t="s">
        <v>1084</v>
      </c>
      <c r="N2750" s="69">
        <v>23</v>
      </c>
      <c r="O2750" s="69" t="s">
        <v>13364</v>
      </c>
      <c r="P2750" s="1" t="s">
        <v>347</v>
      </c>
      <c r="Q2750" s="69"/>
      <c r="R2750" s="69">
        <v>3921571</v>
      </c>
      <c r="S2750" s="69">
        <v>4</v>
      </c>
      <c r="T2750" s="69" t="s">
        <v>399</v>
      </c>
      <c r="U2750" s="69"/>
      <c r="V2750" s="69" t="s">
        <v>13868</v>
      </c>
      <c r="W2750" s="1">
        <v>32636</v>
      </c>
      <c r="X2750"/>
    </row>
    <row r="2751" spans="1:24" x14ac:dyDescent="0.3">
      <c r="A2751" s="69" t="s">
        <v>9408</v>
      </c>
      <c r="B2751" s="69">
        <v>1</v>
      </c>
      <c r="C2751" s="1" t="s">
        <v>9407</v>
      </c>
      <c r="D2751" s="69" t="s">
        <v>448</v>
      </c>
      <c r="E2751" s="69"/>
      <c r="F2751" s="69" t="s">
        <v>294</v>
      </c>
      <c r="G2751" s="69">
        <v>39</v>
      </c>
      <c r="H2751" s="69" t="s">
        <v>433</v>
      </c>
      <c r="I2751" s="69" t="s">
        <v>9407</v>
      </c>
      <c r="J2751" s="69">
        <v>15202</v>
      </c>
      <c r="K2751" s="69">
        <v>7</v>
      </c>
      <c r="L2751" s="69" t="s">
        <v>330</v>
      </c>
      <c r="M2751" s="69" t="s">
        <v>932</v>
      </c>
      <c r="N2751" s="69">
        <v>29</v>
      </c>
      <c r="O2751" s="69" t="s">
        <v>13365</v>
      </c>
      <c r="P2751" s="1" t="s">
        <v>448</v>
      </c>
      <c r="Q2751" s="69"/>
      <c r="R2751" s="69">
        <v>15968</v>
      </c>
      <c r="S2751" s="69"/>
      <c r="T2751" s="69" t="s">
        <v>399</v>
      </c>
      <c r="U2751" s="69"/>
      <c r="V2751" s="69" t="s">
        <v>9409</v>
      </c>
      <c r="W2751" s="1">
        <v>26812</v>
      </c>
      <c r="X2751"/>
    </row>
    <row r="2752" spans="1:24" x14ac:dyDescent="0.3">
      <c r="A2752" s="69" t="s">
        <v>16608</v>
      </c>
      <c r="B2752" s="69">
        <v>1</v>
      </c>
      <c r="C2752" s="1" t="s">
        <v>16609</v>
      </c>
      <c r="D2752" s="69" t="s">
        <v>347</v>
      </c>
      <c r="E2752" s="69"/>
      <c r="F2752" s="69" t="s">
        <v>298</v>
      </c>
      <c r="G2752" s="69">
        <v>12</v>
      </c>
      <c r="H2752" s="69" t="s">
        <v>316</v>
      </c>
      <c r="I2752" s="69" t="s">
        <v>16609</v>
      </c>
      <c r="J2752" s="69"/>
      <c r="K2752" s="69">
        <v>0</v>
      </c>
      <c r="L2752" s="69" t="s">
        <v>16610</v>
      </c>
      <c r="M2752" s="69" t="s">
        <v>16611</v>
      </c>
      <c r="N2752" s="69">
        <v>21</v>
      </c>
      <c r="O2752" s="69" t="s">
        <v>16612</v>
      </c>
      <c r="P2752" s="1" t="s">
        <v>347</v>
      </c>
      <c r="Q2752" s="69"/>
      <c r="R2752" s="69"/>
      <c r="S2752" s="69"/>
      <c r="T2752" s="69" t="s">
        <v>344</v>
      </c>
      <c r="U2752" s="69" t="s">
        <v>334</v>
      </c>
      <c r="V2752" s="69" t="s">
        <v>17391</v>
      </c>
      <c r="W2752" s="1"/>
      <c r="X2752"/>
    </row>
    <row r="2753" spans="1:24" x14ac:dyDescent="0.3">
      <c r="A2753" s="69" t="s">
        <v>9412</v>
      </c>
      <c r="B2753" s="69">
        <v>1</v>
      </c>
      <c r="C2753" s="1" t="s">
        <v>9410</v>
      </c>
      <c r="D2753" s="69" t="s">
        <v>558</v>
      </c>
      <c r="E2753" s="69"/>
      <c r="F2753" s="69" t="s">
        <v>294</v>
      </c>
      <c r="G2753" s="69">
        <v>47</v>
      </c>
      <c r="H2753" s="69" t="s">
        <v>943</v>
      </c>
      <c r="I2753" s="69" t="s">
        <v>9410</v>
      </c>
      <c r="J2753" s="69">
        <v>14807</v>
      </c>
      <c r="K2753" s="69">
        <v>1</v>
      </c>
      <c r="L2753" s="69" t="s">
        <v>3450</v>
      </c>
      <c r="M2753" s="69" t="s">
        <v>9411</v>
      </c>
      <c r="N2753" s="69">
        <v>28</v>
      </c>
      <c r="O2753" s="69" t="s">
        <v>13366</v>
      </c>
      <c r="P2753" s="1" t="s">
        <v>448</v>
      </c>
      <c r="Q2753" s="69"/>
      <c r="R2753" s="69">
        <v>15055</v>
      </c>
      <c r="S2753" s="69"/>
      <c r="T2753" s="69" t="s">
        <v>344</v>
      </c>
      <c r="U2753" s="69"/>
      <c r="V2753" s="69" t="s">
        <v>9413</v>
      </c>
      <c r="W2753" s="1">
        <v>25957</v>
      </c>
      <c r="X2753"/>
    </row>
    <row r="2754" spans="1:24" x14ac:dyDescent="0.3">
      <c r="A2754" s="69" t="s">
        <v>9417</v>
      </c>
      <c r="B2754" s="69">
        <v>1</v>
      </c>
      <c r="C2754" s="1" t="s">
        <v>9414</v>
      </c>
      <c r="D2754" s="69" t="s">
        <v>320</v>
      </c>
      <c r="E2754" s="69" t="s">
        <v>9416</v>
      </c>
      <c r="F2754" s="69" t="s">
        <v>298</v>
      </c>
      <c r="G2754" s="69">
        <v>85</v>
      </c>
      <c r="H2754" s="69" t="s">
        <v>682</v>
      </c>
      <c r="I2754" s="69" t="s">
        <v>9414</v>
      </c>
      <c r="J2754" s="69">
        <v>19659</v>
      </c>
      <c r="K2754" s="69">
        <v>4</v>
      </c>
      <c r="L2754" s="69" t="s">
        <v>1785</v>
      </c>
      <c r="M2754" s="69" t="s">
        <v>9415</v>
      </c>
      <c r="N2754" s="69">
        <v>26</v>
      </c>
      <c r="O2754" s="69" t="s">
        <v>13367</v>
      </c>
      <c r="P2754" s="1" t="s">
        <v>320</v>
      </c>
      <c r="Q2754" s="69"/>
      <c r="R2754" s="69">
        <v>4212989</v>
      </c>
      <c r="S2754" s="69">
        <v>1</v>
      </c>
      <c r="T2754" s="69" t="s">
        <v>303</v>
      </c>
      <c r="U2754" s="69" t="s">
        <v>870</v>
      </c>
      <c r="V2754" s="69" t="s">
        <v>3320</v>
      </c>
      <c r="W2754" s="1">
        <v>30891</v>
      </c>
      <c r="X2754"/>
    </row>
    <row r="2755" spans="1:24" x14ac:dyDescent="0.3">
      <c r="A2755" s="69" t="s">
        <v>9419</v>
      </c>
      <c r="B2755" s="69">
        <v>1</v>
      </c>
      <c r="C2755" s="1" t="s">
        <v>9418</v>
      </c>
      <c r="D2755" s="69" t="s">
        <v>347</v>
      </c>
      <c r="E2755" s="69"/>
      <c r="F2755" s="69" t="s">
        <v>294</v>
      </c>
      <c r="G2755" s="69">
        <v>15</v>
      </c>
      <c r="H2755" s="69" t="s">
        <v>340</v>
      </c>
      <c r="I2755" s="69" t="s">
        <v>9418</v>
      </c>
      <c r="J2755" s="69">
        <v>14502</v>
      </c>
      <c r="K2755" s="69">
        <v>4</v>
      </c>
      <c r="L2755" s="69" t="s">
        <v>977</v>
      </c>
      <c r="M2755" s="69" t="s">
        <v>699</v>
      </c>
      <c r="N2755" s="69">
        <v>27</v>
      </c>
      <c r="O2755" s="69" t="s">
        <v>13368</v>
      </c>
      <c r="P2755" s="1" t="s">
        <v>347</v>
      </c>
      <c r="Q2755" s="69"/>
      <c r="R2755" s="69">
        <v>14947</v>
      </c>
      <c r="S2755" s="69"/>
      <c r="T2755" s="69" t="s">
        <v>307</v>
      </c>
      <c r="U2755" s="69"/>
      <c r="V2755" s="69" t="s">
        <v>9420</v>
      </c>
      <c r="W2755" s="1">
        <v>25740</v>
      </c>
      <c r="X2755"/>
    </row>
    <row r="2756" spans="1:24" x14ac:dyDescent="0.3">
      <c r="A2756" s="69" t="s">
        <v>9422</v>
      </c>
      <c r="B2756" s="69">
        <v>1</v>
      </c>
      <c r="C2756" s="1" t="s">
        <v>9421</v>
      </c>
      <c r="D2756" s="69" t="s">
        <v>310</v>
      </c>
      <c r="E2756" s="69"/>
      <c r="F2756" s="69" t="s">
        <v>294</v>
      </c>
      <c r="G2756" s="69">
        <v>2</v>
      </c>
      <c r="H2756" s="69" t="s">
        <v>964</v>
      </c>
      <c r="I2756" s="69" t="s">
        <v>9421</v>
      </c>
      <c r="J2756" s="69">
        <v>17051</v>
      </c>
      <c r="K2756" s="69">
        <v>5</v>
      </c>
      <c r="L2756" s="69" t="s">
        <v>440</v>
      </c>
      <c r="M2756" s="69" t="s">
        <v>1234</v>
      </c>
      <c r="N2756" s="69">
        <v>28</v>
      </c>
      <c r="O2756" s="69" t="s">
        <v>13369</v>
      </c>
      <c r="P2756" s="1" t="s">
        <v>310</v>
      </c>
      <c r="Q2756" s="69"/>
      <c r="R2756" s="69">
        <v>2516344</v>
      </c>
      <c r="S2756" s="69"/>
      <c r="T2756" s="69" t="s">
        <v>317</v>
      </c>
      <c r="U2756" s="69"/>
      <c r="V2756" s="69" t="s">
        <v>3814</v>
      </c>
      <c r="W2756" s="1">
        <v>28799</v>
      </c>
      <c r="X2756"/>
    </row>
    <row r="2757" spans="1:24" x14ac:dyDescent="0.3">
      <c r="A2757" s="69" t="s">
        <v>16017</v>
      </c>
      <c r="B2757" s="69">
        <v>1</v>
      </c>
      <c r="C2757" s="1" t="s">
        <v>16018</v>
      </c>
      <c r="D2757" s="69" t="s">
        <v>15649</v>
      </c>
      <c r="E2757" s="69" t="s">
        <v>16020</v>
      </c>
      <c r="F2757" s="69" t="s">
        <v>298</v>
      </c>
      <c r="G2757" s="69">
        <v>3</v>
      </c>
      <c r="H2757" s="69" t="s">
        <v>661</v>
      </c>
      <c r="I2757" s="69" t="s">
        <v>16018</v>
      </c>
      <c r="J2757" s="69">
        <v>21376</v>
      </c>
      <c r="K2757" s="69">
        <v>2</v>
      </c>
      <c r="L2757" s="69" t="s">
        <v>1293</v>
      </c>
      <c r="M2757" s="69" t="s">
        <v>2117</v>
      </c>
      <c r="N2757" s="69">
        <v>24</v>
      </c>
      <c r="O2757" s="69" t="s">
        <v>16021</v>
      </c>
      <c r="P2757" s="1" t="s">
        <v>15649</v>
      </c>
      <c r="Q2757" s="69"/>
      <c r="R2757" s="69">
        <v>3916370</v>
      </c>
      <c r="S2757" s="69"/>
      <c r="T2757" s="69" t="s">
        <v>344</v>
      </c>
      <c r="U2757" s="69" t="s">
        <v>717</v>
      </c>
      <c r="V2757" s="69" t="s">
        <v>16019</v>
      </c>
      <c r="W2757" s="1">
        <v>32358</v>
      </c>
      <c r="X2757"/>
    </row>
    <row r="2758" spans="1:24" x14ac:dyDescent="0.3">
      <c r="A2758" s="69" t="s">
        <v>9425</v>
      </c>
      <c r="B2758" s="69">
        <v>1</v>
      </c>
      <c r="C2758" s="1" t="s">
        <v>9424</v>
      </c>
      <c r="D2758" s="69" t="s">
        <v>448</v>
      </c>
      <c r="E2758" s="69" t="s">
        <v>14135</v>
      </c>
      <c r="F2758" s="69" t="s">
        <v>294</v>
      </c>
      <c r="G2758" s="69">
        <v>41</v>
      </c>
      <c r="H2758" s="69" t="s">
        <v>607</v>
      </c>
      <c r="I2758" s="69" t="s">
        <v>9424</v>
      </c>
      <c r="J2758" s="69">
        <v>21317</v>
      </c>
      <c r="K2758" s="69">
        <v>1</v>
      </c>
      <c r="L2758" s="69" t="s">
        <v>2500</v>
      </c>
      <c r="M2758" s="69" t="s">
        <v>412</v>
      </c>
      <c r="N2758" s="69">
        <v>25</v>
      </c>
      <c r="O2758" s="69" t="s">
        <v>13370</v>
      </c>
      <c r="P2758" s="1" t="s">
        <v>448</v>
      </c>
      <c r="Q2758" s="69"/>
      <c r="R2758" s="69">
        <v>3119996</v>
      </c>
      <c r="S2758" s="69">
        <v>8</v>
      </c>
      <c r="T2758" s="69" t="s">
        <v>399</v>
      </c>
      <c r="U2758" s="69"/>
      <c r="V2758" s="69" t="s">
        <v>13869</v>
      </c>
      <c r="W2758" s="1">
        <v>32162</v>
      </c>
      <c r="X2758"/>
    </row>
    <row r="2759" spans="1:24" x14ac:dyDescent="0.3">
      <c r="A2759" s="69" t="s">
        <v>9427</v>
      </c>
      <c r="B2759" s="69">
        <v>1</v>
      </c>
      <c r="C2759" s="1" t="s">
        <v>9426</v>
      </c>
      <c r="D2759" s="69" t="s">
        <v>347</v>
      </c>
      <c r="E2759" s="69" t="s">
        <v>15361</v>
      </c>
      <c r="F2759" s="69" t="s">
        <v>294</v>
      </c>
      <c r="G2759" s="69"/>
      <c r="H2759" s="69" t="s">
        <v>309</v>
      </c>
      <c r="I2759" s="69" t="s">
        <v>9426</v>
      </c>
      <c r="J2759" s="69">
        <v>20945</v>
      </c>
      <c r="K2759" s="69">
        <v>1</v>
      </c>
      <c r="L2759" s="69" t="s">
        <v>2439</v>
      </c>
      <c r="M2759" s="69" t="s">
        <v>820</v>
      </c>
      <c r="N2759" s="69">
        <v>23</v>
      </c>
      <c r="O2759" s="69" t="s">
        <v>13371</v>
      </c>
      <c r="P2759" s="1" t="s">
        <v>347</v>
      </c>
      <c r="Q2759" s="69"/>
      <c r="R2759" s="69">
        <v>3916418</v>
      </c>
      <c r="S2759" s="69"/>
      <c r="T2759" s="69" t="s">
        <v>344</v>
      </c>
      <c r="U2759" s="69"/>
      <c r="V2759" s="69" t="s">
        <v>9428</v>
      </c>
      <c r="W2759" s="1">
        <v>32302</v>
      </c>
      <c r="X2759"/>
    </row>
    <row r="2760" spans="1:24" x14ac:dyDescent="0.3">
      <c r="A2760" s="69" t="s">
        <v>9432</v>
      </c>
      <c r="B2760" s="69">
        <v>1</v>
      </c>
      <c r="C2760" s="1" t="s">
        <v>9429</v>
      </c>
      <c r="D2760" s="69" t="s">
        <v>347</v>
      </c>
      <c r="E2760" s="69" t="s">
        <v>9431</v>
      </c>
      <c r="F2760" s="69" t="s">
        <v>298</v>
      </c>
      <c r="G2760" s="69">
        <v>0</v>
      </c>
      <c r="H2760" s="69" t="s">
        <v>726</v>
      </c>
      <c r="I2760" s="69" t="s">
        <v>9429</v>
      </c>
      <c r="J2760" s="69">
        <v>20328</v>
      </c>
      <c r="K2760" s="69">
        <v>3</v>
      </c>
      <c r="L2760" s="69" t="s">
        <v>772</v>
      </c>
      <c r="M2760" s="69" t="s">
        <v>9430</v>
      </c>
      <c r="N2760" s="69">
        <v>26</v>
      </c>
      <c r="O2760" s="69" t="s">
        <v>13372</v>
      </c>
      <c r="P2760" s="1" t="s">
        <v>347</v>
      </c>
      <c r="Q2760" s="69"/>
      <c r="R2760" s="69">
        <v>3053760</v>
      </c>
      <c r="S2760" s="69">
        <v>3</v>
      </c>
      <c r="T2760" s="69" t="s">
        <v>359</v>
      </c>
      <c r="U2760" s="69" t="s">
        <v>476</v>
      </c>
      <c r="V2760" s="69" t="s">
        <v>5312</v>
      </c>
      <c r="W2760" s="1">
        <v>31227</v>
      </c>
      <c r="X2760"/>
    </row>
    <row r="2761" spans="1:24" x14ac:dyDescent="0.3">
      <c r="A2761" s="69" t="s">
        <v>9436</v>
      </c>
      <c r="B2761" s="69">
        <v>1</v>
      </c>
      <c r="C2761" s="1" t="s">
        <v>9433</v>
      </c>
      <c r="D2761" s="69" t="s">
        <v>347</v>
      </c>
      <c r="E2761" s="69" t="s">
        <v>9435</v>
      </c>
      <c r="F2761" s="69" t="s">
        <v>298</v>
      </c>
      <c r="G2761" s="69">
        <v>19</v>
      </c>
      <c r="H2761" s="69" t="s">
        <v>410</v>
      </c>
      <c r="I2761" s="69" t="s">
        <v>9433</v>
      </c>
      <c r="J2761" s="69">
        <v>18686</v>
      </c>
      <c r="K2761" s="69">
        <v>5</v>
      </c>
      <c r="L2761" s="69" t="s">
        <v>623</v>
      </c>
      <c r="M2761" s="69" t="s">
        <v>9434</v>
      </c>
      <c r="N2761" s="69">
        <v>28</v>
      </c>
      <c r="O2761" s="69" t="s">
        <v>13373</v>
      </c>
      <c r="P2761" s="1" t="s">
        <v>347</v>
      </c>
      <c r="Q2761" s="69"/>
      <c r="R2761" s="69">
        <v>3057850</v>
      </c>
      <c r="S2761" s="69"/>
      <c r="T2761" s="69" t="s">
        <v>307</v>
      </c>
      <c r="U2761" s="69" t="s">
        <v>370</v>
      </c>
      <c r="V2761" s="69" t="s">
        <v>7320</v>
      </c>
      <c r="W2761" s="1">
        <v>30002</v>
      </c>
      <c r="X2761"/>
    </row>
    <row r="2762" spans="1:24" x14ac:dyDescent="0.3">
      <c r="A2762" s="69" t="s">
        <v>9439</v>
      </c>
      <c r="B2762" s="69">
        <v>1</v>
      </c>
      <c r="C2762" s="1" t="s">
        <v>9437</v>
      </c>
      <c r="D2762" s="69" t="s">
        <v>558</v>
      </c>
      <c r="E2762" s="69"/>
      <c r="F2762" s="69" t="s">
        <v>294</v>
      </c>
      <c r="G2762" s="69">
        <v>39</v>
      </c>
      <c r="H2762" s="69" t="s">
        <v>1254</v>
      </c>
      <c r="I2762" s="69" t="s">
        <v>9437</v>
      </c>
      <c r="J2762" s="69">
        <v>14784</v>
      </c>
      <c r="K2762" s="69">
        <v>2</v>
      </c>
      <c r="L2762" s="69" t="s">
        <v>6638</v>
      </c>
      <c r="M2762" s="69" t="s">
        <v>9438</v>
      </c>
      <c r="N2762" s="69">
        <v>31</v>
      </c>
      <c r="O2762" s="69" t="s">
        <v>13374</v>
      </c>
      <c r="P2762" s="1" t="s">
        <v>448</v>
      </c>
      <c r="Q2762" s="69"/>
      <c r="R2762" s="69">
        <v>15130</v>
      </c>
      <c r="S2762" s="69"/>
      <c r="T2762" s="69" t="s">
        <v>399</v>
      </c>
      <c r="U2762" s="69"/>
      <c r="V2762" s="69" t="s">
        <v>9440</v>
      </c>
      <c r="W2762" s="1">
        <v>26233</v>
      </c>
      <c r="X2762"/>
    </row>
    <row r="2763" spans="1:24" x14ac:dyDescent="0.3">
      <c r="A2763" s="69" t="s">
        <v>9444</v>
      </c>
      <c r="B2763" s="69">
        <v>1</v>
      </c>
      <c r="C2763" s="1" t="s">
        <v>9441</v>
      </c>
      <c r="D2763" s="69" t="s">
        <v>448</v>
      </c>
      <c r="E2763" s="69" t="s">
        <v>9443</v>
      </c>
      <c r="F2763" s="69" t="s">
        <v>294</v>
      </c>
      <c r="G2763" s="69">
        <v>43</v>
      </c>
      <c r="H2763" s="69" t="s">
        <v>496</v>
      </c>
      <c r="I2763" s="69" t="s">
        <v>9441</v>
      </c>
      <c r="J2763" s="69">
        <v>15045</v>
      </c>
      <c r="K2763" s="69">
        <v>7</v>
      </c>
      <c r="L2763" s="69" t="s">
        <v>9442</v>
      </c>
      <c r="M2763" s="69" t="s">
        <v>490</v>
      </c>
      <c r="N2763" s="69">
        <v>28</v>
      </c>
      <c r="O2763" s="69" t="s">
        <v>13375</v>
      </c>
      <c r="P2763" s="1" t="s">
        <v>448</v>
      </c>
      <c r="Q2763" s="69"/>
      <c r="R2763" s="69">
        <v>15832</v>
      </c>
      <c r="S2763" s="69"/>
      <c r="T2763" s="69" t="s">
        <v>399</v>
      </c>
      <c r="U2763" s="69"/>
      <c r="V2763" s="69" t="s">
        <v>2530</v>
      </c>
      <c r="W2763" s="1">
        <v>26719</v>
      </c>
      <c r="X2763"/>
    </row>
    <row r="2764" spans="1:24" x14ac:dyDescent="0.3">
      <c r="A2764" s="69" t="s">
        <v>16613</v>
      </c>
      <c r="B2764" s="69">
        <v>1</v>
      </c>
      <c r="C2764" s="1" t="s">
        <v>16614</v>
      </c>
      <c r="D2764" s="69" t="s">
        <v>347</v>
      </c>
      <c r="E2764" s="69"/>
      <c r="F2764" s="69" t="s">
        <v>298</v>
      </c>
      <c r="G2764" s="69">
        <v>19</v>
      </c>
      <c r="H2764" s="69" t="s">
        <v>720</v>
      </c>
      <c r="I2764" s="69" t="s">
        <v>16614</v>
      </c>
      <c r="J2764" s="69"/>
      <c r="K2764" s="69">
        <v>0</v>
      </c>
      <c r="L2764" s="69" t="s">
        <v>1412</v>
      </c>
      <c r="M2764" s="69" t="s">
        <v>509</v>
      </c>
      <c r="N2764" s="69">
        <v>21</v>
      </c>
      <c r="O2764" s="69" t="s">
        <v>16615</v>
      </c>
      <c r="P2764" s="1" t="s">
        <v>347</v>
      </c>
      <c r="Q2764" s="69"/>
      <c r="R2764" s="69"/>
      <c r="S2764" s="69"/>
      <c r="T2764" s="69" t="s">
        <v>317</v>
      </c>
      <c r="U2764" s="69" t="s">
        <v>1368</v>
      </c>
      <c r="V2764" s="69" t="s">
        <v>17392</v>
      </c>
      <c r="W2764" s="1"/>
      <c r="X2764"/>
    </row>
    <row r="2765" spans="1:24" x14ac:dyDescent="0.3">
      <c r="A2765" s="69" t="s">
        <v>9447</v>
      </c>
      <c r="B2765" s="69">
        <v>1</v>
      </c>
      <c r="C2765" s="1" t="s">
        <v>9445</v>
      </c>
      <c r="D2765" s="69" t="s">
        <v>558</v>
      </c>
      <c r="E2765" s="69"/>
      <c r="F2765" s="69" t="s">
        <v>294</v>
      </c>
      <c r="G2765" s="69">
        <v>46</v>
      </c>
      <c r="H2765" s="69" t="s">
        <v>695</v>
      </c>
      <c r="I2765" s="69" t="s">
        <v>9445</v>
      </c>
      <c r="J2765" s="69">
        <v>14538</v>
      </c>
      <c r="K2765" s="69">
        <v>8</v>
      </c>
      <c r="L2765" s="69" t="s">
        <v>9446</v>
      </c>
      <c r="M2765" s="69" t="s">
        <v>2645</v>
      </c>
      <c r="N2765" s="69">
        <v>33</v>
      </c>
      <c r="O2765" s="69" t="s">
        <v>13376</v>
      </c>
      <c r="P2765" s="1" t="s">
        <v>448</v>
      </c>
      <c r="Q2765" s="69"/>
      <c r="R2765" s="69">
        <v>12510</v>
      </c>
      <c r="S2765" s="69"/>
      <c r="T2765" s="69" t="s">
        <v>359</v>
      </c>
      <c r="U2765" s="69"/>
      <c r="V2765" s="69" t="s">
        <v>9448</v>
      </c>
      <c r="W2765" s="1">
        <v>26548</v>
      </c>
      <c r="X2765"/>
    </row>
    <row r="2766" spans="1:24" x14ac:dyDescent="0.3">
      <c r="A2766" s="69" t="s">
        <v>9451</v>
      </c>
      <c r="B2766" s="69">
        <v>1</v>
      </c>
      <c r="C2766" s="1" t="s">
        <v>9450</v>
      </c>
      <c r="D2766" s="69" t="s">
        <v>347</v>
      </c>
      <c r="E2766" s="69" t="s">
        <v>14136</v>
      </c>
      <c r="F2766" s="69" t="s">
        <v>298</v>
      </c>
      <c r="G2766" s="69">
        <v>18</v>
      </c>
      <c r="H2766" s="69" t="s">
        <v>433</v>
      </c>
      <c r="I2766" s="69" t="s">
        <v>9450</v>
      </c>
      <c r="J2766" s="69">
        <v>21072</v>
      </c>
      <c r="K2766" s="69">
        <v>2</v>
      </c>
      <c r="L2766" s="69" t="s">
        <v>2267</v>
      </c>
      <c r="M2766" s="69" t="s">
        <v>2811</v>
      </c>
      <c r="N2766" s="69">
        <v>25</v>
      </c>
      <c r="O2766" s="69" t="s">
        <v>13377</v>
      </c>
      <c r="P2766" s="1" t="s">
        <v>347</v>
      </c>
      <c r="Q2766" s="69"/>
      <c r="R2766" s="69">
        <v>3120980</v>
      </c>
      <c r="S2766" s="69">
        <v>3</v>
      </c>
      <c r="T2766" s="69" t="s">
        <v>317</v>
      </c>
      <c r="U2766" s="69" t="s">
        <v>14224</v>
      </c>
      <c r="V2766" s="69" t="s">
        <v>2795</v>
      </c>
      <c r="W2766" s="1">
        <v>32342</v>
      </c>
      <c r="X2766"/>
    </row>
    <row r="2767" spans="1:24" x14ac:dyDescent="0.3">
      <c r="A2767" s="69" t="s">
        <v>9454</v>
      </c>
      <c r="B2767" s="69">
        <v>1</v>
      </c>
      <c r="C2767" s="1" t="s">
        <v>9452</v>
      </c>
      <c r="D2767" s="69" t="s">
        <v>347</v>
      </c>
      <c r="E2767" s="69"/>
      <c r="F2767" s="69" t="s">
        <v>294</v>
      </c>
      <c r="G2767" s="69">
        <v>81</v>
      </c>
      <c r="H2767" s="69" t="s">
        <v>964</v>
      </c>
      <c r="I2767" s="69" t="s">
        <v>9452</v>
      </c>
      <c r="J2767" s="69">
        <v>14368</v>
      </c>
      <c r="K2767" s="69">
        <v>8</v>
      </c>
      <c r="L2767" s="69" t="s">
        <v>710</v>
      </c>
      <c r="M2767" s="69" t="s">
        <v>9453</v>
      </c>
      <c r="N2767" s="69">
        <v>31</v>
      </c>
      <c r="O2767" s="69" t="s">
        <v>13378</v>
      </c>
      <c r="P2767" s="1" t="s">
        <v>347</v>
      </c>
      <c r="Q2767" s="69"/>
      <c r="R2767" s="69">
        <v>14921</v>
      </c>
      <c r="S2767" s="69"/>
      <c r="T2767" s="69" t="s">
        <v>421</v>
      </c>
      <c r="U2767" s="69"/>
      <c r="V2767" s="69" t="s">
        <v>3293</v>
      </c>
      <c r="W2767" s="1">
        <v>25832</v>
      </c>
      <c r="X2767"/>
    </row>
    <row r="2768" spans="1:24" x14ac:dyDescent="0.3">
      <c r="A2768" s="69" t="s">
        <v>9457</v>
      </c>
      <c r="B2768" s="69">
        <v>1</v>
      </c>
      <c r="C2768" s="1" t="s">
        <v>9455</v>
      </c>
      <c r="D2768" s="69" t="s">
        <v>320</v>
      </c>
      <c r="E2768" s="69" t="s">
        <v>9456</v>
      </c>
      <c r="F2768" s="69" t="s">
        <v>298</v>
      </c>
      <c r="G2768" s="69">
        <v>86</v>
      </c>
      <c r="H2768" s="69" t="s">
        <v>799</v>
      </c>
      <c r="I2768" s="69" t="s">
        <v>9455</v>
      </c>
      <c r="J2768" s="69">
        <v>16931</v>
      </c>
      <c r="K2768" s="69">
        <v>6</v>
      </c>
      <c r="L2768" s="69" t="s">
        <v>710</v>
      </c>
      <c r="M2768" s="69" t="s">
        <v>3182</v>
      </c>
      <c r="N2768" s="69">
        <v>28</v>
      </c>
      <c r="O2768" s="69" t="s">
        <v>13379</v>
      </c>
      <c r="P2768" s="1" t="s">
        <v>320</v>
      </c>
      <c r="Q2768" s="69" t="s">
        <v>407</v>
      </c>
      <c r="R2768" s="69">
        <v>2574591</v>
      </c>
      <c r="S2768" s="69">
        <v>2</v>
      </c>
      <c r="T2768" s="69" t="s">
        <v>421</v>
      </c>
      <c r="U2768" s="69" t="s">
        <v>334</v>
      </c>
      <c r="V2768" s="69" t="s">
        <v>1687</v>
      </c>
      <c r="W2768" s="1">
        <v>28559</v>
      </c>
      <c r="X2768"/>
    </row>
    <row r="2769" spans="1:24" x14ac:dyDescent="0.3">
      <c r="A2769" s="69" t="s">
        <v>9459</v>
      </c>
      <c r="B2769" s="69">
        <v>1</v>
      </c>
      <c r="C2769" s="1" t="s">
        <v>101</v>
      </c>
      <c r="D2769" s="69" t="s">
        <v>448</v>
      </c>
      <c r="E2769" s="69" t="s">
        <v>9458</v>
      </c>
      <c r="F2769" s="69" t="s">
        <v>298</v>
      </c>
      <c r="G2769" s="69">
        <v>6</v>
      </c>
      <c r="H2769" s="69" t="s">
        <v>456</v>
      </c>
      <c r="I2769" s="69" t="s">
        <v>101</v>
      </c>
      <c r="J2769" s="69">
        <v>18983</v>
      </c>
      <c r="K2769" s="69">
        <v>4</v>
      </c>
      <c r="L2769" s="69" t="s">
        <v>932</v>
      </c>
      <c r="M2769" s="69" t="s">
        <v>4737</v>
      </c>
      <c r="N2769" s="69">
        <v>26</v>
      </c>
      <c r="O2769" s="69" t="s">
        <v>13380</v>
      </c>
      <c r="P2769" s="1" t="s">
        <v>448</v>
      </c>
      <c r="Q2769" s="69" t="s">
        <v>407</v>
      </c>
      <c r="R2769" s="69">
        <v>3045147</v>
      </c>
      <c r="S2769" s="69">
        <v>2</v>
      </c>
      <c r="T2769" s="69" t="s">
        <v>328</v>
      </c>
      <c r="U2769" s="69" t="s">
        <v>339</v>
      </c>
      <c r="V2769" s="69" t="s">
        <v>1294</v>
      </c>
      <c r="W2769" s="1">
        <v>30218</v>
      </c>
      <c r="X2769"/>
    </row>
    <row r="2770" spans="1:24" x14ac:dyDescent="0.3">
      <c r="A2770" s="69" t="s">
        <v>9463</v>
      </c>
      <c r="B2770" s="69">
        <v>1</v>
      </c>
      <c r="C2770" s="1" t="s">
        <v>9460</v>
      </c>
      <c r="D2770" s="69" t="s">
        <v>310</v>
      </c>
      <c r="E2770" s="69" t="s">
        <v>14137</v>
      </c>
      <c r="F2770" s="69" t="s">
        <v>298</v>
      </c>
      <c r="G2770" s="69">
        <v>7</v>
      </c>
      <c r="H2770" s="69" t="s">
        <v>361</v>
      </c>
      <c r="I2770" s="69" t="s">
        <v>9460</v>
      </c>
      <c r="J2770" s="69">
        <v>20874</v>
      </c>
      <c r="K2770" s="69">
        <v>2</v>
      </c>
      <c r="L2770" s="69" t="s">
        <v>9461</v>
      </c>
      <c r="M2770" s="69" t="s">
        <v>9462</v>
      </c>
      <c r="N2770" s="69">
        <v>25</v>
      </c>
      <c r="O2770" s="69" t="s">
        <v>13381</v>
      </c>
      <c r="P2770" s="1" t="s">
        <v>310</v>
      </c>
      <c r="Q2770" s="69"/>
      <c r="R2770" s="69">
        <v>3116172</v>
      </c>
      <c r="S2770" s="69">
        <v>2</v>
      </c>
      <c r="T2770" s="69" t="s">
        <v>307</v>
      </c>
      <c r="U2770" s="69" t="s">
        <v>334</v>
      </c>
      <c r="V2770" s="69" t="s">
        <v>2304</v>
      </c>
      <c r="W2770" s="1">
        <v>32029</v>
      </c>
      <c r="X2770"/>
    </row>
    <row r="2771" spans="1:24" x14ac:dyDescent="0.3">
      <c r="A2771" s="69" t="s">
        <v>9466</v>
      </c>
      <c r="B2771" s="69">
        <v>1</v>
      </c>
      <c r="C2771" s="1" t="s">
        <v>9464</v>
      </c>
      <c r="D2771" s="69" t="s">
        <v>448</v>
      </c>
      <c r="E2771" s="69"/>
      <c r="F2771" s="69" t="s">
        <v>294</v>
      </c>
      <c r="G2771" s="69">
        <v>16</v>
      </c>
      <c r="H2771" s="69" t="s">
        <v>575</v>
      </c>
      <c r="I2771" s="69" t="s">
        <v>9464</v>
      </c>
      <c r="J2771" s="69">
        <v>15018</v>
      </c>
      <c r="K2771" s="69">
        <v>7</v>
      </c>
      <c r="L2771" s="69" t="s">
        <v>9465</v>
      </c>
      <c r="M2771" s="69" t="s">
        <v>1227</v>
      </c>
      <c r="N2771" s="69">
        <v>29</v>
      </c>
      <c r="O2771" s="69" t="s">
        <v>13382</v>
      </c>
      <c r="P2771" s="1" t="s">
        <v>448</v>
      </c>
      <c r="Q2771" s="69"/>
      <c r="R2771" s="69">
        <v>15951</v>
      </c>
      <c r="S2771" s="69"/>
      <c r="T2771" s="69" t="s">
        <v>307</v>
      </c>
      <c r="U2771" s="69"/>
      <c r="V2771" s="69" t="s">
        <v>5124</v>
      </c>
      <c r="W2771" s="1">
        <v>26758</v>
      </c>
      <c r="X2771"/>
    </row>
    <row r="2772" spans="1:24" x14ac:dyDescent="0.3">
      <c r="A2772" s="69" t="s">
        <v>9468</v>
      </c>
      <c r="B2772" s="69">
        <v>1</v>
      </c>
      <c r="C2772" s="1" t="s">
        <v>9467</v>
      </c>
      <c r="D2772" s="69" t="s">
        <v>347</v>
      </c>
      <c r="E2772" s="69"/>
      <c r="F2772" s="69" t="s">
        <v>294</v>
      </c>
      <c r="G2772" s="69">
        <v>89</v>
      </c>
      <c r="H2772" s="69" t="s">
        <v>65</v>
      </c>
      <c r="I2772" s="69" t="s">
        <v>9467</v>
      </c>
      <c r="J2772" s="69">
        <v>17373</v>
      </c>
      <c r="K2772" s="69">
        <v>0</v>
      </c>
      <c r="L2772" s="69" t="s">
        <v>444</v>
      </c>
      <c r="M2772" s="69" t="s">
        <v>4319</v>
      </c>
      <c r="N2772" s="69"/>
      <c r="O2772" s="69" t="s">
        <v>13383</v>
      </c>
      <c r="P2772" s="1" t="s">
        <v>347</v>
      </c>
      <c r="Q2772" s="69"/>
      <c r="R2772" s="69"/>
      <c r="S2772" s="69"/>
      <c r="T2772" s="69" t="s">
        <v>307</v>
      </c>
      <c r="U2772" s="69"/>
      <c r="V2772" s="69"/>
      <c r="W2772" s="1">
        <v>28790</v>
      </c>
      <c r="X2772"/>
    </row>
    <row r="2773" spans="1:24" x14ac:dyDescent="0.3">
      <c r="A2773" s="69" t="s">
        <v>9471</v>
      </c>
      <c r="B2773" s="69">
        <v>1</v>
      </c>
      <c r="C2773" s="1" t="s">
        <v>9469</v>
      </c>
      <c r="D2773" s="69" t="s">
        <v>320</v>
      </c>
      <c r="E2773" s="69" t="s">
        <v>9470</v>
      </c>
      <c r="F2773" s="69" t="s">
        <v>298</v>
      </c>
      <c r="G2773" s="69">
        <v>81</v>
      </c>
      <c r="H2773" s="69" t="s">
        <v>655</v>
      </c>
      <c r="I2773" s="69" t="s">
        <v>9469</v>
      </c>
      <c r="J2773" s="69">
        <v>18642</v>
      </c>
      <c r="K2773" s="69">
        <v>5</v>
      </c>
      <c r="L2773" s="69" t="s">
        <v>608</v>
      </c>
      <c r="M2773" s="69" t="s">
        <v>2494</v>
      </c>
      <c r="N2773" s="69">
        <v>28</v>
      </c>
      <c r="O2773" s="69" t="s">
        <v>13384</v>
      </c>
      <c r="P2773" s="1" t="s">
        <v>320</v>
      </c>
      <c r="Q2773" s="69"/>
      <c r="R2773" s="69">
        <v>2577731</v>
      </c>
      <c r="S2773" s="69"/>
      <c r="T2773" s="69" t="s">
        <v>421</v>
      </c>
      <c r="U2773" s="69" t="s">
        <v>14224</v>
      </c>
      <c r="V2773" s="69" t="s">
        <v>3678</v>
      </c>
      <c r="W2773" s="1">
        <v>29944</v>
      </c>
      <c r="X2773"/>
    </row>
    <row r="2774" spans="1:24" x14ac:dyDescent="0.3">
      <c r="A2774" s="69" t="s">
        <v>9474</v>
      </c>
      <c r="B2774" s="69">
        <v>1</v>
      </c>
      <c r="C2774" s="1" t="s">
        <v>9472</v>
      </c>
      <c r="D2774" s="69" t="s">
        <v>320</v>
      </c>
      <c r="E2774" s="69"/>
      <c r="F2774" s="69" t="s">
        <v>298</v>
      </c>
      <c r="G2774" s="69">
        <v>85</v>
      </c>
      <c r="H2774" s="69" t="s">
        <v>331</v>
      </c>
      <c r="I2774" s="69" t="s">
        <v>9472</v>
      </c>
      <c r="J2774" s="69">
        <v>11196</v>
      </c>
      <c r="K2774" s="69">
        <v>11</v>
      </c>
      <c r="L2774" s="69" t="s">
        <v>1011</v>
      </c>
      <c r="M2774" s="69" t="s">
        <v>9473</v>
      </c>
      <c r="N2774" s="69">
        <v>33</v>
      </c>
      <c r="O2774" s="69" t="s">
        <v>13385</v>
      </c>
      <c r="P2774" s="1" t="s">
        <v>320</v>
      </c>
      <c r="Q2774" s="69"/>
      <c r="R2774" s="69">
        <v>13200</v>
      </c>
      <c r="S2774" s="69">
        <v>4</v>
      </c>
      <c r="T2774" s="69" t="s">
        <v>317</v>
      </c>
      <c r="U2774" s="69" t="s">
        <v>904</v>
      </c>
      <c r="V2774" s="69" t="s">
        <v>9475</v>
      </c>
      <c r="W2774" s="1">
        <v>24000</v>
      </c>
      <c r="X2774"/>
    </row>
    <row r="2775" spans="1:24" x14ac:dyDescent="0.3">
      <c r="A2775" s="69" t="s">
        <v>9478</v>
      </c>
      <c r="B2775" s="69">
        <v>1</v>
      </c>
      <c r="C2775" s="1" t="s">
        <v>9476</v>
      </c>
      <c r="D2775" s="69" t="s">
        <v>320</v>
      </c>
      <c r="E2775" s="69" t="s">
        <v>9477</v>
      </c>
      <c r="F2775" s="69" t="s">
        <v>294</v>
      </c>
      <c r="G2775" s="69">
        <v>48</v>
      </c>
      <c r="H2775" s="69" t="s">
        <v>544</v>
      </c>
      <c r="I2775" s="69" t="s">
        <v>9476</v>
      </c>
      <c r="J2775" s="69">
        <v>20188</v>
      </c>
      <c r="K2775" s="69">
        <v>2</v>
      </c>
      <c r="L2775" s="69" t="s">
        <v>877</v>
      </c>
      <c r="M2775" s="69" t="s">
        <v>4319</v>
      </c>
      <c r="N2775" s="69">
        <v>24</v>
      </c>
      <c r="O2775" s="69" t="s">
        <v>13386</v>
      </c>
      <c r="P2775" s="1" t="s">
        <v>320</v>
      </c>
      <c r="Q2775" s="69"/>
      <c r="R2775" s="69">
        <v>3051861</v>
      </c>
      <c r="S2775" s="69"/>
      <c r="T2775" s="69" t="s">
        <v>421</v>
      </c>
      <c r="U2775" s="69"/>
      <c r="V2775" s="69" t="s">
        <v>4879</v>
      </c>
      <c r="W2775" s="1">
        <v>31276</v>
      </c>
      <c r="X2775"/>
    </row>
    <row r="2776" spans="1:24" x14ac:dyDescent="0.3">
      <c r="A2776" s="69" t="s">
        <v>15362</v>
      </c>
      <c r="B2776" s="69">
        <v>1</v>
      </c>
      <c r="C2776" s="1" t="s">
        <v>15363</v>
      </c>
      <c r="D2776" s="69"/>
      <c r="E2776" s="69"/>
      <c r="F2776" s="69" t="s">
        <v>294</v>
      </c>
      <c r="G2776" s="69"/>
      <c r="H2776" s="69" t="s">
        <v>295</v>
      </c>
      <c r="I2776" s="69" t="s">
        <v>15363</v>
      </c>
      <c r="J2776" s="69">
        <v>21973</v>
      </c>
      <c r="K2776" s="69">
        <v>0</v>
      </c>
      <c r="L2776" s="69" t="s">
        <v>1531</v>
      </c>
      <c r="M2776" s="69" t="s">
        <v>4249</v>
      </c>
      <c r="N2776" s="69"/>
      <c r="O2776" s="69" t="s">
        <v>15364</v>
      </c>
      <c r="P2776" s="1" t="s">
        <v>295</v>
      </c>
      <c r="Q2776" s="69"/>
      <c r="R2776" s="69"/>
      <c r="S2776" s="69"/>
      <c r="T2776" s="69" t="s">
        <v>295</v>
      </c>
      <c r="U2776" s="69"/>
      <c r="V2776" s="69"/>
      <c r="W2776" s="1"/>
      <c r="X2776"/>
    </row>
    <row r="2777" spans="1:24" x14ac:dyDescent="0.3">
      <c r="A2777" s="69" t="s">
        <v>9481</v>
      </c>
      <c r="B2777" s="69">
        <v>1</v>
      </c>
      <c r="C2777" s="1" t="s">
        <v>9479</v>
      </c>
      <c r="D2777" s="69" t="s">
        <v>320</v>
      </c>
      <c r="E2777" s="69" t="s">
        <v>9480</v>
      </c>
      <c r="F2777" s="69" t="s">
        <v>294</v>
      </c>
      <c r="G2777" s="69">
        <v>48</v>
      </c>
      <c r="H2777" s="69" t="s">
        <v>319</v>
      </c>
      <c r="I2777" s="69" t="s">
        <v>9479</v>
      </c>
      <c r="J2777" s="69">
        <v>18246</v>
      </c>
      <c r="K2777" s="69">
        <v>4</v>
      </c>
      <c r="L2777" s="69" t="s">
        <v>683</v>
      </c>
      <c r="M2777" s="69" t="s">
        <v>884</v>
      </c>
      <c r="N2777" s="69">
        <v>27</v>
      </c>
      <c r="O2777" s="69" t="s">
        <v>13387</v>
      </c>
      <c r="P2777" s="1" t="s">
        <v>320</v>
      </c>
      <c r="Q2777" s="69"/>
      <c r="R2777" s="69">
        <v>2582138</v>
      </c>
      <c r="S2777" s="69"/>
      <c r="T2777" s="69" t="s">
        <v>317</v>
      </c>
      <c r="U2777" s="69"/>
      <c r="V2777" s="69" t="s">
        <v>9482</v>
      </c>
      <c r="W2777" s="1">
        <v>29537</v>
      </c>
      <c r="X2777"/>
    </row>
    <row r="2778" spans="1:24" x14ac:dyDescent="0.3">
      <c r="A2778" s="69" t="s">
        <v>9487</v>
      </c>
      <c r="B2778" s="69">
        <v>1</v>
      </c>
      <c r="C2778" s="1" t="s">
        <v>9484</v>
      </c>
      <c r="D2778" s="69" t="s">
        <v>347</v>
      </c>
      <c r="E2778" s="69" t="s">
        <v>9486</v>
      </c>
      <c r="F2778" s="69" t="s">
        <v>298</v>
      </c>
      <c r="G2778" s="69">
        <v>13</v>
      </c>
      <c r="H2778" s="69" t="s">
        <v>752</v>
      </c>
      <c r="I2778" s="69" t="s">
        <v>9484</v>
      </c>
      <c r="J2778" s="69">
        <v>16258</v>
      </c>
      <c r="K2778" s="69">
        <v>7</v>
      </c>
      <c r="L2778" s="69" t="s">
        <v>9485</v>
      </c>
      <c r="M2778" s="69" t="s">
        <v>341</v>
      </c>
      <c r="N2778" s="69">
        <v>29</v>
      </c>
      <c r="O2778" s="69" t="s">
        <v>13388</v>
      </c>
      <c r="P2778" s="1" t="s">
        <v>347</v>
      </c>
      <c r="Q2778" s="69" t="s">
        <v>407</v>
      </c>
      <c r="R2778" s="69">
        <v>16787</v>
      </c>
      <c r="S2778" s="69">
        <v>2</v>
      </c>
      <c r="T2778" s="69" t="s">
        <v>307</v>
      </c>
      <c r="U2778" s="69" t="s">
        <v>532</v>
      </c>
      <c r="V2778" s="69" t="s">
        <v>6550</v>
      </c>
      <c r="W2778" s="1">
        <v>27567</v>
      </c>
      <c r="X2778"/>
    </row>
    <row r="2779" spans="1:24" x14ac:dyDescent="0.3">
      <c r="A2779" s="69" t="s">
        <v>9490</v>
      </c>
      <c r="B2779" s="69">
        <v>1</v>
      </c>
      <c r="C2779" s="1" t="s">
        <v>9488</v>
      </c>
      <c r="D2779" s="69" t="s">
        <v>558</v>
      </c>
      <c r="E2779" s="69"/>
      <c r="F2779" s="69" t="s">
        <v>294</v>
      </c>
      <c r="G2779" s="69">
        <v>44</v>
      </c>
      <c r="H2779" s="69" t="s">
        <v>1254</v>
      </c>
      <c r="I2779" s="69" t="s">
        <v>9488</v>
      </c>
      <c r="J2779" s="69">
        <v>15818</v>
      </c>
      <c r="K2779" s="69">
        <v>0</v>
      </c>
      <c r="L2779" s="69" t="s">
        <v>647</v>
      </c>
      <c r="M2779" s="69" t="s">
        <v>9489</v>
      </c>
      <c r="N2779" s="69">
        <v>27</v>
      </c>
      <c r="O2779" s="69" t="s">
        <v>13389</v>
      </c>
      <c r="P2779" s="1" t="s">
        <v>448</v>
      </c>
      <c r="Q2779" s="69"/>
      <c r="R2779" s="69">
        <v>16509</v>
      </c>
      <c r="S2779" s="69"/>
      <c r="T2779" s="69" t="s">
        <v>359</v>
      </c>
      <c r="U2779" s="69"/>
      <c r="V2779" s="69" t="s">
        <v>9491</v>
      </c>
      <c r="W2779" s="1">
        <v>27394</v>
      </c>
      <c r="X2779"/>
    </row>
    <row r="2780" spans="1:24" x14ac:dyDescent="0.3">
      <c r="A2780" s="69" t="s">
        <v>9494</v>
      </c>
      <c r="B2780" s="69">
        <v>1</v>
      </c>
      <c r="C2780" s="1" t="s">
        <v>9492</v>
      </c>
      <c r="D2780" s="69" t="s">
        <v>320</v>
      </c>
      <c r="E2780" s="69" t="s">
        <v>9493</v>
      </c>
      <c r="F2780" s="69" t="s">
        <v>294</v>
      </c>
      <c r="G2780" s="69">
        <v>42</v>
      </c>
      <c r="H2780" s="69" t="s">
        <v>692</v>
      </c>
      <c r="I2780" s="69" t="s">
        <v>9492</v>
      </c>
      <c r="J2780" s="69">
        <v>20660</v>
      </c>
      <c r="K2780" s="69">
        <v>2</v>
      </c>
      <c r="L2780" s="69" t="s">
        <v>573</v>
      </c>
      <c r="M2780" s="69" t="s">
        <v>2130</v>
      </c>
      <c r="N2780" s="69">
        <v>24</v>
      </c>
      <c r="O2780" s="69" t="s">
        <v>13390</v>
      </c>
      <c r="P2780" s="1" t="s">
        <v>320</v>
      </c>
      <c r="Q2780" s="69"/>
      <c r="R2780" s="69">
        <v>3134314</v>
      </c>
      <c r="S2780" s="69"/>
      <c r="T2780" s="69" t="s">
        <v>344</v>
      </c>
      <c r="U2780" s="69"/>
      <c r="V2780" s="69" t="s">
        <v>5352</v>
      </c>
      <c r="W2780" s="1">
        <v>31747</v>
      </c>
      <c r="X2780"/>
    </row>
    <row r="2781" spans="1:24" x14ac:dyDescent="0.3">
      <c r="A2781" s="69" t="s">
        <v>9497</v>
      </c>
      <c r="B2781" s="69">
        <v>1</v>
      </c>
      <c r="C2781" s="1" t="s">
        <v>9495</v>
      </c>
      <c r="D2781" s="69"/>
      <c r="E2781" s="69"/>
      <c r="F2781" s="69" t="s">
        <v>294</v>
      </c>
      <c r="G2781" s="69">
        <v>0</v>
      </c>
      <c r="H2781" s="69" t="s">
        <v>295</v>
      </c>
      <c r="I2781" s="69" t="s">
        <v>9495</v>
      </c>
      <c r="J2781" s="69">
        <v>18812</v>
      </c>
      <c r="K2781" s="69">
        <v>0</v>
      </c>
      <c r="L2781" s="69" t="s">
        <v>683</v>
      </c>
      <c r="M2781" s="69" t="s">
        <v>9496</v>
      </c>
      <c r="N2781" s="69"/>
      <c r="O2781" s="69" t="s">
        <v>13391</v>
      </c>
      <c r="P2781" s="1" t="s">
        <v>295</v>
      </c>
      <c r="Q2781" s="69"/>
      <c r="R2781" s="69"/>
      <c r="S2781" s="69"/>
      <c r="T2781" s="69" t="s">
        <v>295</v>
      </c>
      <c r="U2781" s="69"/>
      <c r="V2781" s="69"/>
      <c r="W2781" s="1"/>
      <c r="X2781"/>
    </row>
    <row r="2782" spans="1:24" x14ac:dyDescent="0.3">
      <c r="A2782" s="69" t="s">
        <v>2542</v>
      </c>
      <c r="B2782" s="69">
        <v>1</v>
      </c>
      <c r="C2782" s="1" t="s">
        <v>9498</v>
      </c>
      <c r="D2782" s="69" t="s">
        <v>347</v>
      </c>
      <c r="E2782" s="69" t="s">
        <v>9499</v>
      </c>
      <c r="F2782" s="69" t="s">
        <v>294</v>
      </c>
      <c r="G2782" s="69">
        <v>18</v>
      </c>
      <c r="H2782" s="69" t="s">
        <v>682</v>
      </c>
      <c r="I2782" s="69" t="s">
        <v>9498</v>
      </c>
      <c r="J2782" s="69">
        <v>12874</v>
      </c>
      <c r="K2782" s="69">
        <v>9</v>
      </c>
      <c r="L2782" s="69" t="s">
        <v>953</v>
      </c>
      <c r="M2782" s="69" t="s">
        <v>2541</v>
      </c>
      <c r="N2782" s="69">
        <v>31</v>
      </c>
      <c r="O2782" s="69" t="s">
        <v>13392</v>
      </c>
      <c r="P2782" s="1" t="s">
        <v>347</v>
      </c>
      <c r="Q2782" s="69"/>
      <c r="R2782" s="69">
        <v>14024</v>
      </c>
      <c r="S2782" s="69"/>
      <c r="T2782" s="69" t="s">
        <v>344</v>
      </c>
      <c r="U2782" s="69"/>
      <c r="V2782" s="69" t="s">
        <v>3234</v>
      </c>
      <c r="W2782" s="1">
        <v>24846</v>
      </c>
      <c r="X2782"/>
    </row>
    <row r="2783" spans="1:24" x14ac:dyDescent="0.3">
      <c r="A2783" s="69" t="s">
        <v>9501</v>
      </c>
      <c r="B2783" s="69">
        <v>1</v>
      </c>
      <c r="C2783" s="1" t="s">
        <v>199</v>
      </c>
      <c r="D2783" s="69" t="s">
        <v>448</v>
      </c>
      <c r="E2783" s="69" t="s">
        <v>9500</v>
      </c>
      <c r="F2783" s="69" t="s">
        <v>298</v>
      </c>
      <c r="G2783" s="69">
        <v>33</v>
      </c>
      <c r="H2783" s="69" t="s">
        <v>316</v>
      </c>
      <c r="I2783" s="69" t="s">
        <v>199</v>
      </c>
      <c r="J2783" s="69">
        <v>18872</v>
      </c>
      <c r="K2783" s="69">
        <v>4</v>
      </c>
      <c r="L2783" s="69" t="s">
        <v>6238</v>
      </c>
      <c r="M2783" s="69" t="s">
        <v>7760</v>
      </c>
      <c r="N2783" s="69">
        <v>25</v>
      </c>
      <c r="O2783" s="69" t="s">
        <v>13393</v>
      </c>
      <c r="P2783" s="1" t="s">
        <v>448</v>
      </c>
      <c r="Q2783" s="69"/>
      <c r="R2783" s="69">
        <v>3116593</v>
      </c>
      <c r="S2783" s="69">
        <v>1</v>
      </c>
      <c r="T2783" s="69" t="s">
        <v>399</v>
      </c>
      <c r="U2783" s="69" t="s">
        <v>640</v>
      </c>
      <c r="V2783" s="69" t="s">
        <v>9502</v>
      </c>
      <c r="W2783" s="1">
        <v>30154</v>
      </c>
      <c r="X2783"/>
    </row>
    <row r="2784" spans="1:24" x14ac:dyDescent="0.3">
      <c r="A2784" s="69" t="s">
        <v>9504</v>
      </c>
      <c r="B2784" s="69">
        <v>1</v>
      </c>
      <c r="C2784" s="1" t="s">
        <v>240</v>
      </c>
      <c r="D2784" s="69" t="s">
        <v>347</v>
      </c>
      <c r="E2784" s="69" t="s">
        <v>9503</v>
      </c>
      <c r="F2784" s="69" t="s">
        <v>298</v>
      </c>
      <c r="G2784" s="69">
        <v>13</v>
      </c>
      <c r="H2784" s="69" t="s">
        <v>1180</v>
      </c>
      <c r="I2784" s="69" t="s">
        <v>240</v>
      </c>
      <c r="J2784" s="69">
        <v>16597</v>
      </c>
      <c r="K2784" s="69">
        <v>7</v>
      </c>
      <c r="L2784" s="69" t="s">
        <v>330</v>
      </c>
      <c r="M2784" s="69" t="s">
        <v>1280</v>
      </c>
      <c r="N2784" s="69">
        <v>27</v>
      </c>
      <c r="O2784" s="69" t="s">
        <v>13394</v>
      </c>
      <c r="P2784" s="1" t="s">
        <v>347</v>
      </c>
      <c r="Q2784" s="69"/>
      <c r="R2784" s="69">
        <v>16737</v>
      </c>
      <c r="S2784" s="69">
        <v>1</v>
      </c>
      <c r="T2784" s="69" t="s">
        <v>293</v>
      </c>
      <c r="U2784" s="69" t="s">
        <v>1190</v>
      </c>
      <c r="V2784" s="69" t="s">
        <v>1904</v>
      </c>
      <c r="W2784" s="1">
        <v>27535</v>
      </c>
      <c r="X2784"/>
    </row>
    <row r="2785" spans="1:24" x14ac:dyDescent="0.3">
      <c r="A2785" s="69" t="s">
        <v>9506</v>
      </c>
      <c r="B2785" s="69">
        <v>1</v>
      </c>
      <c r="C2785" s="1" t="s">
        <v>9505</v>
      </c>
      <c r="D2785" s="69" t="s">
        <v>448</v>
      </c>
      <c r="E2785" s="69"/>
      <c r="F2785" s="69" t="s">
        <v>294</v>
      </c>
      <c r="G2785" s="69">
        <v>30</v>
      </c>
      <c r="H2785" s="69" t="s">
        <v>355</v>
      </c>
      <c r="I2785" s="69" t="s">
        <v>9505</v>
      </c>
      <c r="J2785" s="69">
        <v>18163</v>
      </c>
      <c r="K2785" s="69">
        <v>0</v>
      </c>
      <c r="L2785" s="69" t="s">
        <v>3441</v>
      </c>
      <c r="M2785" s="69" t="s">
        <v>3294</v>
      </c>
      <c r="N2785" s="69">
        <v>25</v>
      </c>
      <c r="O2785" s="69" t="s">
        <v>13395</v>
      </c>
      <c r="P2785" s="1" t="s">
        <v>448</v>
      </c>
      <c r="Q2785" s="69"/>
      <c r="R2785" s="69">
        <v>2977667</v>
      </c>
      <c r="S2785" s="69"/>
      <c r="T2785" s="69" t="s">
        <v>328</v>
      </c>
      <c r="U2785" s="69"/>
      <c r="V2785" s="69" t="s">
        <v>1047</v>
      </c>
      <c r="W2785" s="1">
        <v>29481</v>
      </c>
      <c r="X2785"/>
    </row>
    <row r="2786" spans="1:24" x14ac:dyDescent="0.3">
      <c r="A2786" s="69" t="s">
        <v>15365</v>
      </c>
      <c r="B2786" s="69">
        <v>1</v>
      </c>
      <c r="C2786" s="1" t="s">
        <v>15366</v>
      </c>
      <c r="D2786" s="69" t="s">
        <v>347</v>
      </c>
      <c r="E2786" s="69"/>
      <c r="F2786" s="69" t="s">
        <v>298</v>
      </c>
      <c r="G2786" s="69">
        <v>13</v>
      </c>
      <c r="H2786" s="69" t="s">
        <v>316</v>
      </c>
      <c r="I2786" s="69" t="s">
        <v>15366</v>
      </c>
      <c r="J2786" s="69">
        <v>21721</v>
      </c>
      <c r="K2786" s="69">
        <v>1</v>
      </c>
      <c r="L2786" s="69" t="s">
        <v>2537</v>
      </c>
      <c r="M2786" s="69" t="s">
        <v>15368</v>
      </c>
      <c r="N2786" s="69">
        <v>23</v>
      </c>
      <c r="O2786" s="69" t="s">
        <v>15369</v>
      </c>
      <c r="P2786" s="1" t="s">
        <v>347</v>
      </c>
      <c r="Q2786" s="69"/>
      <c r="R2786" s="69">
        <v>4039050</v>
      </c>
      <c r="S2786" s="69">
        <v>2</v>
      </c>
      <c r="T2786" s="69" t="s">
        <v>359</v>
      </c>
      <c r="U2786" s="69" t="s">
        <v>334</v>
      </c>
      <c r="V2786" s="69" t="s">
        <v>15367</v>
      </c>
      <c r="W2786" s="1">
        <v>32762</v>
      </c>
      <c r="X2786"/>
    </row>
    <row r="2787" spans="1:24" x14ac:dyDescent="0.3">
      <c r="A2787" s="69" t="s">
        <v>15370</v>
      </c>
      <c r="B2787" s="69">
        <v>1</v>
      </c>
      <c r="C2787" s="1" t="s">
        <v>15371</v>
      </c>
      <c r="D2787" s="69" t="s">
        <v>558</v>
      </c>
      <c r="E2787" s="69"/>
      <c r="F2787" s="69" t="s">
        <v>298</v>
      </c>
      <c r="G2787" s="69">
        <v>40</v>
      </c>
      <c r="H2787" s="69" t="s">
        <v>831</v>
      </c>
      <c r="I2787" s="69" t="s">
        <v>15371</v>
      </c>
      <c r="J2787" s="69">
        <v>22310</v>
      </c>
      <c r="K2787" s="69">
        <v>1</v>
      </c>
      <c r="L2787" s="69" t="s">
        <v>3235</v>
      </c>
      <c r="M2787" s="69" t="s">
        <v>15373</v>
      </c>
      <c r="N2787" s="69">
        <v>23</v>
      </c>
      <c r="O2787" s="69" t="s">
        <v>15374</v>
      </c>
      <c r="P2787" s="1" t="s">
        <v>448</v>
      </c>
      <c r="Q2787" s="69"/>
      <c r="R2787" s="69">
        <v>4035611</v>
      </c>
      <c r="S2787" s="69">
        <v>5</v>
      </c>
      <c r="T2787" s="69" t="s">
        <v>317</v>
      </c>
      <c r="U2787" s="69" t="s">
        <v>297</v>
      </c>
      <c r="V2787" s="69" t="s">
        <v>15372</v>
      </c>
      <c r="W2787" s="1">
        <v>32987</v>
      </c>
      <c r="X2787"/>
    </row>
    <row r="2788" spans="1:24" x14ac:dyDescent="0.3">
      <c r="A2788" s="69" t="s">
        <v>9509</v>
      </c>
      <c r="B2788" s="69">
        <v>1</v>
      </c>
      <c r="C2788" s="1" t="s">
        <v>646</v>
      </c>
      <c r="D2788" s="69" t="s">
        <v>347</v>
      </c>
      <c r="E2788" s="69"/>
      <c r="F2788" s="69" t="s">
        <v>294</v>
      </c>
      <c r="G2788" s="69">
        <v>12</v>
      </c>
      <c r="H2788" s="69" t="s">
        <v>571</v>
      </c>
      <c r="I2788" s="69" t="s">
        <v>646</v>
      </c>
      <c r="J2788" s="69">
        <v>5094</v>
      </c>
      <c r="K2788" s="69">
        <v>14</v>
      </c>
      <c r="L2788" s="69" t="s">
        <v>9507</v>
      </c>
      <c r="M2788" s="69" t="s">
        <v>9508</v>
      </c>
      <c r="N2788" s="69">
        <v>37</v>
      </c>
      <c r="O2788" s="69" t="s">
        <v>13396</v>
      </c>
      <c r="P2788" s="1" t="s">
        <v>347</v>
      </c>
      <c r="Q2788" s="69"/>
      <c r="R2788" s="69">
        <v>9838</v>
      </c>
      <c r="S2788" s="69"/>
      <c r="T2788" s="69" t="s">
        <v>421</v>
      </c>
      <c r="U2788" s="69"/>
      <c r="V2788" s="69" t="s">
        <v>9510</v>
      </c>
      <c r="W2788" s="1">
        <v>8001</v>
      </c>
      <c r="X2788"/>
    </row>
    <row r="2789" spans="1:24" x14ac:dyDescent="0.3">
      <c r="A2789" s="69" t="s">
        <v>9513</v>
      </c>
      <c r="B2789" s="69">
        <v>1</v>
      </c>
      <c r="C2789" s="1" t="s">
        <v>9511</v>
      </c>
      <c r="D2789" s="69" t="s">
        <v>558</v>
      </c>
      <c r="E2789" s="69"/>
      <c r="F2789" s="69" t="s">
        <v>294</v>
      </c>
      <c r="G2789" s="69">
        <v>45</v>
      </c>
      <c r="H2789" s="69" t="s">
        <v>1042</v>
      </c>
      <c r="I2789" s="69" t="s">
        <v>9511</v>
      </c>
      <c r="J2789" s="69">
        <v>17126</v>
      </c>
      <c r="K2789" s="69">
        <v>0</v>
      </c>
      <c r="L2789" s="69" t="s">
        <v>468</v>
      </c>
      <c r="M2789" s="69" t="s">
        <v>9512</v>
      </c>
      <c r="N2789" s="69">
        <v>26</v>
      </c>
      <c r="O2789" s="69" t="s">
        <v>13397</v>
      </c>
      <c r="P2789" s="1" t="s">
        <v>448</v>
      </c>
      <c r="Q2789" s="69"/>
      <c r="R2789" s="69">
        <v>2517946</v>
      </c>
      <c r="S2789" s="69"/>
      <c r="T2789" s="69" t="s">
        <v>344</v>
      </c>
      <c r="U2789" s="69"/>
      <c r="V2789" s="69" t="s">
        <v>9514</v>
      </c>
      <c r="W2789" s="1">
        <v>28687</v>
      </c>
      <c r="X2789"/>
    </row>
    <row r="2790" spans="1:24" x14ac:dyDescent="0.3">
      <c r="A2790" s="69" t="s">
        <v>9516</v>
      </c>
      <c r="B2790" s="69">
        <v>1</v>
      </c>
      <c r="C2790" s="1" t="s">
        <v>9515</v>
      </c>
      <c r="D2790" s="69" t="s">
        <v>448</v>
      </c>
      <c r="E2790" s="69" t="s">
        <v>14138</v>
      </c>
      <c r="F2790" s="69" t="s">
        <v>298</v>
      </c>
      <c r="G2790" s="69">
        <v>32</v>
      </c>
      <c r="H2790" s="69" t="s">
        <v>374</v>
      </c>
      <c r="I2790" s="69" t="s">
        <v>9515</v>
      </c>
      <c r="J2790" s="69">
        <v>20882</v>
      </c>
      <c r="K2790" s="69">
        <v>2</v>
      </c>
      <c r="L2790" s="69" t="s">
        <v>642</v>
      </c>
      <c r="M2790" s="69" t="s">
        <v>2444</v>
      </c>
      <c r="N2790" s="69">
        <v>24</v>
      </c>
      <c r="O2790" s="69" t="s">
        <v>13398</v>
      </c>
      <c r="P2790" s="1" t="s">
        <v>448</v>
      </c>
      <c r="Q2790" s="69"/>
      <c r="R2790" s="69">
        <v>4035538</v>
      </c>
      <c r="S2790" s="69">
        <v>1</v>
      </c>
      <c r="T2790" s="69" t="s">
        <v>399</v>
      </c>
      <c r="U2790" s="69" t="s">
        <v>890</v>
      </c>
      <c r="V2790" s="69" t="s">
        <v>16550</v>
      </c>
      <c r="W2790" s="1">
        <v>31905</v>
      </c>
      <c r="X2790"/>
    </row>
    <row r="2791" spans="1:24" x14ac:dyDescent="0.3">
      <c r="A2791" s="69" t="s">
        <v>9520</v>
      </c>
      <c r="B2791" s="69">
        <v>1</v>
      </c>
      <c r="C2791" s="1" t="s">
        <v>61</v>
      </c>
      <c r="D2791" s="69" t="s">
        <v>434</v>
      </c>
      <c r="E2791" s="69" t="s">
        <v>9519</v>
      </c>
      <c r="F2791" s="69" t="s">
        <v>298</v>
      </c>
      <c r="G2791" s="69">
        <v>3</v>
      </c>
      <c r="H2791" s="69" t="s">
        <v>833</v>
      </c>
      <c r="I2791" s="69" t="s">
        <v>61</v>
      </c>
      <c r="J2791" s="69">
        <v>3388</v>
      </c>
      <c r="K2791" s="69">
        <v>18</v>
      </c>
      <c r="L2791" s="69" t="s">
        <v>596</v>
      </c>
      <c r="M2791" s="69" t="s">
        <v>296</v>
      </c>
      <c r="N2791" s="69">
        <v>45</v>
      </c>
      <c r="O2791" s="69" t="s">
        <v>13399</v>
      </c>
      <c r="P2791" s="1" t="s">
        <v>434</v>
      </c>
      <c r="Q2791" s="69"/>
      <c r="R2791" s="69">
        <v>4333</v>
      </c>
      <c r="S2791" s="69"/>
      <c r="T2791" s="69" t="s">
        <v>489</v>
      </c>
      <c r="U2791" s="69"/>
      <c r="V2791" s="69" t="s">
        <v>9521</v>
      </c>
      <c r="W2791" s="1">
        <v>6243</v>
      </c>
      <c r="X2791"/>
    </row>
    <row r="2792" spans="1:24" x14ac:dyDescent="0.3">
      <c r="A2792" s="69" t="s">
        <v>17393</v>
      </c>
      <c r="B2792" s="69">
        <v>1</v>
      </c>
      <c r="C2792" s="1" t="s">
        <v>17394</v>
      </c>
      <c r="D2792" s="69" t="s">
        <v>347</v>
      </c>
      <c r="E2792" s="69"/>
      <c r="F2792" s="69" t="s">
        <v>298</v>
      </c>
      <c r="G2792" s="69">
        <v>47</v>
      </c>
      <c r="H2792" s="69" t="s">
        <v>964</v>
      </c>
      <c r="I2792" s="69" t="s">
        <v>17394</v>
      </c>
      <c r="J2792" s="69"/>
      <c r="K2792" s="69">
        <v>0</v>
      </c>
      <c r="L2792" s="69" t="s">
        <v>2613</v>
      </c>
      <c r="M2792" s="69" t="s">
        <v>648</v>
      </c>
      <c r="N2792" s="69"/>
      <c r="O2792" s="69" t="s">
        <v>17395</v>
      </c>
      <c r="P2792" s="1" t="s">
        <v>347</v>
      </c>
      <c r="Q2792" s="69" t="s">
        <v>407</v>
      </c>
      <c r="R2792" s="69"/>
      <c r="S2792" s="69"/>
      <c r="T2792" s="69" t="s">
        <v>421</v>
      </c>
      <c r="U2792" s="69" t="s">
        <v>386</v>
      </c>
      <c r="V2792" s="69"/>
      <c r="W2792" s="1"/>
      <c r="X2792"/>
    </row>
    <row r="2793" spans="1:24" x14ac:dyDescent="0.3">
      <c r="A2793" s="69" t="s">
        <v>15375</v>
      </c>
      <c r="B2793" s="69">
        <v>1</v>
      </c>
      <c r="C2793" s="1" t="s">
        <v>15376</v>
      </c>
      <c r="D2793" s="69" t="s">
        <v>310</v>
      </c>
      <c r="E2793" s="69"/>
      <c r="F2793" s="69" t="s">
        <v>298</v>
      </c>
      <c r="G2793" s="69">
        <v>15</v>
      </c>
      <c r="H2793" s="69" t="s">
        <v>943</v>
      </c>
      <c r="I2793" s="69" t="s">
        <v>15376</v>
      </c>
      <c r="J2793" s="69">
        <v>22151</v>
      </c>
      <c r="K2793" s="69">
        <v>1</v>
      </c>
      <c r="L2793" s="69" t="s">
        <v>559</v>
      </c>
      <c r="M2793" s="69" t="s">
        <v>4903</v>
      </c>
      <c r="N2793" s="69">
        <v>24</v>
      </c>
      <c r="O2793" s="69" t="s">
        <v>15377</v>
      </c>
      <c r="P2793" s="1" t="s">
        <v>310</v>
      </c>
      <c r="Q2793" s="69"/>
      <c r="R2793" s="69">
        <v>3791110</v>
      </c>
      <c r="S2793" s="69">
        <v>7</v>
      </c>
      <c r="T2793" s="69" t="s">
        <v>293</v>
      </c>
      <c r="U2793" s="69" t="s">
        <v>870</v>
      </c>
      <c r="V2793" s="69" t="s">
        <v>7141</v>
      </c>
      <c r="W2793" s="1">
        <v>32910</v>
      </c>
      <c r="X2793"/>
    </row>
    <row r="2794" spans="1:24" x14ac:dyDescent="0.3">
      <c r="A2794" s="69" t="s">
        <v>16873</v>
      </c>
      <c r="B2794" s="69">
        <v>1</v>
      </c>
      <c r="C2794" s="1" t="s">
        <v>16875</v>
      </c>
      <c r="D2794" s="69" t="s">
        <v>347</v>
      </c>
      <c r="E2794" s="69"/>
      <c r="F2794" s="69" t="s">
        <v>298</v>
      </c>
      <c r="G2794" s="69">
        <v>1</v>
      </c>
      <c r="H2794" s="69" t="s">
        <v>1301</v>
      </c>
      <c r="I2794" s="69" t="s">
        <v>16875</v>
      </c>
      <c r="J2794" s="69"/>
      <c r="K2794" s="69">
        <v>0</v>
      </c>
      <c r="L2794" s="69" t="s">
        <v>9931</v>
      </c>
      <c r="M2794" s="69" t="s">
        <v>17396</v>
      </c>
      <c r="N2794" s="69"/>
      <c r="O2794" s="69" t="s">
        <v>17397</v>
      </c>
      <c r="P2794" s="1" t="s">
        <v>347</v>
      </c>
      <c r="Q2794" s="69" t="s">
        <v>407</v>
      </c>
      <c r="R2794" s="69"/>
      <c r="S2794" s="69"/>
      <c r="T2794" s="69" t="s">
        <v>489</v>
      </c>
      <c r="U2794" s="69" t="s">
        <v>1190</v>
      </c>
      <c r="V2794" s="69"/>
      <c r="W2794" s="1"/>
      <c r="X2794"/>
    </row>
    <row r="2795" spans="1:24" x14ac:dyDescent="0.3">
      <c r="A2795" s="69" t="s">
        <v>9524</v>
      </c>
      <c r="B2795" s="69">
        <v>1</v>
      </c>
      <c r="C2795" s="1" t="s">
        <v>7592</v>
      </c>
      <c r="D2795" s="69" t="s">
        <v>434</v>
      </c>
      <c r="E2795" s="69" t="s">
        <v>9523</v>
      </c>
      <c r="F2795" s="69" t="s">
        <v>294</v>
      </c>
      <c r="G2795" s="69">
        <v>9</v>
      </c>
      <c r="H2795" s="69" t="s">
        <v>787</v>
      </c>
      <c r="I2795" s="69" t="s">
        <v>7592</v>
      </c>
      <c r="J2795" s="69">
        <v>4354</v>
      </c>
      <c r="K2795" s="69">
        <v>15</v>
      </c>
      <c r="L2795" s="69" t="s">
        <v>710</v>
      </c>
      <c r="M2795" s="69" t="s">
        <v>9522</v>
      </c>
      <c r="N2795" s="69">
        <v>39</v>
      </c>
      <c r="O2795" s="69" t="s">
        <v>13400</v>
      </c>
      <c r="P2795" s="1" t="s">
        <v>434</v>
      </c>
      <c r="Q2795" s="69"/>
      <c r="R2795" s="69">
        <v>9329</v>
      </c>
      <c r="S2795" s="69"/>
      <c r="T2795" s="69" t="s">
        <v>307</v>
      </c>
      <c r="U2795" s="69"/>
      <c r="V2795" s="69" t="s">
        <v>9525</v>
      </c>
      <c r="W2795" s="1">
        <v>7505</v>
      </c>
      <c r="X2795"/>
    </row>
    <row r="2796" spans="1:24" x14ac:dyDescent="0.3">
      <c r="A2796" s="69" t="s">
        <v>9528</v>
      </c>
      <c r="B2796" s="69">
        <v>1</v>
      </c>
      <c r="C2796" s="1" t="s">
        <v>9526</v>
      </c>
      <c r="D2796" s="69" t="s">
        <v>347</v>
      </c>
      <c r="E2796" s="69" t="s">
        <v>9527</v>
      </c>
      <c r="F2796" s="69" t="s">
        <v>294</v>
      </c>
      <c r="G2796" s="69">
        <v>14</v>
      </c>
      <c r="H2796" s="69" t="s">
        <v>384</v>
      </c>
      <c r="I2796" s="69" t="s">
        <v>9526</v>
      </c>
      <c r="J2796" s="69">
        <v>18660</v>
      </c>
      <c r="K2796" s="69">
        <v>4</v>
      </c>
      <c r="L2796" s="69" t="s">
        <v>4561</v>
      </c>
      <c r="M2796" s="69" t="s">
        <v>7585</v>
      </c>
      <c r="N2796" s="69">
        <v>26</v>
      </c>
      <c r="O2796" s="69" t="s">
        <v>13401</v>
      </c>
      <c r="P2796" s="1" t="s">
        <v>347</v>
      </c>
      <c r="Q2796" s="69"/>
      <c r="R2796" s="69">
        <v>2969896</v>
      </c>
      <c r="S2796" s="69"/>
      <c r="T2796" s="69" t="s">
        <v>344</v>
      </c>
      <c r="U2796" s="69"/>
      <c r="V2796" s="69" t="s">
        <v>3640</v>
      </c>
      <c r="W2796" s="1">
        <v>29961</v>
      </c>
      <c r="X2796"/>
    </row>
    <row r="2797" spans="1:24" x14ac:dyDescent="0.3">
      <c r="A2797" s="69" t="s">
        <v>9531</v>
      </c>
      <c r="B2797" s="69">
        <v>1</v>
      </c>
      <c r="C2797" s="1" t="s">
        <v>9529</v>
      </c>
      <c r="D2797" s="69"/>
      <c r="E2797" s="69"/>
      <c r="F2797" s="69" t="s">
        <v>294</v>
      </c>
      <c r="G2797" s="69">
        <v>0</v>
      </c>
      <c r="H2797" s="69" t="s">
        <v>295</v>
      </c>
      <c r="I2797" s="69" t="s">
        <v>9529</v>
      </c>
      <c r="J2797" s="69">
        <v>19775</v>
      </c>
      <c r="K2797" s="69">
        <v>0</v>
      </c>
      <c r="L2797" s="69" t="s">
        <v>330</v>
      </c>
      <c r="M2797" s="69" t="s">
        <v>9530</v>
      </c>
      <c r="N2797" s="69"/>
      <c r="O2797" s="69" t="s">
        <v>13402</v>
      </c>
      <c r="P2797" s="1" t="s">
        <v>295</v>
      </c>
      <c r="Q2797" s="69"/>
      <c r="R2797" s="69"/>
      <c r="S2797" s="69"/>
      <c r="T2797" s="69" t="s">
        <v>295</v>
      </c>
      <c r="U2797" s="69"/>
      <c r="V2797" s="69"/>
      <c r="W2797" s="1"/>
      <c r="X2797"/>
    </row>
    <row r="2798" spans="1:24" x14ac:dyDescent="0.3">
      <c r="A2798" s="69" t="s">
        <v>9534</v>
      </c>
      <c r="B2798" s="69">
        <v>1</v>
      </c>
      <c r="C2798" s="1" t="s">
        <v>9532</v>
      </c>
      <c r="D2798" s="69" t="s">
        <v>347</v>
      </c>
      <c r="E2798" s="69" t="s">
        <v>15378</v>
      </c>
      <c r="F2798" s="69" t="s">
        <v>294</v>
      </c>
      <c r="G2798" s="69">
        <v>80</v>
      </c>
      <c r="H2798" s="69" t="s">
        <v>646</v>
      </c>
      <c r="I2798" s="69" t="s">
        <v>9532</v>
      </c>
      <c r="J2798" s="69">
        <v>21534</v>
      </c>
      <c r="K2798" s="69">
        <v>1</v>
      </c>
      <c r="L2798" s="69" t="s">
        <v>653</v>
      </c>
      <c r="M2798" s="69" t="s">
        <v>9533</v>
      </c>
      <c r="N2798" s="69">
        <v>24</v>
      </c>
      <c r="O2798" s="69" t="s">
        <v>13403</v>
      </c>
      <c r="P2798" s="1" t="s">
        <v>347</v>
      </c>
      <c r="Q2798" s="69"/>
      <c r="R2798" s="69">
        <v>4260392</v>
      </c>
      <c r="S2798" s="69">
        <v>4</v>
      </c>
      <c r="T2798" s="69" t="s">
        <v>328</v>
      </c>
      <c r="U2798" s="69"/>
      <c r="V2798" s="69" t="s">
        <v>7302</v>
      </c>
      <c r="W2798" s="1">
        <v>32429</v>
      </c>
      <c r="X2798"/>
    </row>
    <row r="2799" spans="1:24" x14ac:dyDescent="0.3">
      <c r="A2799" s="69" t="s">
        <v>9538</v>
      </c>
      <c r="B2799" s="69">
        <v>1</v>
      </c>
      <c r="C2799" s="1" t="s">
        <v>9535</v>
      </c>
      <c r="D2799" s="69" t="s">
        <v>320</v>
      </c>
      <c r="E2799" s="69" t="s">
        <v>9537</v>
      </c>
      <c r="F2799" s="69" t="s">
        <v>294</v>
      </c>
      <c r="G2799" s="69">
        <v>87</v>
      </c>
      <c r="H2799" s="69" t="s">
        <v>406</v>
      </c>
      <c r="I2799" s="69" t="s">
        <v>9535</v>
      </c>
      <c r="J2799" s="69">
        <v>20464</v>
      </c>
      <c r="K2799" s="69">
        <v>2</v>
      </c>
      <c r="L2799" s="69" t="s">
        <v>700</v>
      </c>
      <c r="M2799" s="69" t="s">
        <v>9536</v>
      </c>
      <c r="N2799" s="69">
        <v>24</v>
      </c>
      <c r="O2799" s="69" t="s">
        <v>13404</v>
      </c>
      <c r="P2799" s="1" t="s">
        <v>320</v>
      </c>
      <c r="Q2799" s="69"/>
      <c r="R2799" s="69">
        <v>3125891</v>
      </c>
      <c r="S2799" s="69"/>
      <c r="T2799" s="69" t="s">
        <v>303</v>
      </c>
      <c r="U2799" s="69"/>
      <c r="V2799" s="69" t="s">
        <v>2464</v>
      </c>
      <c r="W2799" s="1">
        <v>31298</v>
      </c>
      <c r="X2799"/>
    </row>
    <row r="2800" spans="1:24" x14ac:dyDescent="0.3">
      <c r="A2800" s="69" t="s">
        <v>9540</v>
      </c>
      <c r="B2800" s="69">
        <v>1</v>
      </c>
      <c r="C2800" s="1" t="s">
        <v>9539</v>
      </c>
      <c r="D2800" s="69" t="s">
        <v>320</v>
      </c>
      <c r="E2800" s="69" t="s">
        <v>14139</v>
      </c>
      <c r="F2800" s="69" t="s">
        <v>298</v>
      </c>
      <c r="G2800" s="69">
        <v>81</v>
      </c>
      <c r="H2800" s="69" t="s">
        <v>1592</v>
      </c>
      <c r="I2800" s="69" t="s">
        <v>9539</v>
      </c>
      <c r="J2800" s="69">
        <v>20770</v>
      </c>
      <c r="K2800" s="69">
        <v>2</v>
      </c>
      <c r="L2800" s="69" t="s">
        <v>852</v>
      </c>
      <c r="M2800" s="69" t="s">
        <v>6414</v>
      </c>
      <c r="N2800" s="69">
        <v>24</v>
      </c>
      <c r="O2800" s="69" t="s">
        <v>13405</v>
      </c>
      <c r="P2800" s="1" t="s">
        <v>320</v>
      </c>
      <c r="Q2800" s="69"/>
      <c r="R2800" s="69">
        <v>3929924</v>
      </c>
      <c r="S2800" s="69">
        <v>3</v>
      </c>
      <c r="T2800" s="69" t="s">
        <v>1336</v>
      </c>
      <c r="U2800" s="69" t="s">
        <v>909</v>
      </c>
      <c r="V2800" s="69" t="s">
        <v>3587</v>
      </c>
      <c r="W2800" s="1">
        <v>31973</v>
      </c>
      <c r="X2800"/>
    </row>
    <row r="2801" spans="1:24" x14ac:dyDescent="0.3">
      <c r="A2801" s="69" t="s">
        <v>9543</v>
      </c>
      <c r="B2801" s="69">
        <v>1</v>
      </c>
      <c r="C2801" s="1" t="s">
        <v>9541</v>
      </c>
      <c r="D2801" s="69"/>
      <c r="E2801" s="69"/>
      <c r="F2801" s="69" t="s">
        <v>294</v>
      </c>
      <c r="G2801" s="69">
        <v>0</v>
      </c>
      <c r="H2801" s="69" t="s">
        <v>295</v>
      </c>
      <c r="I2801" s="69" t="s">
        <v>9541</v>
      </c>
      <c r="J2801" s="69">
        <v>17879</v>
      </c>
      <c r="K2801" s="69"/>
      <c r="L2801" s="69" t="s">
        <v>1083</v>
      </c>
      <c r="M2801" s="69" t="s">
        <v>9542</v>
      </c>
      <c r="N2801" s="69"/>
      <c r="O2801" s="69" t="s">
        <v>13406</v>
      </c>
      <c r="P2801" s="1" t="s">
        <v>295</v>
      </c>
      <c r="Q2801" s="69"/>
      <c r="R2801" s="69"/>
      <c r="S2801" s="69"/>
      <c r="T2801" s="69" t="s">
        <v>295</v>
      </c>
      <c r="U2801" s="69"/>
      <c r="V2801" s="69"/>
      <c r="W2801" s="1"/>
      <c r="X2801"/>
    </row>
    <row r="2802" spans="1:24" x14ac:dyDescent="0.3">
      <c r="A2802" s="69" t="s">
        <v>9546</v>
      </c>
      <c r="B2802" s="69">
        <v>1</v>
      </c>
      <c r="C2802" s="1" t="s">
        <v>9544</v>
      </c>
      <c r="D2802" s="69" t="s">
        <v>347</v>
      </c>
      <c r="E2802" s="69"/>
      <c r="F2802" s="69" t="s">
        <v>294</v>
      </c>
      <c r="G2802" s="69">
        <v>12</v>
      </c>
      <c r="H2802" s="69" t="s">
        <v>355</v>
      </c>
      <c r="I2802" s="69" t="s">
        <v>9544</v>
      </c>
      <c r="J2802" s="69">
        <v>21541</v>
      </c>
      <c r="K2802" s="69">
        <v>1</v>
      </c>
      <c r="L2802" s="69" t="s">
        <v>552</v>
      </c>
      <c r="M2802" s="69" t="s">
        <v>9545</v>
      </c>
      <c r="N2802" s="69">
        <v>24</v>
      </c>
      <c r="O2802" s="69" t="s">
        <v>13407</v>
      </c>
      <c r="P2802" s="1" t="s">
        <v>347</v>
      </c>
      <c r="Q2802" s="69"/>
      <c r="R2802" s="69">
        <v>4246250</v>
      </c>
      <c r="S2802" s="69"/>
      <c r="T2802" s="69" t="s">
        <v>328</v>
      </c>
      <c r="U2802" s="69"/>
      <c r="V2802" s="69" t="s">
        <v>4665</v>
      </c>
      <c r="W2802" s="1">
        <v>32536</v>
      </c>
      <c r="X2802"/>
    </row>
    <row r="2803" spans="1:24" x14ac:dyDescent="0.3">
      <c r="A2803" s="69" t="s">
        <v>9548</v>
      </c>
      <c r="B2803" s="69">
        <v>1</v>
      </c>
      <c r="C2803" s="1" t="s">
        <v>9547</v>
      </c>
      <c r="D2803" s="69" t="s">
        <v>347</v>
      </c>
      <c r="E2803" s="69"/>
      <c r="F2803" s="69" t="s">
        <v>294</v>
      </c>
      <c r="G2803" s="69">
        <v>13</v>
      </c>
      <c r="H2803" s="69" t="s">
        <v>564</v>
      </c>
      <c r="I2803" s="69" t="s">
        <v>9547</v>
      </c>
      <c r="J2803" s="69">
        <v>19633</v>
      </c>
      <c r="K2803" s="69">
        <v>3</v>
      </c>
      <c r="L2803" s="69" t="s">
        <v>461</v>
      </c>
      <c r="M2803" s="69" t="s">
        <v>368</v>
      </c>
      <c r="N2803" s="69">
        <v>26</v>
      </c>
      <c r="O2803" s="69" t="s">
        <v>13408</v>
      </c>
      <c r="P2803" s="1" t="s">
        <v>8219</v>
      </c>
      <c r="Q2803" s="69"/>
      <c r="R2803" s="69">
        <v>2971471</v>
      </c>
      <c r="S2803" s="69"/>
      <c r="T2803" s="69" t="s">
        <v>359</v>
      </c>
      <c r="U2803" s="69"/>
      <c r="V2803" s="69" t="s">
        <v>2734</v>
      </c>
      <c r="W2803" s="1">
        <v>30869</v>
      </c>
      <c r="X2803"/>
    </row>
    <row r="2804" spans="1:24" x14ac:dyDescent="0.3">
      <c r="A2804" s="69" t="s">
        <v>15379</v>
      </c>
      <c r="B2804" s="69">
        <v>1</v>
      </c>
      <c r="C2804" s="1" t="s">
        <v>15380</v>
      </c>
      <c r="D2804" s="69" t="s">
        <v>347</v>
      </c>
      <c r="E2804" s="69"/>
      <c r="F2804" s="69" t="s">
        <v>298</v>
      </c>
      <c r="G2804" s="69">
        <v>18</v>
      </c>
      <c r="H2804" s="69" t="s">
        <v>340</v>
      </c>
      <c r="I2804" s="69" t="s">
        <v>15380</v>
      </c>
      <c r="J2804" s="69">
        <v>21685</v>
      </c>
      <c r="K2804" s="69">
        <v>1</v>
      </c>
      <c r="L2804" s="69" t="s">
        <v>461</v>
      </c>
      <c r="M2804" s="69" t="s">
        <v>14939</v>
      </c>
      <c r="N2804" s="69">
        <v>22</v>
      </c>
      <c r="O2804" s="69" t="s">
        <v>15381</v>
      </c>
      <c r="P2804" s="1" t="s">
        <v>347</v>
      </c>
      <c r="Q2804" s="69"/>
      <c r="R2804" s="69">
        <v>4262921</v>
      </c>
      <c r="S2804" s="69">
        <v>1</v>
      </c>
      <c r="T2804" s="69" t="s">
        <v>317</v>
      </c>
      <c r="U2804" s="69" t="s">
        <v>640</v>
      </c>
      <c r="V2804" s="69" t="s">
        <v>17398</v>
      </c>
      <c r="W2804" s="1">
        <v>32692</v>
      </c>
      <c r="X2804"/>
    </row>
    <row r="2805" spans="1:24" x14ac:dyDescent="0.3">
      <c r="A2805" s="69" t="s">
        <v>9552</v>
      </c>
      <c r="B2805" s="69">
        <v>1</v>
      </c>
      <c r="C2805" s="1" t="s">
        <v>9549</v>
      </c>
      <c r="D2805" s="69" t="s">
        <v>448</v>
      </c>
      <c r="E2805" s="69"/>
      <c r="F2805" s="69" t="s">
        <v>294</v>
      </c>
      <c r="G2805" s="69">
        <v>40</v>
      </c>
      <c r="H2805" s="69" t="s">
        <v>507</v>
      </c>
      <c r="I2805" s="69" t="s">
        <v>9549</v>
      </c>
      <c r="J2805" s="69">
        <v>18627</v>
      </c>
      <c r="K2805" s="69">
        <v>0</v>
      </c>
      <c r="L2805" s="69" t="s">
        <v>9550</v>
      </c>
      <c r="M2805" s="69" t="s">
        <v>9551</v>
      </c>
      <c r="N2805" s="69">
        <v>26</v>
      </c>
      <c r="O2805" s="69" t="s">
        <v>13409</v>
      </c>
      <c r="P2805" s="1" t="s">
        <v>448</v>
      </c>
      <c r="Q2805" s="69"/>
      <c r="R2805" s="69">
        <v>3137094</v>
      </c>
      <c r="S2805" s="69"/>
      <c r="T2805" s="69" t="s">
        <v>328</v>
      </c>
      <c r="U2805" s="69"/>
      <c r="V2805" s="69" t="s">
        <v>2564</v>
      </c>
      <c r="W2805" s="1">
        <v>29931</v>
      </c>
      <c r="X2805"/>
    </row>
    <row r="2806" spans="1:24" x14ac:dyDescent="0.3">
      <c r="A2806" s="69" t="s">
        <v>9555</v>
      </c>
      <c r="B2806" s="69">
        <v>1</v>
      </c>
      <c r="C2806" s="1" t="s">
        <v>9553</v>
      </c>
      <c r="D2806" s="69" t="s">
        <v>347</v>
      </c>
      <c r="E2806" s="69" t="s">
        <v>15382</v>
      </c>
      <c r="F2806" s="69" t="s">
        <v>294</v>
      </c>
      <c r="G2806" s="69">
        <v>89</v>
      </c>
      <c r="H2806" s="69" t="s">
        <v>433</v>
      </c>
      <c r="I2806" s="69" t="s">
        <v>9553</v>
      </c>
      <c r="J2806" s="69">
        <v>21419</v>
      </c>
      <c r="K2806" s="69">
        <v>1</v>
      </c>
      <c r="L2806" s="69" t="s">
        <v>2833</v>
      </c>
      <c r="M2806" s="69" t="s">
        <v>9554</v>
      </c>
      <c r="N2806" s="69">
        <v>24</v>
      </c>
      <c r="O2806" s="69" t="s">
        <v>13410</v>
      </c>
      <c r="P2806" s="1" t="s">
        <v>347</v>
      </c>
      <c r="Q2806" s="69"/>
      <c r="R2806" s="69">
        <v>3138759</v>
      </c>
      <c r="S2806" s="69">
        <v>5</v>
      </c>
      <c r="T2806" s="69" t="s">
        <v>421</v>
      </c>
      <c r="U2806" s="69"/>
      <c r="V2806" s="69" t="s">
        <v>1740</v>
      </c>
      <c r="W2806" s="1">
        <v>32267</v>
      </c>
      <c r="X2806"/>
    </row>
    <row r="2807" spans="1:24" x14ac:dyDescent="0.3">
      <c r="A2807" s="69" t="s">
        <v>15383</v>
      </c>
      <c r="B2807" s="69">
        <v>1</v>
      </c>
      <c r="C2807" s="1" t="s">
        <v>15384</v>
      </c>
      <c r="D2807" s="69" t="s">
        <v>448</v>
      </c>
      <c r="E2807" s="69"/>
      <c r="F2807" s="69" t="s">
        <v>298</v>
      </c>
      <c r="G2807" s="69">
        <v>37</v>
      </c>
      <c r="H2807" s="69" t="s">
        <v>309</v>
      </c>
      <c r="I2807" s="69" t="s">
        <v>15384</v>
      </c>
      <c r="J2807" s="69">
        <v>21850</v>
      </c>
      <c r="K2807" s="69">
        <v>1</v>
      </c>
      <c r="L2807" s="69" t="s">
        <v>15388</v>
      </c>
      <c r="M2807" s="69" t="s">
        <v>15386</v>
      </c>
      <c r="N2807" s="69">
        <v>23</v>
      </c>
      <c r="O2807" s="69" t="s">
        <v>15387</v>
      </c>
      <c r="P2807" s="1" t="s">
        <v>448</v>
      </c>
      <c r="Q2807" s="69"/>
      <c r="R2807" s="69">
        <v>4035470</v>
      </c>
      <c r="S2807" s="69">
        <v>5</v>
      </c>
      <c r="T2807" s="69" t="s">
        <v>307</v>
      </c>
      <c r="U2807" s="69" t="s">
        <v>339</v>
      </c>
      <c r="V2807" s="69" t="s">
        <v>15385</v>
      </c>
      <c r="W2807" s="1">
        <v>33126</v>
      </c>
      <c r="X2807"/>
    </row>
    <row r="2808" spans="1:24" x14ac:dyDescent="0.3">
      <c r="A2808" s="69" t="s">
        <v>9559</v>
      </c>
      <c r="B2808" s="69">
        <v>1</v>
      </c>
      <c r="C2808" s="1" t="s">
        <v>9556</v>
      </c>
      <c r="D2808" s="69" t="s">
        <v>448</v>
      </c>
      <c r="E2808" s="69" t="s">
        <v>9558</v>
      </c>
      <c r="F2808" s="69" t="s">
        <v>294</v>
      </c>
      <c r="G2808" s="69">
        <v>45</v>
      </c>
      <c r="H2808" s="69" t="s">
        <v>831</v>
      </c>
      <c r="I2808" s="69" t="s">
        <v>9556</v>
      </c>
      <c r="J2808" s="69">
        <v>20534</v>
      </c>
      <c r="K2808" s="69">
        <v>2</v>
      </c>
      <c r="L2808" s="69" t="s">
        <v>321</v>
      </c>
      <c r="M2808" s="69" t="s">
        <v>9557</v>
      </c>
      <c r="N2808" s="69">
        <v>24</v>
      </c>
      <c r="O2808" s="69" t="s">
        <v>13411</v>
      </c>
      <c r="P2808" s="1" t="s">
        <v>448</v>
      </c>
      <c r="Q2808" s="69"/>
      <c r="R2808" s="69">
        <v>4339834</v>
      </c>
      <c r="S2808" s="69"/>
      <c r="T2808" s="69" t="s">
        <v>359</v>
      </c>
      <c r="U2808" s="69"/>
      <c r="V2808" s="69" t="s">
        <v>3910</v>
      </c>
      <c r="W2808" s="1">
        <v>31335</v>
      </c>
      <c r="X2808"/>
    </row>
    <row r="2809" spans="1:24" x14ac:dyDescent="0.3">
      <c r="A2809" s="69" t="s">
        <v>9562</v>
      </c>
      <c r="B2809" s="69">
        <v>1</v>
      </c>
      <c r="C2809" s="1" t="s">
        <v>9560</v>
      </c>
      <c r="D2809" s="69" t="s">
        <v>310</v>
      </c>
      <c r="E2809" s="69" t="s">
        <v>9561</v>
      </c>
      <c r="F2809" s="69" t="s">
        <v>506</v>
      </c>
      <c r="G2809" s="69">
        <v>3</v>
      </c>
      <c r="H2809" s="69" t="s">
        <v>943</v>
      </c>
      <c r="I2809" s="69" t="s">
        <v>9560</v>
      </c>
      <c r="J2809" s="69">
        <v>2428</v>
      </c>
      <c r="K2809" s="69">
        <v>17</v>
      </c>
      <c r="L2809" s="69" t="s">
        <v>3396</v>
      </c>
      <c r="M2809" s="69" t="s">
        <v>4497</v>
      </c>
      <c r="N2809" s="69">
        <v>40</v>
      </c>
      <c r="O2809" s="69" t="s">
        <v>13412</v>
      </c>
      <c r="P2809" s="1" t="s">
        <v>310</v>
      </c>
      <c r="Q2809" s="69"/>
      <c r="R2809" s="69">
        <v>4459</v>
      </c>
      <c r="S2809" s="69"/>
      <c r="T2809" s="69" t="s">
        <v>293</v>
      </c>
      <c r="U2809" s="69"/>
      <c r="V2809" s="69" t="s">
        <v>9563</v>
      </c>
      <c r="W2809" s="1">
        <v>6337</v>
      </c>
      <c r="X2809"/>
    </row>
    <row r="2810" spans="1:24" x14ac:dyDescent="0.3">
      <c r="A2810" s="69" t="s">
        <v>15389</v>
      </c>
      <c r="B2810" s="69">
        <v>1</v>
      </c>
      <c r="C2810" s="1" t="s">
        <v>15390</v>
      </c>
      <c r="D2810" s="69" t="s">
        <v>448</v>
      </c>
      <c r="E2810" s="69"/>
      <c r="F2810" s="69" t="s">
        <v>298</v>
      </c>
      <c r="G2810" s="69">
        <v>24</v>
      </c>
      <c r="H2810" s="69" t="s">
        <v>309</v>
      </c>
      <c r="I2810" s="69" t="s">
        <v>15390</v>
      </c>
      <c r="J2810" s="69">
        <v>21861</v>
      </c>
      <c r="K2810" s="69">
        <v>1</v>
      </c>
      <c r="L2810" s="69" t="s">
        <v>301</v>
      </c>
      <c r="M2810" s="69" t="s">
        <v>2280</v>
      </c>
      <c r="N2810" s="69">
        <v>23</v>
      </c>
      <c r="O2810" s="69" t="s">
        <v>15392</v>
      </c>
      <c r="P2810" s="1" t="s">
        <v>448</v>
      </c>
      <c r="Q2810" s="69"/>
      <c r="R2810" s="69">
        <v>4360294</v>
      </c>
      <c r="S2810" s="69">
        <v>1</v>
      </c>
      <c r="T2810" s="69" t="s">
        <v>344</v>
      </c>
      <c r="U2810" s="69" t="s">
        <v>441</v>
      </c>
      <c r="V2810" s="69" t="s">
        <v>15391</v>
      </c>
      <c r="W2810" s="1">
        <v>32736</v>
      </c>
      <c r="X2810"/>
    </row>
    <row r="2811" spans="1:24" x14ac:dyDescent="0.3">
      <c r="A2811" s="69" t="s">
        <v>16617</v>
      </c>
      <c r="B2811" s="69">
        <v>1</v>
      </c>
      <c r="C2811" s="1" t="s">
        <v>16618</v>
      </c>
      <c r="D2811" s="69" t="s">
        <v>448</v>
      </c>
      <c r="E2811" s="69"/>
      <c r="F2811" s="69" t="s">
        <v>298</v>
      </c>
      <c r="G2811" s="69"/>
      <c r="H2811" s="69" t="s">
        <v>825</v>
      </c>
      <c r="I2811" s="69" t="s">
        <v>16618</v>
      </c>
      <c r="J2811" s="69"/>
      <c r="K2811" s="69">
        <v>0</v>
      </c>
      <c r="L2811" s="69" t="s">
        <v>953</v>
      </c>
      <c r="M2811" s="69" t="s">
        <v>16619</v>
      </c>
      <c r="N2811" s="69"/>
      <c r="O2811" s="69" t="s">
        <v>16620</v>
      </c>
      <c r="P2811" s="1" t="s">
        <v>448</v>
      </c>
      <c r="Q2811" s="69"/>
      <c r="R2811" s="69"/>
      <c r="S2811" s="69"/>
      <c r="T2811" s="69" t="s">
        <v>399</v>
      </c>
      <c r="U2811" s="69"/>
      <c r="V2811" s="69"/>
      <c r="W2811" s="1"/>
      <c r="X2811"/>
    </row>
    <row r="2812" spans="1:24" x14ac:dyDescent="0.3">
      <c r="A2812" s="69" t="s">
        <v>9567</v>
      </c>
      <c r="B2812" s="69">
        <v>1</v>
      </c>
      <c r="C2812" s="1" t="s">
        <v>9565</v>
      </c>
      <c r="D2812" s="69" t="s">
        <v>347</v>
      </c>
      <c r="E2812" s="69"/>
      <c r="F2812" s="69" t="s">
        <v>294</v>
      </c>
      <c r="G2812" s="69">
        <v>14</v>
      </c>
      <c r="H2812" s="69" t="s">
        <v>340</v>
      </c>
      <c r="I2812" s="69" t="s">
        <v>9565</v>
      </c>
      <c r="J2812" s="69">
        <v>18583</v>
      </c>
      <c r="K2812" s="69">
        <v>0</v>
      </c>
      <c r="L2812" s="69" t="s">
        <v>6685</v>
      </c>
      <c r="M2812" s="69" t="s">
        <v>9566</v>
      </c>
      <c r="N2812" s="69">
        <v>27</v>
      </c>
      <c r="O2812" s="69" t="s">
        <v>13413</v>
      </c>
      <c r="P2812" s="1" t="s">
        <v>347</v>
      </c>
      <c r="Q2812" s="69"/>
      <c r="R2812" s="69">
        <v>2577153</v>
      </c>
      <c r="S2812" s="69"/>
      <c r="T2812" s="69" t="s">
        <v>307</v>
      </c>
      <c r="U2812" s="69"/>
      <c r="V2812" s="69" t="s">
        <v>856</v>
      </c>
      <c r="W2812" s="1">
        <v>29787</v>
      </c>
      <c r="X2812"/>
    </row>
    <row r="2813" spans="1:24" x14ac:dyDescent="0.3">
      <c r="A2813" s="69" t="s">
        <v>9571</v>
      </c>
      <c r="B2813" s="69">
        <v>1</v>
      </c>
      <c r="C2813" s="1" t="s">
        <v>9568</v>
      </c>
      <c r="D2813" s="69" t="s">
        <v>320</v>
      </c>
      <c r="E2813" s="69" t="s">
        <v>9570</v>
      </c>
      <c r="F2813" s="69" t="s">
        <v>294</v>
      </c>
      <c r="G2813" s="69">
        <v>82</v>
      </c>
      <c r="H2813" s="69" t="s">
        <v>196</v>
      </c>
      <c r="I2813" s="69" t="s">
        <v>9568</v>
      </c>
      <c r="J2813" s="69">
        <v>19424</v>
      </c>
      <c r="K2813" s="69">
        <v>3</v>
      </c>
      <c r="L2813" s="69" t="s">
        <v>605</v>
      </c>
      <c r="M2813" s="69" t="s">
        <v>9569</v>
      </c>
      <c r="N2813" s="69">
        <v>25</v>
      </c>
      <c r="O2813" s="69" t="s">
        <v>13414</v>
      </c>
      <c r="P2813" s="1" t="s">
        <v>320</v>
      </c>
      <c r="Q2813" s="69"/>
      <c r="R2813" s="69">
        <v>3040071</v>
      </c>
      <c r="S2813" s="69"/>
      <c r="T2813" s="69" t="s">
        <v>421</v>
      </c>
      <c r="U2813" s="69"/>
      <c r="V2813" s="69" t="s">
        <v>9572</v>
      </c>
      <c r="W2813" s="1">
        <v>30603</v>
      </c>
      <c r="X2813"/>
    </row>
    <row r="2814" spans="1:24" x14ac:dyDescent="0.3">
      <c r="A2814" s="69" t="s">
        <v>9576</v>
      </c>
      <c r="B2814" s="69">
        <v>1</v>
      </c>
      <c r="C2814" s="1" t="s">
        <v>9573</v>
      </c>
      <c r="D2814" s="69" t="s">
        <v>320</v>
      </c>
      <c r="E2814" s="69" t="s">
        <v>9575</v>
      </c>
      <c r="F2814" s="69" t="s">
        <v>298</v>
      </c>
      <c r="G2814" s="69">
        <v>88</v>
      </c>
      <c r="H2814" s="69" t="s">
        <v>655</v>
      </c>
      <c r="I2814" s="69" t="s">
        <v>9573</v>
      </c>
      <c r="J2814" s="69">
        <v>18094</v>
      </c>
      <c r="K2814" s="69">
        <v>5</v>
      </c>
      <c r="L2814" s="69" t="s">
        <v>9574</v>
      </c>
      <c r="M2814" s="69" t="s">
        <v>3711</v>
      </c>
      <c r="N2814" s="69">
        <v>27</v>
      </c>
      <c r="O2814" s="69" t="s">
        <v>13415</v>
      </c>
      <c r="P2814" s="1" t="s">
        <v>320</v>
      </c>
      <c r="Q2814" s="69"/>
      <c r="R2814" s="69">
        <v>2580330</v>
      </c>
      <c r="S2814" s="69">
        <v>3</v>
      </c>
      <c r="T2814" s="69" t="s">
        <v>293</v>
      </c>
      <c r="U2814" s="69" t="s">
        <v>441</v>
      </c>
      <c r="V2814" s="69" t="s">
        <v>9564</v>
      </c>
      <c r="W2814" s="1">
        <v>29411</v>
      </c>
      <c r="X2814"/>
    </row>
    <row r="2815" spans="1:24" x14ac:dyDescent="0.3">
      <c r="A2815" s="69" t="s">
        <v>9578</v>
      </c>
      <c r="B2815" s="69">
        <v>1</v>
      </c>
      <c r="C2815" s="1" t="s">
        <v>214</v>
      </c>
      <c r="D2815" s="69" t="s">
        <v>347</v>
      </c>
      <c r="E2815" s="69" t="s">
        <v>9577</v>
      </c>
      <c r="F2815" s="69" t="s">
        <v>298</v>
      </c>
      <c r="G2815" s="69">
        <v>11</v>
      </c>
      <c r="H2815" s="69" t="s">
        <v>964</v>
      </c>
      <c r="I2815" s="69" t="s">
        <v>214</v>
      </c>
      <c r="J2815" s="69">
        <v>5571</v>
      </c>
      <c r="K2815" s="69">
        <v>17</v>
      </c>
      <c r="L2815" s="69" t="s">
        <v>3009</v>
      </c>
      <c r="M2815" s="69" t="s">
        <v>2339</v>
      </c>
      <c r="N2815" s="69">
        <v>37</v>
      </c>
      <c r="O2815" s="69" t="s">
        <v>13416</v>
      </c>
      <c r="P2815" s="1" t="s">
        <v>347</v>
      </c>
      <c r="Q2815" s="69"/>
      <c r="R2815" s="69">
        <v>5528</v>
      </c>
      <c r="S2815" s="69"/>
      <c r="T2815" s="69" t="s">
        <v>317</v>
      </c>
      <c r="U2815" s="69" t="s">
        <v>339</v>
      </c>
      <c r="V2815" s="69" t="s">
        <v>9093</v>
      </c>
      <c r="W2815" s="1">
        <v>6762</v>
      </c>
      <c r="X2815"/>
    </row>
    <row r="2816" spans="1:24" x14ac:dyDescent="0.3">
      <c r="A2816" s="69" t="s">
        <v>9582</v>
      </c>
      <c r="B2816" s="69">
        <v>1</v>
      </c>
      <c r="C2816" s="1" t="s">
        <v>9579</v>
      </c>
      <c r="D2816" s="69" t="s">
        <v>448</v>
      </c>
      <c r="E2816" s="69"/>
      <c r="F2816" s="69" t="s">
        <v>294</v>
      </c>
      <c r="G2816" s="69">
        <v>38</v>
      </c>
      <c r="H2816" s="69" t="s">
        <v>682</v>
      </c>
      <c r="I2816" s="69" t="s">
        <v>9579</v>
      </c>
      <c r="J2816" s="69">
        <v>17254</v>
      </c>
      <c r="K2816" s="69">
        <v>5</v>
      </c>
      <c r="L2816" s="69" t="s">
        <v>9580</v>
      </c>
      <c r="M2816" s="69" t="s">
        <v>9581</v>
      </c>
      <c r="N2816" s="69">
        <v>32</v>
      </c>
      <c r="O2816" s="69" t="s">
        <v>13417</v>
      </c>
      <c r="P2816" s="1" t="s">
        <v>448</v>
      </c>
      <c r="Q2816" s="69"/>
      <c r="R2816" s="69">
        <v>3423412</v>
      </c>
      <c r="S2816" s="69"/>
      <c r="T2816" s="69" t="s">
        <v>344</v>
      </c>
      <c r="U2816" s="69"/>
      <c r="V2816" s="69" t="s">
        <v>7308</v>
      </c>
      <c r="W2816" s="1">
        <v>28379</v>
      </c>
      <c r="X2816"/>
    </row>
    <row r="2817" spans="1:24" x14ac:dyDescent="0.3">
      <c r="A2817" s="69" t="s">
        <v>9585</v>
      </c>
      <c r="B2817" s="69">
        <v>1</v>
      </c>
      <c r="C2817" s="1" t="s">
        <v>9583</v>
      </c>
      <c r="D2817" s="69" t="s">
        <v>320</v>
      </c>
      <c r="E2817" s="69" t="s">
        <v>9584</v>
      </c>
      <c r="F2817" s="69" t="s">
        <v>298</v>
      </c>
      <c r="G2817" s="69">
        <v>85</v>
      </c>
      <c r="H2817" s="69" t="s">
        <v>1592</v>
      </c>
      <c r="I2817" s="69" t="s">
        <v>9583</v>
      </c>
      <c r="J2817" s="69">
        <v>12777</v>
      </c>
      <c r="K2817" s="69">
        <v>10</v>
      </c>
      <c r="L2817" s="69" t="s">
        <v>341</v>
      </c>
      <c r="M2817" s="69" t="s">
        <v>820</v>
      </c>
      <c r="N2817" s="69">
        <v>33</v>
      </c>
      <c r="O2817" s="69" t="s">
        <v>13418</v>
      </c>
      <c r="P2817" s="1" t="s">
        <v>320</v>
      </c>
      <c r="Q2817" s="69"/>
      <c r="R2817" s="69">
        <v>14215</v>
      </c>
      <c r="S2817" s="69">
        <v>4</v>
      </c>
      <c r="T2817" s="69" t="s">
        <v>303</v>
      </c>
      <c r="U2817" s="69" t="s">
        <v>476</v>
      </c>
      <c r="V2817" s="69" t="s">
        <v>9586</v>
      </c>
      <c r="W2817" s="1">
        <v>24946</v>
      </c>
      <c r="X2817"/>
    </row>
    <row r="2818" spans="1:24" x14ac:dyDescent="0.3">
      <c r="A2818" s="69" t="s">
        <v>9589</v>
      </c>
      <c r="B2818" s="69">
        <v>1</v>
      </c>
      <c r="C2818" s="1" t="s">
        <v>9587</v>
      </c>
      <c r="D2818" s="69" t="s">
        <v>448</v>
      </c>
      <c r="E2818" s="69" t="s">
        <v>14140</v>
      </c>
      <c r="F2818" s="69" t="s">
        <v>298</v>
      </c>
      <c r="G2818" s="69">
        <v>25</v>
      </c>
      <c r="H2818" s="69" t="s">
        <v>682</v>
      </c>
      <c r="I2818" s="69" t="s">
        <v>9587</v>
      </c>
      <c r="J2818" s="69">
        <v>20868</v>
      </c>
      <c r="K2818" s="69">
        <v>2</v>
      </c>
      <c r="L2818" s="69" t="s">
        <v>2177</v>
      </c>
      <c r="M2818" s="69" t="s">
        <v>9588</v>
      </c>
      <c r="N2818" s="69">
        <v>23</v>
      </c>
      <c r="O2818" s="69" t="s">
        <v>13419</v>
      </c>
      <c r="P2818" s="1" t="s">
        <v>448</v>
      </c>
      <c r="Q2818" s="69"/>
      <c r="R2818" s="69">
        <v>4048244</v>
      </c>
      <c r="S2818" s="69">
        <v>2</v>
      </c>
      <c r="T2818" s="69" t="s">
        <v>359</v>
      </c>
      <c r="U2818" s="69" t="s">
        <v>640</v>
      </c>
      <c r="V2818" s="69" t="s">
        <v>9590</v>
      </c>
      <c r="W2818" s="1">
        <v>31934</v>
      </c>
      <c r="X2818"/>
    </row>
    <row r="2819" spans="1:24" x14ac:dyDescent="0.3">
      <c r="A2819" s="69" t="s">
        <v>9593</v>
      </c>
      <c r="B2819" s="69">
        <v>1</v>
      </c>
      <c r="C2819" s="1" t="s">
        <v>9591</v>
      </c>
      <c r="D2819" s="69" t="s">
        <v>347</v>
      </c>
      <c r="E2819" s="69" t="s">
        <v>9592</v>
      </c>
      <c r="F2819" s="69" t="s">
        <v>294</v>
      </c>
      <c r="G2819" s="69">
        <v>10</v>
      </c>
      <c r="H2819" s="69" t="s">
        <v>571</v>
      </c>
      <c r="I2819" s="69" t="s">
        <v>9591</v>
      </c>
      <c r="J2819" s="69">
        <v>14587</v>
      </c>
      <c r="K2819" s="69">
        <v>9</v>
      </c>
      <c r="L2819" s="69" t="s">
        <v>444</v>
      </c>
      <c r="M2819" s="69" t="s">
        <v>1701</v>
      </c>
      <c r="N2819" s="69">
        <v>29</v>
      </c>
      <c r="O2819" s="69" t="s">
        <v>13420</v>
      </c>
      <c r="P2819" s="1" t="s">
        <v>347</v>
      </c>
      <c r="Q2819" s="69" t="s">
        <v>300</v>
      </c>
      <c r="R2819" s="69">
        <v>15705</v>
      </c>
      <c r="S2819" s="69"/>
      <c r="T2819" s="69" t="s">
        <v>317</v>
      </c>
      <c r="U2819" s="69" t="s">
        <v>414</v>
      </c>
      <c r="V2819" s="69" t="s">
        <v>9409</v>
      </c>
      <c r="W2819" s="1">
        <v>26561</v>
      </c>
      <c r="X2819"/>
    </row>
    <row r="2820" spans="1:24" x14ac:dyDescent="0.3">
      <c r="A2820" s="69" t="s">
        <v>9598</v>
      </c>
      <c r="B2820" s="69">
        <v>1</v>
      </c>
      <c r="C2820" s="1" t="s">
        <v>9595</v>
      </c>
      <c r="D2820" s="69" t="s">
        <v>320</v>
      </c>
      <c r="E2820" s="69" t="s">
        <v>9597</v>
      </c>
      <c r="F2820" s="69" t="s">
        <v>298</v>
      </c>
      <c r="G2820" s="69">
        <v>86</v>
      </c>
      <c r="H2820" s="69" t="s">
        <v>1371</v>
      </c>
      <c r="I2820" s="69" t="s">
        <v>9595</v>
      </c>
      <c r="J2820" s="69">
        <v>19579</v>
      </c>
      <c r="K2820" s="69">
        <v>4</v>
      </c>
      <c r="L2820" s="69" t="s">
        <v>1824</v>
      </c>
      <c r="M2820" s="69" t="s">
        <v>9596</v>
      </c>
      <c r="N2820" s="69">
        <v>26</v>
      </c>
      <c r="O2820" s="69" t="s">
        <v>13421</v>
      </c>
      <c r="P2820" s="1" t="s">
        <v>320</v>
      </c>
      <c r="Q2820" s="69"/>
      <c r="R2820" s="69">
        <v>3046705</v>
      </c>
      <c r="S2820" s="69">
        <v>6</v>
      </c>
      <c r="T2820" s="69" t="s">
        <v>421</v>
      </c>
      <c r="U2820" s="69" t="s">
        <v>441</v>
      </c>
      <c r="V2820" s="69" t="s">
        <v>9599</v>
      </c>
      <c r="W2820" s="1">
        <v>30763</v>
      </c>
      <c r="X2820"/>
    </row>
    <row r="2821" spans="1:24" x14ac:dyDescent="0.3">
      <c r="A2821" s="69" t="s">
        <v>9602</v>
      </c>
      <c r="B2821" s="69">
        <v>1</v>
      </c>
      <c r="C2821" s="1" t="s">
        <v>607</v>
      </c>
      <c r="D2821" s="69" t="s">
        <v>347</v>
      </c>
      <c r="E2821" s="69"/>
      <c r="F2821" s="69" t="s">
        <v>294</v>
      </c>
      <c r="G2821" s="69">
        <v>82</v>
      </c>
      <c r="H2821" s="69" t="s">
        <v>564</v>
      </c>
      <c r="I2821" s="69" t="s">
        <v>607</v>
      </c>
      <c r="J2821" s="69">
        <v>5672</v>
      </c>
      <c r="K2821" s="69">
        <v>9</v>
      </c>
      <c r="L2821" s="69" t="s">
        <v>9600</v>
      </c>
      <c r="M2821" s="69" t="s">
        <v>9601</v>
      </c>
      <c r="N2821" s="69">
        <v>38</v>
      </c>
      <c r="O2821" s="69" t="s">
        <v>13422</v>
      </c>
      <c r="P2821" s="1" t="s">
        <v>347</v>
      </c>
      <c r="Q2821" s="69"/>
      <c r="R2821" s="69"/>
      <c r="S2821" s="69"/>
      <c r="T2821" s="69" t="s">
        <v>399</v>
      </c>
      <c r="U2821" s="69"/>
      <c r="V2821" s="69" t="s">
        <v>9603</v>
      </c>
      <c r="W2821" s="1"/>
      <c r="X2821"/>
    </row>
    <row r="2822" spans="1:24" x14ac:dyDescent="0.3">
      <c r="A2822" s="69" t="s">
        <v>9607</v>
      </c>
      <c r="B2822" s="69">
        <v>1</v>
      </c>
      <c r="C2822" s="1" t="s">
        <v>9604</v>
      </c>
      <c r="D2822" s="69" t="s">
        <v>347</v>
      </c>
      <c r="E2822" s="69"/>
      <c r="F2822" s="69" t="s">
        <v>294</v>
      </c>
      <c r="G2822" s="69">
        <v>18</v>
      </c>
      <c r="H2822" s="69" t="s">
        <v>833</v>
      </c>
      <c r="I2822" s="69" t="s">
        <v>9604</v>
      </c>
      <c r="J2822" s="69">
        <v>20198</v>
      </c>
      <c r="K2822" s="69">
        <v>2</v>
      </c>
      <c r="L2822" s="69" t="s">
        <v>9605</v>
      </c>
      <c r="M2822" s="69" t="s">
        <v>9606</v>
      </c>
      <c r="N2822" s="69">
        <v>25</v>
      </c>
      <c r="O2822" s="69" t="s">
        <v>13423</v>
      </c>
      <c r="P2822" s="1" t="s">
        <v>347</v>
      </c>
      <c r="Q2822" s="69"/>
      <c r="R2822" s="69">
        <v>3042452</v>
      </c>
      <c r="S2822" s="69"/>
      <c r="T2822" s="69" t="s">
        <v>307</v>
      </c>
      <c r="U2822" s="69"/>
      <c r="V2822" s="69" t="s">
        <v>7002</v>
      </c>
      <c r="W2822" s="1">
        <v>31282</v>
      </c>
      <c r="X2822"/>
    </row>
    <row r="2823" spans="1:24" x14ac:dyDescent="0.3">
      <c r="A2823" s="69" t="s">
        <v>9610</v>
      </c>
      <c r="B2823" s="69">
        <v>1</v>
      </c>
      <c r="C2823" s="1" t="s">
        <v>9608</v>
      </c>
      <c r="D2823" s="69" t="s">
        <v>320</v>
      </c>
      <c r="E2823" s="69"/>
      <c r="F2823" s="69" t="s">
        <v>294</v>
      </c>
      <c r="G2823" s="69">
        <v>86</v>
      </c>
      <c r="H2823" s="69" t="s">
        <v>695</v>
      </c>
      <c r="I2823" s="69" t="s">
        <v>9608</v>
      </c>
      <c r="J2823" s="69">
        <v>16958</v>
      </c>
      <c r="K2823" s="69">
        <v>5</v>
      </c>
      <c r="L2823" s="69" t="s">
        <v>1638</v>
      </c>
      <c r="M2823" s="69" t="s">
        <v>9609</v>
      </c>
      <c r="N2823" s="69">
        <v>27</v>
      </c>
      <c r="O2823" s="69" t="s">
        <v>13424</v>
      </c>
      <c r="P2823" s="1" t="s">
        <v>320</v>
      </c>
      <c r="Q2823" s="69"/>
      <c r="R2823" s="69">
        <v>2510611</v>
      </c>
      <c r="S2823" s="69"/>
      <c r="T2823" s="69" t="s">
        <v>421</v>
      </c>
      <c r="U2823" s="69"/>
      <c r="V2823" s="69" t="s">
        <v>5752</v>
      </c>
      <c r="W2823" s="1">
        <v>28586</v>
      </c>
      <c r="X2823"/>
    </row>
    <row r="2824" spans="1:24" x14ac:dyDescent="0.3">
      <c r="A2824" s="69" t="s">
        <v>9612</v>
      </c>
      <c r="B2824" s="69">
        <v>1</v>
      </c>
      <c r="C2824" s="1" t="s">
        <v>9611</v>
      </c>
      <c r="D2824" s="69" t="s">
        <v>347</v>
      </c>
      <c r="E2824" s="69"/>
      <c r="F2824" s="69" t="s">
        <v>294</v>
      </c>
      <c r="G2824" s="69">
        <v>13</v>
      </c>
      <c r="H2824" s="69" t="s">
        <v>533</v>
      </c>
      <c r="I2824" s="69" t="s">
        <v>9611</v>
      </c>
      <c r="J2824" s="69">
        <v>14720</v>
      </c>
      <c r="K2824" s="69">
        <v>2</v>
      </c>
      <c r="L2824" s="69" t="s">
        <v>2481</v>
      </c>
      <c r="M2824" s="69" t="s">
        <v>4497</v>
      </c>
      <c r="N2824" s="69">
        <v>29</v>
      </c>
      <c r="O2824" s="69" t="s">
        <v>13425</v>
      </c>
      <c r="P2824" s="1" t="s">
        <v>347</v>
      </c>
      <c r="Q2824" s="69"/>
      <c r="R2824" s="69">
        <v>15189</v>
      </c>
      <c r="S2824" s="69"/>
      <c r="T2824" s="69" t="s">
        <v>359</v>
      </c>
      <c r="U2824" s="69"/>
      <c r="V2824" s="69" t="s">
        <v>4777</v>
      </c>
      <c r="W2824" s="1">
        <v>26262</v>
      </c>
      <c r="X2824"/>
    </row>
    <row r="2825" spans="1:24" x14ac:dyDescent="0.3">
      <c r="A2825" s="69" t="s">
        <v>9615</v>
      </c>
      <c r="B2825" s="69">
        <v>1</v>
      </c>
      <c r="C2825" s="1" t="s">
        <v>9613</v>
      </c>
      <c r="D2825" s="69" t="s">
        <v>448</v>
      </c>
      <c r="E2825" s="69"/>
      <c r="F2825" s="69" t="s">
        <v>294</v>
      </c>
      <c r="G2825" s="69">
        <v>40</v>
      </c>
      <c r="H2825" s="69" t="s">
        <v>427</v>
      </c>
      <c r="I2825" s="69" t="s">
        <v>9613</v>
      </c>
      <c r="J2825" s="69">
        <v>17236</v>
      </c>
      <c r="K2825" s="69">
        <v>0</v>
      </c>
      <c r="L2825" s="69" t="s">
        <v>9199</v>
      </c>
      <c r="M2825" s="69" t="s">
        <v>9614</v>
      </c>
      <c r="N2825" s="69">
        <v>26</v>
      </c>
      <c r="O2825" s="69" t="s">
        <v>13426</v>
      </c>
      <c r="P2825" s="1" t="s">
        <v>448</v>
      </c>
      <c r="Q2825" s="69"/>
      <c r="R2825" s="69">
        <v>2514166</v>
      </c>
      <c r="S2825" s="69"/>
      <c r="T2825" s="69" t="s">
        <v>359</v>
      </c>
      <c r="U2825" s="69"/>
      <c r="V2825" s="69" t="s">
        <v>1212</v>
      </c>
      <c r="W2825" s="1">
        <v>29194</v>
      </c>
      <c r="X2825"/>
    </row>
    <row r="2826" spans="1:24" x14ac:dyDescent="0.3">
      <c r="A2826" s="69" t="s">
        <v>9618</v>
      </c>
      <c r="B2826" s="69">
        <v>1</v>
      </c>
      <c r="C2826" s="1" t="s">
        <v>9616</v>
      </c>
      <c r="D2826" s="69" t="s">
        <v>558</v>
      </c>
      <c r="E2826" s="69" t="s">
        <v>9617</v>
      </c>
      <c r="F2826" s="69" t="s">
        <v>298</v>
      </c>
      <c r="G2826" s="69">
        <v>40</v>
      </c>
      <c r="H2826" s="69" t="s">
        <v>521</v>
      </c>
      <c r="I2826" s="69" t="s">
        <v>9616</v>
      </c>
      <c r="J2826" s="69">
        <v>16378</v>
      </c>
      <c r="K2826" s="69">
        <v>7</v>
      </c>
      <c r="L2826" s="69" t="s">
        <v>605</v>
      </c>
      <c r="M2826" s="69" t="s">
        <v>820</v>
      </c>
      <c r="N2826" s="69">
        <v>29</v>
      </c>
      <c r="O2826" s="69" t="s">
        <v>13427</v>
      </c>
      <c r="P2826" s="1" t="s">
        <v>448</v>
      </c>
      <c r="Q2826" s="69"/>
      <c r="R2826" s="69">
        <v>17315</v>
      </c>
      <c r="S2826" s="69">
        <v>6</v>
      </c>
      <c r="T2826" s="69" t="s">
        <v>307</v>
      </c>
      <c r="U2826" s="69" t="s">
        <v>476</v>
      </c>
      <c r="V2826" s="69" t="s">
        <v>8206</v>
      </c>
      <c r="W2826" s="1">
        <v>28141</v>
      </c>
      <c r="X2826"/>
    </row>
    <row r="2827" spans="1:24" x14ac:dyDescent="0.3">
      <c r="A2827" s="69" t="s">
        <v>9620</v>
      </c>
      <c r="B2827" s="69">
        <v>1</v>
      </c>
      <c r="C2827" s="1" t="s">
        <v>9619</v>
      </c>
      <c r="D2827" s="69" t="s">
        <v>448</v>
      </c>
      <c r="E2827" s="69" t="s">
        <v>14141</v>
      </c>
      <c r="F2827" s="69" t="s">
        <v>294</v>
      </c>
      <c r="G2827" s="69"/>
      <c r="H2827" s="69" t="s">
        <v>964</v>
      </c>
      <c r="I2827" s="69" t="s">
        <v>9619</v>
      </c>
      <c r="J2827" s="69">
        <v>20804</v>
      </c>
      <c r="K2827" s="69">
        <v>1</v>
      </c>
      <c r="L2827" s="69" t="s">
        <v>6208</v>
      </c>
      <c r="M2827" s="69" t="s">
        <v>5000</v>
      </c>
      <c r="N2827" s="69">
        <v>25</v>
      </c>
      <c r="O2827" s="69" t="s">
        <v>13428</v>
      </c>
      <c r="P2827" s="1" t="s">
        <v>448</v>
      </c>
      <c r="Q2827" s="69"/>
      <c r="R2827" s="69">
        <v>3060919</v>
      </c>
      <c r="S2827" s="69"/>
      <c r="T2827" s="69" t="s">
        <v>307</v>
      </c>
      <c r="U2827" s="69"/>
      <c r="V2827" s="69" t="s">
        <v>9621</v>
      </c>
      <c r="W2827" s="1">
        <v>32473</v>
      </c>
      <c r="X2827"/>
    </row>
    <row r="2828" spans="1:24" x14ac:dyDescent="0.3">
      <c r="A2828" s="69" t="s">
        <v>9625</v>
      </c>
      <c r="B2828" s="69">
        <v>1</v>
      </c>
      <c r="C2828" s="1" t="s">
        <v>9622</v>
      </c>
      <c r="D2828" s="69" t="s">
        <v>320</v>
      </c>
      <c r="E2828" s="69"/>
      <c r="F2828" s="69" t="s">
        <v>294</v>
      </c>
      <c r="G2828" s="69">
        <v>49</v>
      </c>
      <c r="H2828" s="69" t="s">
        <v>507</v>
      </c>
      <c r="I2828" s="69" t="s">
        <v>9622</v>
      </c>
      <c r="J2828" s="69">
        <v>13449</v>
      </c>
      <c r="K2828" s="69">
        <v>9</v>
      </c>
      <c r="L2828" s="69" t="s">
        <v>9623</v>
      </c>
      <c r="M2828" s="69" t="s">
        <v>9624</v>
      </c>
      <c r="N2828" s="69">
        <v>33</v>
      </c>
      <c r="O2828" s="69" t="s">
        <v>13429</v>
      </c>
      <c r="P2828" s="1" t="s">
        <v>320</v>
      </c>
      <c r="Q2828" s="69"/>
      <c r="R2828" s="69">
        <v>14434</v>
      </c>
      <c r="S2828" s="69"/>
      <c r="T2828" s="69" t="s">
        <v>293</v>
      </c>
      <c r="U2828" s="69"/>
      <c r="V2828" s="69" t="s">
        <v>9626</v>
      </c>
      <c r="W2828" s="1">
        <v>25223</v>
      </c>
      <c r="X2828"/>
    </row>
    <row r="2829" spans="1:24" x14ac:dyDescent="0.3">
      <c r="A2829" s="69" t="s">
        <v>17399</v>
      </c>
      <c r="B2829" s="69">
        <v>1</v>
      </c>
      <c r="C2829" s="1" t="s">
        <v>17400</v>
      </c>
      <c r="D2829" s="69" t="s">
        <v>320</v>
      </c>
      <c r="E2829" s="69"/>
      <c r="F2829" s="69" t="s">
        <v>298</v>
      </c>
      <c r="G2829" s="69">
        <v>40</v>
      </c>
      <c r="H2829" s="69" t="s">
        <v>655</v>
      </c>
      <c r="I2829" s="69" t="s">
        <v>17400</v>
      </c>
      <c r="J2829" s="69"/>
      <c r="K2829" s="69">
        <v>0</v>
      </c>
      <c r="L2829" s="69" t="s">
        <v>852</v>
      </c>
      <c r="M2829" s="69" t="s">
        <v>14782</v>
      </c>
      <c r="N2829" s="69"/>
      <c r="O2829" s="69" t="s">
        <v>17401</v>
      </c>
      <c r="P2829" s="1" t="s">
        <v>320</v>
      </c>
      <c r="Q2829" s="69"/>
      <c r="R2829" s="69"/>
      <c r="S2829" s="69"/>
      <c r="T2829" s="69" t="s">
        <v>671</v>
      </c>
      <c r="U2829" s="69" t="s">
        <v>640</v>
      </c>
      <c r="V2829" s="69"/>
      <c r="W2829" s="1"/>
      <c r="X2829"/>
    </row>
    <row r="2830" spans="1:24" x14ac:dyDescent="0.3">
      <c r="A2830" s="69" t="s">
        <v>9629</v>
      </c>
      <c r="B2830" s="69">
        <v>1</v>
      </c>
      <c r="C2830" s="1" t="s">
        <v>9627</v>
      </c>
      <c r="D2830" s="69" t="s">
        <v>347</v>
      </c>
      <c r="E2830" s="69" t="s">
        <v>9628</v>
      </c>
      <c r="F2830" s="69" t="s">
        <v>298</v>
      </c>
      <c r="G2830" s="69">
        <v>81</v>
      </c>
      <c r="H2830" s="69" t="s">
        <v>533</v>
      </c>
      <c r="I2830" s="69" t="s">
        <v>9627</v>
      </c>
      <c r="J2830" s="69">
        <v>14850</v>
      </c>
      <c r="K2830" s="69">
        <v>7</v>
      </c>
      <c r="L2830" s="69" t="s">
        <v>1400</v>
      </c>
      <c r="M2830" s="69" t="s">
        <v>8785</v>
      </c>
      <c r="N2830" s="69">
        <v>30</v>
      </c>
      <c r="O2830" s="69" t="s">
        <v>13430</v>
      </c>
      <c r="P2830" s="1" t="s">
        <v>347</v>
      </c>
      <c r="Q2830" s="69"/>
      <c r="R2830" s="69">
        <v>16227</v>
      </c>
      <c r="S2830" s="69"/>
      <c r="T2830" s="69" t="s">
        <v>328</v>
      </c>
      <c r="U2830" s="69"/>
      <c r="V2830" s="69" t="s">
        <v>7967</v>
      </c>
      <c r="W2830" s="1">
        <v>27055</v>
      </c>
      <c r="X2830"/>
    </row>
    <row r="2831" spans="1:24" x14ac:dyDescent="0.3">
      <c r="A2831" s="69" t="s">
        <v>9633</v>
      </c>
      <c r="B2831" s="69">
        <v>1</v>
      </c>
      <c r="C2831" s="1" t="s">
        <v>9630</v>
      </c>
      <c r="D2831" s="69" t="s">
        <v>310</v>
      </c>
      <c r="E2831" s="69" t="s">
        <v>9632</v>
      </c>
      <c r="F2831" s="69" t="s">
        <v>298</v>
      </c>
      <c r="G2831" s="69">
        <v>5</v>
      </c>
      <c r="H2831" s="69" t="s">
        <v>775</v>
      </c>
      <c r="I2831" s="69" t="s">
        <v>9630</v>
      </c>
      <c r="J2831" s="69">
        <v>20055</v>
      </c>
      <c r="K2831" s="69">
        <v>3</v>
      </c>
      <c r="L2831" s="69" t="s">
        <v>2583</v>
      </c>
      <c r="M2831" s="69" t="s">
        <v>9631</v>
      </c>
      <c r="N2831" s="69">
        <v>26</v>
      </c>
      <c r="O2831" s="69" t="s">
        <v>13431</v>
      </c>
      <c r="P2831" s="1" t="s">
        <v>310</v>
      </c>
      <c r="Q2831" s="69"/>
      <c r="R2831" s="69">
        <v>3042749</v>
      </c>
      <c r="S2831" s="69">
        <v>2</v>
      </c>
      <c r="T2831" s="69" t="s">
        <v>328</v>
      </c>
      <c r="U2831" s="69" t="s">
        <v>548</v>
      </c>
      <c r="V2831" s="69" t="s">
        <v>8932</v>
      </c>
      <c r="W2831" s="1">
        <v>31219</v>
      </c>
      <c r="X2831"/>
    </row>
    <row r="2832" spans="1:24" x14ac:dyDescent="0.3">
      <c r="A2832" s="69" t="s">
        <v>9635</v>
      </c>
      <c r="B2832" s="69">
        <v>1</v>
      </c>
      <c r="C2832" s="1" t="s">
        <v>119</v>
      </c>
      <c r="D2832" s="69" t="s">
        <v>320</v>
      </c>
      <c r="E2832" s="69" t="s">
        <v>9634</v>
      </c>
      <c r="F2832" s="69" t="s">
        <v>298</v>
      </c>
      <c r="G2832" s="69">
        <v>80</v>
      </c>
      <c r="H2832" s="69" t="s">
        <v>823</v>
      </c>
      <c r="I2832" s="69" t="s">
        <v>119</v>
      </c>
      <c r="J2832" s="69">
        <v>15965</v>
      </c>
      <c r="K2832" s="69">
        <v>7</v>
      </c>
      <c r="L2832" s="69" t="s">
        <v>1826</v>
      </c>
      <c r="M2832" s="69" t="s">
        <v>4280</v>
      </c>
      <c r="N2832" s="69">
        <v>29</v>
      </c>
      <c r="O2832" s="69" t="s">
        <v>13432</v>
      </c>
      <c r="P2832" s="1" t="s">
        <v>320</v>
      </c>
      <c r="Q2832" s="69"/>
      <c r="R2832" s="69">
        <v>16974</v>
      </c>
      <c r="S2832" s="69"/>
      <c r="T2832" s="69" t="s">
        <v>344</v>
      </c>
      <c r="U2832" s="69" t="s">
        <v>302</v>
      </c>
      <c r="V2832" s="69" t="s">
        <v>1663</v>
      </c>
      <c r="W2832" s="1">
        <v>27789</v>
      </c>
      <c r="X2832"/>
    </row>
    <row r="2833" spans="1:24" x14ac:dyDescent="0.3">
      <c r="A2833" s="69" t="s">
        <v>17402</v>
      </c>
      <c r="B2833" s="69">
        <v>1</v>
      </c>
      <c r="C2833" s="1" t="s">
        <v>17403</v>
      </c>
      <c r="D2833" s="69" t="s">
        <v>320</v>
      </c>
      <c r="E2833" s="69"/>
      <c r="F2833" s="69" t="s">
        <v>298</v>
      </c>
      <c r="G2833" s="69">
        <v>35</v>
      </c>
      <c r="H2833" s="69" t="s">
        <v>1042</v>
      </c>
      <c r="I2833" s="69" t="s">
        <v>17403</v>
      </c>
      <c r="J2833" s="69"/>
      <c r="K2833" s="69">
        <v>0</v>
      </c>
      <c r="L2833" s="69" t="s">
        <v>17404</v>
      </c>
      <c r="M2833" s="69" t="s">
        <v>17405</v>
      </c>
      <c r="N2833" s="69"/>
      <c r="O2833" s="69" t="s">
        <v>17406</v>
      </c>
      <c r="P2833" s="1" t="s">
        <v>320</v>
      </c>
      <c r="Q2833" s="69"/>
      <c r="R2833" s="69"/>
      <c r="S2833" s="69"/>
      <c r="T2833" s="69" t="s">
        <v>421</v>
      </c>
      <c r="U2833" s="69" t="s">
        <v>339</v>
      </c>
      <c r="V2833" s="69"/>
      <c r="W2833" s="1"/>
      <c r="X2833"/>
    </row>
    <row r="2834" spans="1:24" x14ac:dyDescent="0.3">
      <c r="A2834" s="69" t="s">
        <v>9639</v>
      </c>
      <c r="B2834" s="69">
        <v>1</v>
      </c>
      <c r="C2834" s="1" t="s">
        <v>9636</v>
      </c>
      <c r="D2834" s="69" t="s">
        <v>347</v>
      </c>
      <c r="E2834" s="69" t="s">
        <v>9638</v>
      </c>
      <c r="F2834" s="69" t="s">
        <v>298</v>
      </c>
      <c r="G2834" s="69">
        <v>18</v>
      </c>
      <c r="H2834" s="69" t="s">
        <v>316</v>
      </c>
      <c r="I2834" s="69" t="s">
        <v>9636</v>
      </c>
      <c r="J2834" s="69">
        <v>20071</v>
      </c>
      <c r="K2834" s="69">
        <v>3</v>
      </c>
      <c r="L2834" s="69" t="s">
        <v>605</v>
      </c>
      <c r="M2834" s="69" t="s">
        <v>9637</v>
      </c>
      <c r="N2834" s="69">
        <v>27</v>
      </c>
      <c r="O2834" s="69" t="s">
        <v>13433</v>
      </c>
      <c r="P2834" s="1" t="s">
        <v>347</v>
      </c>
      <c r="Q2834" s="69"/>
      <c r="R2834" s="69">
        <v>3046401</v>
      </c>
      <c r="S2834" s="69">
        <v>3</v>
      </c>
      <c r="T2834" s="69" t="s">
        <v>317</v>
      </c>
      <c r="U2834" s="69" t="s">
        <v>870</v>
      </c>
      <c r="V2834" s="69" t="s">
        <v>16621</v>
      </c>
      <c r="W2834" s="1">
        <v>31517</v>
      </c>
      <c r="X2834"/>
    </row>
    <row r="2835" spans="1:24" x14ac:dyDescent="0.3">
      <c r="A2835" s="69" t="s">
        <v>9643</v>
      </c>
      <c r="B2835" s="69">
        <v>1</v>
      </c>
      <c r="C2835" s="1" t="s">
        <v>9640</v>
      </c>
      <c r="D2835" s="69" t="s">
        <v>347</v>
      </c>
      <c r="E2835" s="69" t="s">
        <v>9642</v>
      </c>
      <c r="F2835" s="69" t="s">
        <v>294</v>
      </c>
      <c r="G2835" s="69">
        <v>18</v>
      </c>
      <c r="H2835" s="69" t="s">
        <v>391</v>
      </c>
      <c r="I2835" s="69" t="s">
        <v>9640</v>
      </c>
      <c r="J2835" s="69">
        <v>19234</v>
      </c>
      <c r="K2835" s="69">
        <v>3</v>
      </c>
      <c r="L2835" s="69" t="s">
        <v>9641</v>
      </c>
      <c r="M2835" s="69" t="s">
        <v>3246</v>
      </c>
      <c r="N2835" s="69">
        <v>26</v>
      </c>
      <c r="O2835" s="69" t="s">
        <v>13434</v>
      </c>
      <c r="P2835" s="1" t="s">
        <v>347</v>
      </c>
      <c r="Q2835" s="69"/>
      <c r="R2835" s="69">
        <v>2973973</v>
      </c>
      <c r="S2835" s="69">
        <v>3</v>
      </c>
      <c r="T2835" s="69" t="s">
        <v>307</v>
      </c>
      <c r="U2835" s="69"/>
      <c r="V2835" s="69" t="s">
        <v>5744</v>
      </c>
      <c r="W2835" s="1">
        <v>30610</v>
      </c>
      <c r="X2835"/>
    </row>
    <row r="2836" spans="1:24" x14ac:dyDescent="0.3">
      <c r="A2836" s="69" t="s">
        <v>9645</v>
      </c>
      <c r="B2836" s="69">
        <v>1</v>
      </c>
      <c r="C2836" s="1" t="s">
        <v>9644</v>
      </c>
      <c r="D2836" s="69" t="s">
        <v>347</v>
      </c>
      <c r="E2836" s="69"/>
      <c r="F2836" s="69" t="s">
        <v>294</v>
      </c>
      <c r="G2836" s="69">
        <v>14</v>
      </c>
      <c r="H2836" s="69" t="s">
        <v>433</v>
      </c>
      <c r="I2836" s="69" t="s">
        <v>9644</v>
      </c>
      <c r="J2836" s="69">
        <v>18743</v>
      </c>
      <c r="K2836" s="69">
        <v>3</v>
      </c>
      <c r="L2836" s="69" t="s">
        <v>642</v>
      </c>
      <c r="M2836" s="69" t="s">
        <v>7036</v>
      </c>
      <c r="N2836" s="69">
        <v>26</v>
      </c>
      <c r="O2836" s="69" t="s">
        <v>13435</v>
      </c>
      <c r="P2836" s="1" t="s">
        <v>347</v>
      </c>
      <c r="Q2836" s="69"/>
      <c r="R2836" s="69">
        <v>2577807</v>
      </c>
      <c r="S2836" s="69"/>
      <c r="T2836" s="69" t="s">
        <v>344</v>
      </c>
      <c r="U2836" s="69"/>
      <c r="V2836" s="69" t="s">
        <v>488</v>
      </c>
      <c r="W2836" s="1">
        <v>30044</v>
      </c>
      <c r="X2836"/>
    </row>
    <row r="2837" spans="1:24" x14ac:dyDescent="0.3">
      <c r="A2837" s="69" t="s">
        <v>9647</v>
      </c>
      <c r="B2837" s="69">
        <v>1</v>
      </c>
      <c r="C2837" s="1" t="s">
        <v>9646</v>
      </c>
      <c r="D2837" s="69" t="s">
        <v>347</v>
      </c>
      <c r="E2837" s="69"/>
      <c r="F2837" s="69" t="s">
        <v>294</v>
      </c>
      <c r="G2837" s="69">
        <v>19</v>
      </c>
      <c r="H2837" s="69" t="s">
        <v>65</v>
      </c>
      <c r="I2837" s="69" t="s">
        <v>9646</v>
      </c>
      <c r="J2837" s="69">
        <v>17305</v>
      </c>
      <c r="K2837" s="69">
        <v>1</v>
      </c>
      <c r="L2837" s="69" t="s">
        <v>727</v>
      </c>
      <c r="M2837" s="69" t="s">
        <v>6218</v>
      </c>
      <c r="N2837" s="69">
        <v>27</v>
      </c>
      <c r="O2837" s="69" t="s">
        <v>13436</v>
      </c>
      <c r="P2837" s="1" t="s">
        <v>347</v>
      </c>
      <c r="Q2837" s="69"/>
      <c r="R2837" s="69">
        <v>16563</v>
      </c>
      <c r="S2837" s="69"/>
      <c r="T2837" s="69" t="s">
        <v>344</v>
      </c>
      <c r="U2837" s="69"/>
      <c r="V2837" s="69" t="s">
        <v>9648</v>
      </c>
      <c r="W2837" s="1">
        <v>27300</v>
      </c>
      <c r="X2837"/>
    </row>
    <row r="2838" spans="1:24" x14ac:dyDescent="0.3">
      <c r="A2838" s="69" t="s">
        <v>17407</v>
      </c>
      <c r="B2838" s="69">
        <v>1</v>
      </c>
      <c r="C2838" s="1" t="s">
        <v>17408</v>
      </c>
      <c r="D2838" s="69" t="s">
        <v>347</v>
      </c>
      <c r="E2838" s="69"/>
      <c r="F2838" s="69" t="s">
        <v>298</v>
      </c>
      <c r="G2838" s="69">
        <v>88</v>
      </c>
      <c r="H2838" s="69" t="s">
        <v>391</v>
      </c>
      <c r="I2838" s="69" t="s">
        <v>17408</v>
      </c>
      <c r="J2838" s="69"/>
      <c r="K2838" s="69">
        <v>0</v>
      </c>
      <c r="L2838" s="69" t="s">
        <v>17409</v>
      </c>
      <c r="M2838" s="69" t="s">
        <v>1112</v>
      </c>
      <c r="N2838" s="69">
        <v>23</v>
      </c>
      <c r="O2838" s="69" t="s">
        <v>17410</v>
      </c>
      <c r="P2838" s="1" t="s">
        <v>347</v>
      </c>
      <c r="Q2838" s="69" t="s">
        <v>407</v>
      </c>
      <c r="R2838" s="69"/>
      <c r="S2838" s="69"/>
      <c r="T2838" s="69" t="s">
        <v>399</v>
      </c>
      <c r="U2838" s="69" t="s">
        <v>414</v>
      </c>
      <c r="V2838" s="69" t="s">
        <v>17411</v>
      </c>
      <c r="W2838" s="1"/>
      <c r="X2838"/>
    </row>
    <row r="2839" spans="1:24" x14ac:dyDescent="0.3">
      <c r="A2839" s="69" t="s">
        <v>9651</v>
      </c>
      <c r="B2839" s="69">
        <v>1</v>
      </c>
      <c r="C2839" s="1" t="s">
        <v>9649</v>
      </c>
      <c r="D2839" s="69" t="s">
        <v>448</v>
      </c>
      <c r="E2839" s="69" t="s">
        <v>9650</v>
      </c>
      <c r="F2839" s="69" t="s">
        <v>298</v>
      </c>
      <c r="G2839" s="69">
        <v>22</v>
      </c>
      <c r="H2839" s="69" t="s">
        <v>533</v>
      </c>
      <c r="I2839" s="69" t="s">
        <v>9649</v>
      </c>
      <c r="J2839" s="69">
        <v>16989</v>
      </c>
      <c r="K2839" s="69">
        <v>5</v>
      </c>
      <c r="L2839" s="69" t="s">
        <v>612</v>
      </c>
      <c r="M2839" s="69" t="s">
        <v>937</v>
      </c>
      <c r="N2839" s="69">
        <v>28</v>
      </c>
      <c r="O2839" s="69" t="s">
        <v>13437</v>
      </c>
      <c r="P2839" s="1" t="s">
        <v>448</v>
      </c>
      <c r="Q2839" s="69"/>
      <c r="R2839" s="69">
        <v>2514123</v>
      </c>
      <c r="S2839" s="69"/>
      <c r="T2839" s="69" t="s">
        <v>489</v>
      </c>
      <c r="U2839" s="69"/>
      <c r="V2839" s="69" t="s">
        <v>1931</v>
      </c>
      <c r="W2839" s="1">
        <v>28618</v>
      </c>
      <c r="X2839"/>
    </row>
    <row r="2840" spans="1:24" x14ac:dyDescent="0.3">
      <c r="A2840" s="69" t="s">
        <v>16022</v>
      </c>
      <c r="B2840" s="69">
        <v>1</v>
      </c>
      <c r="C2840" s="1" t="s">
        <v>16023</v>
      </c>
      <c r="D2840" s="69" t="s">
        <v>15649</v>
      </c>
      <c r="E2840" s="69" t="s">
        <v>16025</v>
      </c>
      <c r="F2840" s="69" t="s">
        <v>298</v>
      </c>
      <c r="G2840" s="69">
        <v>10</v>
      </c>
      <c r="H2840" s="69" t="s">
        <v>720</v>
      </c>
      <c r="I2840" s="69" t="s">
        <v>16023</v>
      </c>
      <c r="J2840" s="69">
        <v>8433</v>
      </c>
      <c r="K2840" s="69">
        <v>12</v>
      </c>
      <c r="L2840" s="69" t="s">
        <v>669</v>
      </c>
      <c r="M2840" s="69" t="s">
        <v>16026</v>
      </c>
      <c r="N2840" s="69">
        <v>36</v>
      </c>
      <c r="O2840" s="69" t="s">
        <v>16027</v>
      </c>
      <c r="P2840" s="1" t="s">
        <v>15649</v>
      </c>
      <c r="Q2840" s="69"/>
      <c r="R2840" s="69">
        <v>12669</v>
      </c>
      <c r="S2840" s="69"/>
      <c r="T2840" s="69" t="s">
        <v>328</v>
      </c>
      <c r="U2840" s="69" t="s">
        <v>408</v>
      </c>
      <c r="V2840" s="69" t="s">
        <v>16024</v>
      </c>
      <c r="W2840" s="1">
        <v>9406</v>
      </c>
      <c r="X2840"/>
    </row>
    <row r="2841" spans="1:24" x14ac:dyDescent="0.3">
      <c r="A2841" s="69" t="s">
        <v>9655</v>
      </c>
      <c r="B2841" s="69">
        <v>1</v>
      </c>
      <c r="C2841" s="1" t="s">
        <v>9652</v>
      </c>
      <c r="D2841" s="69" t="s">
        <v>347</v>
      </c>
      <c r="E2841" s="69"/>
      <c r="F2841" s="69" t="s">
        <v>294</v>
      </c>
      <c r="G2841" s="69">
        <v>18</v>
      </c>
      <c r="H2841" s="69" t="s">
        <v>316</v>
      </c>
      <c r="I2841" s="69" t="s">
        <v>9652</v>
      </c>
      <c r="J2841" s="69">
        <v>10412</v>
      </c>
      <c r="K2841" s="69">
        <v>6</v>
      </c>
      <c r="L2841" s="69" t="s">
        <v>9653</v>
      </c>
      <c r="M2841" s="69" t="s">
        <v>9654</v>
      </c>
      <c r="N2841" s="69">
        <v>34</v>
      </c>
      <c r="O2841" s="69" t="s">
        <v>13438</v>
      </c>
      <c r="P2841" s="1" t="s">
        <v>347</v>
      </c>
      <c r="Q2841" s="69"/>
      <c r="R2841" s="69"/>
      <c r="S2841" s="69"/>
      <c r="T2841" s="69" t="s">
        <v>359</v>
      </c>
      <c r="U2841" s="69"/>
      <c r="V2841" s="69" t="s">
        <v>9656</v>
      </c>
      <c r="W2841" s="1"/>
      <c r="X2841"/>
    </row>
    <row r="2842" spans="1:24" x14ac:dyDescent="0.3">
      <c r="A2842" s="69" t="s">
        <v>9659</v>
      </c>
      <c r="B2842" s="69">
        <v>1</v>
      </c>
      <c r="C2842" s="1" t="s">
        <v>9657</v>
      </c>
      <c r="D2842" s="69"/>
      <c r="E2842" s="69"/>
      <c r="F2842" s="69" t="s">
        <v>294</v>
      </c>
      <c r="G2842" s="69">
        <v>0</v>
      </c>
      <c r="H2842" s="69" t="s">
        <v>295</v>
      </c>
      <c r="I2842" s="69" t="s">
        <v>9657</v>
      </c>
      <c r="J2842" s="69">
        <v>18780</v>
      </c>
      <c r="K2842" s="69">
        <v>0</v>
      </c>
      <c r="L2842" s="69" t="s">
        <v>1817</v>
      </c>
      <c r="M2842" s="69" t="s">
        <v>9658</v>
      </c>
      <c r="N2842" s="69"/>
      <c r="O2842" s="69" t="s">
        <v>13439</v>
      </c>
      <c r="P2842" s="1" t="s">
        <v>295</v>
      </c>
      <c r="Q2842" s="69"/>
      <c r="R2842" s="69"/>
      <c r="S2842" s="69"/>
      <c r="T2842" s="69" t="s">
        <v>295</v>
      </c>
      <c r="U2842" s="69"/>
      <c r="V2842" s="69"/>
      <c r="W2842" s="1"/>
      <c r="X2842"/>
    </row>
    <row r="2843" spans="1:24" x14ac:dyDescent="0.3">
      <c r="A2843" s="69" t="s">
        <v>9662</v>
      </c>
      <c r="B2843" s="69">
        <v>1</v>
      </c>
      <c r="C2843" s="1" t="s">
        <v>9660</v>
      </c>
      <c r="D2843" s="69" t="s">
        <v>448</v>
      </c>
      <c r="E2843" s="69" t="s">
        <v>9661</v>
      </c>
      <c r="F2843" s="69" t="s">
        <v>298</v>
      </c>
      <c r="G2843" s="69">
        <v>24</v>
      </c>
      <c r="H2843" s="69" t="s">
        <v>214</v>
      </c>
      <c r="I2843" s="69" t="s">
        <v>9660</v>
      </c>
      <c r="J2843" s="69">
        <v>18152</v>
      </c>
      <c r="K2843" s="69">
        <v>5</v>
      </c>
      <c r="L2843" s="69" t="s">
        <v>2146</v>
      </c>
      <c r="M2843" s="69" t="s">
        <v>442</v>
      </c>
      <c r="N2843" s="69">
        <v>27</v>
      </c>
      <c r="O2843" s="69" t="s">
        <v>13440</v>
      </c>
      <c r="P2843" s="1" t="s">
        <v>448</v>
      </c>
      <c r="Q2843" s="69"/>
      <c r="R2843" s="69">
        <v>3002265</v>
      </c>
      <c r="S2843" s="69">
        <v>5</v>
      </c>
      <c r="T2843" s="69" t="s">
        <v>328</v>
      </c>
      <c r="U2843" s="69" t="s">
        <v>370</v>
      </c>
      <c r="V2843" s="69" t="s">
        <v>1059</v>
      </c>
      <c r="W2843" s="1">
        <v>29470</v>
      </c>
      <c r="X2843"/>
    </row>
    <row r="2844" spans="1:24" x14ac:dyDescent="0.3">
      <c r="A2844" s="69" t="s">
        <v>16028</v>
      </c>
      <c r="B2844" s="69">
        <v>1</v>
      </c>
      <c r="C2844" s="1" t="s">
        <v>16029</v>
      </c>
      <c r="D2844" s="69" t="s">
        <v>15649</v>
      </c>
      <c r="E2844" s="69"/>
      <c r="F2844" s="69" t="s">
        <v>294</v>
      </c>
      <c r="G2844" s="69">
        <v>17</v>
      </c>
      <c r="H2844" s="69" t="s">
        <v>355</v>
      </c>
      <c r="I2844" s="69" t="s">
        <v>16029</v>
      </c>
      <c r="J2844" s="69">
        <v>20515</v>
      </c>
      <c r="K2844" s="69">
        <v>1</v>
      </c>
      <c r="L2844" s="69" t="s">
        <v>468</v>
      </c>
      <c r="M2844" s="69" t="s">
        <v>696</v>
      </c>
      <c r="N2844" s="69">
        <v>25</v>
      </c>
      <c r="O2844" s="69" t="s">
        <v>16030</v>
      </c>
      <c r="P2844" s="1" t="s">
        <v>15649</v>
      </c>
      <c r="Q2844" s="69"/>
      <c r="R2844" s="69">
        <v>4259327</v>
      </c>
      <c r="S2844" s="69"/>
      <c r="T2844" s="69" t="s">
        <v>328</v>
      </c>
      <c r="U2844" s="69"/>
      <c r="V2844" s="69" t="s">
        <v>1659</v>
      </c>
      <c r="W2844" s="1">
        <v>32380</v>
      </c>
      <c r="X2844"/>
    </row>
    <row r="2845" spans="1:24" x14ac:dyDescent="0.3">
      <c r="A2845" s="69" t="s">
        <v>9665</v>
      </c>
      <c r="B2845" s="69">
        <v>1</v>
      </c>
      <c r="C2845" s="1" t="s">
        <v>9663</v>
      </c>
      <c r="D2845" s="69" t="s">
        <v>320</v>
      </c>
      <c r="E2845" s="69" t="s">
        <v>9664</v>
      </c>
      <c r="F2845" s="69" t="s">
        <v>294</v>
      </c>
      <c r="G2845" s="69">
        <v>80</v>
      </c>
      <c r="H2845" s="69" t="s">
        <v>1042</v>
      </c>
      <c r="I2845" s="69" t="s">
        <v>9663</v>
      </c>
      <c r="J2845" s="69">
        <v>18280</v>
      </c>
      <c r="K2845" s="69">
        <v>4</v>
      </c>
      <c r="L2845" s="69" t="s">
        <v>623</v>
      </c>
      <c r="M2845" s="69" t="s">
        <v>3176</v>
      </c>
      <c r="N2845" s="69">
        <v>34</v>
      </c>
      <c r="O2845" s="69" t="s">
        <v>13441</v>
      </c>
      <c r="P2845" s="1" t="s">
        <v>320</v>
      </c>
      <c r="Q2845" s="69"/>
      <c r="R2845" s="69">
        <v>2512657</v>
      </c>
      <c r="S2845" s="69"/>
      <c r="T2845" s="69" t="s">
        <v>293</v>
      </c>
      <c r="U2845" s="69"/>
      <c r="V2845" s="69" t="s">
        <v>9666</v>
      </c>
      <c r="W2845" s="1">
        <v>29504</v>
      </c>
      <c r="X2845"/>
    </row>
    <row r="2846" spans="1:24" x14ac:dyDescent="0.3">
      <c r="A2846" s="69" t="s">
        <v>9669</v>
      </c>
      <c r="B2846" s="69">
        <v>1</v>
      </c>
      <c r="C2846" s="1" t="s">
        <v>9667</v>
      </c>
      <c r="D2846" s="69"/>
      <c r="E2846" s="69"/>
      <c r="F2846" s="69" t="s">
        <v>294</v>
      </c>
      <c r="G2846" s="69">
        <v>0</v>
      </c>
      <c r="H2846" s="69" t="s">
        <v>295</v>
      </c>
      <c r="I2846" s="69" t="s">
        <v>9667</v>
      </c>
      <c r="J2846" s="69">
        <v>17896</v>
      </c>
      <c r="K2846" s="69"/>
      <c r="L2846" s="69" t="s">
        <v>3312</v>
      </c>
      <c r="M2846" s="69" t="s">
        <v>9668</v>
      </c>
      <c r="N2846" s="69"/>
      <c r="O2846" s="69" t="s">
        <v>13442</v>
      </c>
      <c r="P2846" s="1" t="s">
        <v>295</v>
      </c>
      <c r="Q2846" s="69"/>
      <c r="R2846" s="69"/>
      <c r="S2846" s="69"/>
      <c r="T2846" s="69" t="s">
        <v>295</v>
      </c>
      <c r="U2846" s="69"/>
      <c r="V2846" s="69"/>
      <c r="W2846" s="1"/>
      <c r="X2846"/>
    </row>
    <row r="2847" spans="1:24" x14ac:dyDescent="0.3">
      <c r="A2847" s="69" t="s">
        <v>9672</v>
      </c>
      <c r="B2847" s="69">
        <v>1</v>
      </c>
      <c r="C2847" s="1" t="s">
        <v>9670</v>
      </c>
      <c r="D2847" s="69" t="s">
        <v>310</v>
      </c>
      <c r="E2847" s="69" t="s">
        <v>9671</v>
      </c>
      <c r="F2847" s="69" t="s">
        <v>294</v>
      </c>
      <c r="G2847" s="69">
        <v>8</v>
      </c>
      <c r="H2847" s="69" t="s">
        <v>588</v>
      </c>
      <c r="I2847" s="69" t="s">
        <v>9670</v>
      </c>
      <c r="J2847" s="69">
        <v>18525</v>
      </c>
      <c r="K2847" s="69">
        <v>4</v>
      </c>
      <c r="L2847" s="69" t="s">
        <v>1531</v>
      </c>
      <c r="M2847" s="69" t="s">
        <v>2389</v>
      </c>
      <c r="N2847" s="69">
        <v>27</v>
      </c>
      <c r="O2847" s="69" t="s">
        <v>13443</v>
      </c>
      <c r="P2847" s="1" t="s">
        <v>310</v>
      </c>
      <c r="Q2847" s="69"/>
      <c r="R2847" s="69">
        <v>3078660</v>
      </c>
      <c r="S2847" s="69"/>
      <c r="T2847" s="69" t="s">
        <v>328</v>
      </c>
      <c r="U2847" s="69"/>
      <c r="V2847" s="69" t="s">
        <v>2915</v>
      </c>
      <c r="W2847" s="1">
        <v>29722</v>
      </c>
      <c r="X2847"/>
    </row>
    <row r="2848" spans="1:24" x14ac:dyDescent="0.3">
      <c r="A2848" s="69" t="s">
        <v>9674</v>
      </c>
      <c r="B2848" s="69">
        <v>1</v>
      </c>
      <c r="C2848" s="1" t="s">
        <v>9673</v>
      </c>
      <c r="D2848" s="69" t="s">
        <v>347</v>
      </c>
      <c r="E2848" s="69"/>
      <c r="F2848" s="69" t="s">
        <v>294</v>
      </c>
      <c r="G2848" s="69">
        <v>3</v>
      </c>
      <c r="H2848" s="69" t="s">
        <v>65</v>
      </c>
      <c r="I2848" s="69" t="s">
        <v>9673</v>
      </c>
      <c r="J2848" s="69">
        <v>16250</v>
      </c>
      <c r="K2848" s="69">
        <v>2</v>
      </c>
      <c r="L2848" s="69" t="s">
        <v>1878</v>
      </c>
      <c r="M2848" s="69" t="s">
        <v>6932</v>
      </c>
      <c r="N2848" s="69">
        <v>27</v>
      </c>
      <c r="O2848" s="69" t="s">
        <v>13444</v>
      </c>
      <c r="P2848" s="1" t="s">
        <v>347</v>
      </c>
      <c r="Q2848" s="69"/>
      <c r="R2848" s="69">
        <v>17131</v>
      </c>
      <c r="S2848" s="69"/>
      <c r="T2848" s="69" t="s">
        <v>359</v>
      </c>
      <c r="U2848" s="69"/>
      <c r="V2848" s="69" t="s">
        <v>9675</v>
      </c>
      <c r="W2848" s="1">
        <v>27871</v>
      </c>
      <c r="X2848"/>
    </row>
    <row r="2849" spans="1:24" x14ac:dyDescent="0.3">
      <c r="A2849" s="69" t="s">
        <v>9677</v>
      </c>
      <c r="B2849" s="69">
        <v>1</v>
      </c>
      <c r="C2849" s="1" t="s">
        <v>217</v>
      </c>
      <c r="D2849" s="69" t="s">
        <v>448</v>
      </c>
      <c r="E2849" s="69" t="s">
        <v>9676</v>
      </c>
      <c r="F2849" s="69" t="s">
        <v>298</v>
      </c>
      <c r="G2849" s="69">
        <v>23</v>
      </c>
      <c r="H2849" s="69" t="s">
        <v>316</v>
      </c>
      <c r="I2849" s="69" t="s">
        <v>217</v>
      </c>
      <c r="J2849" s="69">
        <v>16834</v>
      </c>
      <c r="K2849" s="69">
        <v>6</v>
      </c>
      <c r="L2849" s="69" t="s">
        <v>1684</v>
      </c>
      <c r="M2849" s="69" t="s">
        <v>684</v>
      </c>
      <c r="N2849" s="69">
        <v>28</v>
      </c>
      <c r="O2849" s="69" t="s">
        <v>13445</v>
      </c>
      <c r="P2849" s="1" t="s">
        <v>448</v>
      </c>
      <c r="Q2849" s="69"/>
      <c r="R2849" s="69">
        <v>2979477</v>
      </c>
      <c r="S2849" s="69">
        <v>2</v>
      </c>
      <c r="T2849" s="69" t="s">
        <v>328</v>
      </c>
      <c r="U2849" s="69" t="s">
        <v>351</v>
      </c>
      <c r="V2849" s="69" t="s">
        <v>1502</v>
      </c>
      <c r="W2849" s="1">
        <v>28461</v>
      </c>
      <c r="X2849"/>
    </row>
    <row r="2850" spans="1:24" x14ac:dyDescent="0.3">
      <c r="A2850" s="69" t="s">
        <v>16622</v>
      </c>
      <c r="B2850" s="69">
        <v>1</v>
      </c>
      <c r="C2850" s="1" t="s">
        <v>16623</v>
      </c>
      <c r="D2850" s="69" t="s">
        <v>310</v>
      </c>
      <c r="E2850" s="69"/>
      <c r="F2850" s="69" t="s">
        <v>298</v>
      </c>
      <c r="G2850" s="69">
        <v>11</v>
      </c>
      <c r="H2850" s="69" t="s">
        <v>599</v>
      </c>
      <c r="I2850" s="69" t="s">
        <v>16623</v>
      </c>
      <c r="J2850" s="69"/>
      <c r="K2850" s="69">
        <v>0</v>
      </c>
      <c r="L2850" s="69" t="s">
        <v>4358</v>
      </c>
      <c r="M2850" s="69" t="s">
        <v>16624</v>
      </c>
      <c r="N2850" s="69">
        <v>22</v>
      </c>
      <c r="O2850" s="69" t="s">
        <v>16625</v>
      </c>
      <c r="P2850" s="1" t="s">
        <v>310</v>
      </c>
      <c r="Q2850" s="69"/>
      <c r="R2850" s="69"/>
      <c r="S2850" s="69"/>
      <c r="T2850" s="69" t="s">
        <v>317</v>
      </c>
      <c r="U2850" s="69" t="s">
        <v>640</v>
      </c>
      <c r="V2850" s="69" t="s">
        <v>14592</v>
      </c>
      <c r="W2850" s="1"/>
      <c r="X2850"/>
    </row>
    <row r="2851" spans="1:24" x14ac:dyDescent="0.3">
      <c r="A2851" s="69" t="s">
        <v>9680</v>
      </c>
      <c r="B2851" s="69">
        <v>1</v>
      </c>
      <c r="C2851" s="1" t="s">
        <v>9678</v>
      </c>
      <c r="D2851" s="69" t="s">
        <v>347</v>
      </c>
      <c r="E2851" s="69" t="s">
        <v>9679</v>
      </c>
      <c r="F2851" s="69" t="s">
        <v>298</v>
      </c>
      <c r="G2851" s="69">
        <v>0</v>
      </c>
      <c r="H2851" s="69" t="s">
        <v>533</v>
      </c>
      <c r="I2851" s="69" t="s">
        <v>9678</v>
      </c>
      <c r="J2851" s="69">
        <v>19098</v>
      </c>
      <c r="K2851" s="69">
        <v>4</v>
      </c>
      <c r="L2851" s="69" t="s">
        <v>840</v>
      </c>
      <c r="M2851" s="69" t="s">
        <v>1679</v>
      </c>
      <c r="N2851" s="69">
        <v>25</v>
      </c>
      <c r="O2851" s="69" t="s">
        <v>13446</v>
      </c>
      <c r="P2851" s="1" t="s">
        <v>347</v>
      </c>
      <c r="Q2851" s="69"/>
      <c r="R2851" s="69">
        <v>3124069</v>
      </c>
      <c r="S2851" s="69">
        <v>3</v>
      </c>
      <c r="T2851" s="69" t="s">
        <v>344</v>
      </c>
      <c r="U2851" s="69" t="s">
        <v>518</v>
      </c>
      <c r="V2851" s="69" t="s">
        <v>1550</v>
      </c>
      <c r="W2851" s="1">
        <v>30350</v>
      </c>
      <c r="X2851"/>
    </row>
    <row r="2852" spans="1:24" x14ac:dyDescent="0.3">
      <c r="A2852" s="69" t="s">
        <v>9684</v>
      </c>
      <c r="B2852" s="69">
        <v>1</v>
      </c>
      <c r="C2852" s="1" t="s">
        <v>9681</v>
      </c>
      <c r="D2852" s="69" t="s">
        <v>558</v>
      </c>
      <c r="E2852" s="69" t="s">
        <v>9683</v>
      </c>
      <c r="F2852" s="69" t="s">
        <v>298</v>
      </c>
      <c r="G2852" s="69">
        <v>40</v>
      </c>
      <c r="H2852" s="69" t="s">
        <v>952</v>
      </c>
      <c r="I2852" s="69" t="s">
        <v>9681</v>
      </c>
      <c r="J2852" s="69">
        <v>19072</v>
      </c>
      <c r="K2852" s="69">
        <v>4</v>
      </c>
      <c r="L2852" s="69" t="s">
        <v>608</v>
      </c>
      <c r="M2852" s="69" t="s">
        <v>9682</v>
      </c>
      <c r="N2852" s="69">
        <v>27</v>
      </c>
      <c r="O2852" s="69" t="s">
        <v>13447</v>
      </c>
      <c r="P2852" s="1" t="s">
        <v>448</v>
      </c>
      <c r="Q2852" s="69"/>
      <c r="R2852" s="69">
        <v>4212884</v>
      </c>
      <c r="S2852" s="69">
        <v>4</v>
      </c>
      <c r="T2852" s="69" t="s">
        <v>344</v>
      </c>
      <c r="U2852" s="69" t="s">
        <v>370</v>
      </c>
      <c r="V2852" s="69" t="s">
        <v>3640</v>
      </c>
      <c r="W2852" s="1">
        <v>30305</v>
      </c>
      <c r="X2852"/>
    </row>
    <row r="2853" spans="1:24" x14ac:dyDescent="0.3">
      <c r="A2853" s="69" t="s">
        <v>9687</v>
      </c>
      <c r="B2853" s="69">
        <v>1</v>
      </c>
      <c r="C2853" s="1" t="s">
        <v>9685</v>
      </c>
      <c r="D2853" s="69" t="s">
        <v>320</v>
      </c>
      <c r="E2853" s="69" t="s">
        <v>9686</v>
      </c>
      <c r="F2853" s="69" t="s">
        <v>298</v>
      </c>
      <c r="G2853" s="69">
        <v>82</v>
      </c>
      <c r="H2853" s="69" t="s">
        <v>692</v>
      </c>
      <c r="I2853" s="69" t="s">
        <v>9685</v>
      </c>
      <c r="J2853" s="69">
        <v>18262</v>
      </c>
      <c r="K2853" s="69">
        <v>5</v>
      </c>
      <c r="L2853" s="69" t="s">
        <v>899</v>
      </c>
      <c r="M2853" s="69" t="s">
        <v>696</v>
      </c>
      <c r="N2853" s="69">
        <v>28</v>
      </c>
      <c r="O2853" s="69" t="s">
        <v>13448</v>
      </c>
      <c r="P2853" s="1" t="s">
        <v>320</v>
      </c>
      <c r="Q2853" s="69"/>
      <c r="R2853" s="69">
        <v>2576854</v>
      </c>
      <c r="S2853" s="69">
        <v>4</v>
      </c>
      <c r="T2853" s="69" t="s">
        <v>317</v>
      </c>
      <c r="U2853" s="69" t="s">
        <v>297</v>
      </c>
      <c r="V2853" s="69" t="s">
        <v>3256</v>
      </c>
      <c r="W2853" s="1">
        <v>29789</v>
      </c>
      <c r="X2853"/>
    </row>
    <row r="2854" spans="1:24" x14ac:dyDescent="0.3">
      <c r="A2854" s="69" t="s">
        <v>16626</v>
      </c>
      <c r="B2854" s="69">
        <v>1</v>
      </c>
      <c r="C2854" s="1" t="s">
        <v>16627</v>
      </c>
      <c r="D2854" s="69" t="s">
        <v>320</v>
      </c>
      <c r="E2854" s="69"/>
      <c r="F2854" s="69" t="s">
        <v>298</v>
      </c>
      <c r="G2854" s="69">
        <v>49</v>
      </c>
      <c r="H2854" s="69" t="s">
        <v>507</v>
      </c>
      <c r="I2854" s="69" t="s">
        <v>16627</v>
      </c>
      <c r="J2854" s="69"/>
      <c r="K2854" s="69">
        <v>1</v>
      </c>
      <c r="L2854" s="69" t="s">
        <v>1692</v>
      </c>
      <c r="M2854" s="69" t="s">
        <v>16628</v>
      </c>
      <c r="N2854" s="69"/>
      <c r="O2854" s="69" t="s">
        <v>16629</v>
      </c>
      <c r="P2854" s="1" t="s">
        <v>320</v>
      </c>
      <c r="Q2854" s="69"/>
      <c r="R2854" s="69"/>
      <c r="S2854" s="69"/>
      <c r="T2854" s="69" t="s">
        <v>303</v>
      </c>
      <c r="U2854" s="69" t="s">
        <v>717</v>
      </c>
      <c r="V2854" s="69"/>
      <c r="W2854" s="1"/>
      <c r="X2854"/>
    </row>
    <row r="2855" spans="1:24" x14ac:dyDescent="0.3">
      <c r="A2855" s="69" t="s">
        <v>9690</v>
      </c>
      <c r="B2855" s="69">
        <v>1</v>
      </c>
      <c r="C2855" s="1" t="s">
        <v>9688</v>
      </c>
      <c r="D2855" s="69" t="s">
        <v>448</v>
      </c>
      <c r="E2855" s="69"/>
      <c r="F2855" s="69" t="s">
        <v>294</v>
      </c>
      <c r="G2855" s="69">
        <v>30</v>
      </c>
      <c r="H2855" s="69" t="s">
        <v>720</v>
      </c>
      <c r="I2855" s="69" t="s">
        <v>9688</v>
      </c>
      <c r="J2855" s="69">
        <v>16732</v>
      </c>
      <c r="K2855" s="69">
        <v>1</v>
      </c>
      <c r="L2855" s="69" t="s">
        <v>9689</v>
      </c>
      <c r="M2855" s="69" t="s">
        <v>8646</v>
      </c>
      <c r="N2855" s="69">
        <v>27</v>
      </c>
      <c r="O2855" s="69" t="s">
        <v>13449</v>
      </c>
      <c r="P2855" s="1" t="s">
        <v>448</v>
      </c>
      <c r="Q2855" s="69"/>
      <c r="R2855" s="69">
        <v>17486</v>
      </c>
      <c r="S2855" s="69"/>
      <c r="T2855" s="69" t="s">
        <v>489</v>
      </c>
      <c r="U2855" s="69"/>
      <c r="V2855" s="69" t="s">
        <v>9691</v>
      </c>
      <c r="W2855" s="1">
        <v>28302</v>
      </c>
      <c r="X2855"/>
    </row>
    <row r="2856" spans="1:24" x14ac:dyDescent="0.3">
      <c r="A2856" s="69" t="s">
        <v>9693</v>
      </c>
      <c r="B2856" s="69">
        <v>1</v>
      </c>
      <c r="C2856" s="1" t="s">
        <v>9692</v>
      </c>
      <c r="D2856" s="69" t="s">
        <v>347</v>
      </c>
      <c r="E2856" s="69"/>
      <c r="F2856" s="69" t="s">
        <v>294</v>
      </c>
      <c r="G2856" s="69">
        <v>2</v>
      </c>
      <c r="H2856" s="69" t="s">
        <v>410</v>
      </c>
      <c r="I2856" s="69" t="s">
        <v>9692</v>
      </c>
      <c r="J2856" s="69">
        <v>17347</v>
      </c>
      <c r="K2856" s="69">
        <v>0</v>
      </c>
      <c r="L2856" s="69" t="s">
        <v>8564</v>
      </c>
      <c r="M2856" s="69" t="s">
        <v>1260</v>
      </c>
      <c r="N2856" s="69">
        <v>27</v>
      </c>
      <c r="O2856" s="69" t="s">
        <v>13450</v>
      </c>
      <c r="P2856" s="1" t="s">
        <v>347</v>
      </c>
      <c r="Q2856" s="69"/>
      <c r="R2856" s="69">
        <v>2984816</v>
      </c>
      <c r="S2856" s="69"/>
      <c r="T2856" s="69" t="s">
        <v>307</v>
      </c>
      <c r="U2856" s="69"/>
      <c r="V2856" s="69" t="s">
        <v>1229</v>
      </c>
      <c r="W2856" s="1">
        <v>28992</v>
      </c>
      <c r="X2856"/>
    </row>
    <row r="2857" spans="1:24" x14ac:dyDescent="0.3">
      <c r="A2857" s="69" t="s">
        <v>9696</v>
      </c>
      <c r="B2857" s="69">
        <v>1</v>
      </c>
      <c r="C2857" s="1" t="s">
        <v>9694</v>
      </c>
      <c r="D2857" s="69" t="s">
        <v>347</v>
      </c>
      <c r="E2857" s="69"/>
      <c r="F2857" s="69" t="s">
        <v>294</v>
      </c>
      <c r="G2857" s="69">
        <v>83</v>
      </c>
      <c r="H2857" s="69" t="s">
        <v>391</v>
      </c>
      <c r="I2857" s="69" t="s">
        <v>9694</v>
      </c>
      <c r="J2857" s="69">
        <v>19638</v>
      </c>
      <c r="K2857" s="69">
        <v>2</v>
      </c>
      <c r="L2857" s="69" t="s">
        <v>3012</v>
      </c>
      <c r="M2857" s="69" t="s">
        <v>9695</v>
      </c>
      <c r="N2857" s="69">
        <v>26</v>
      </c>
      <c r="O2857" s="69" t="s">
        <v>13451</v>
      </c>
      <c r="P2857" s="1" t="s">
        <v>347</v>
      </c>
      <c r="Q2857" s="69"/>
      <c r="R2857" s="69">
        <v>2979495</v>
      </c>
      <c r="S2857" s="69"/>
      <c r="T2857" s="69" t="s">
        <v>395</v>
      </c>
      <c r="U2857" s="69"/>
      <c r="V2857" s="69" t="s">
        <v>4745</v>
      </c>
      <c r="W2857" s="1">
        <v>30863</v>
      </c>
      <c r="X2857"/>
    </row>
    <row r="2858" spans="1:24" x14ac:dyDescent="0.3">
      <c r="A2858" s="69" t="s">
        <v>16031</v>
      </c>
      <c r="B2858" s="69">
        <v>1</v>
      </c>
      <c r="C2858" s="1" t="s">
        <v>16032</v>
      </c>
      <c r="D2858" s="69" t="s">
        <v>15649</v>
      </c>
      <c r="E2858" s="69"/>
      <c r="F2858" s="69" t="s">
        <v>294</v>
      </c>
      <c r="G2858" s="69">
        <v>6</v>
      </c>
      <c r="H2858" s="69" t="s">
        <v>391</v>
      </c>
      <c r="I2858" s="69" t="s">
        <v>16032</v>
      </c>
      <c r="J2858" s="69">
        <v>21533</v>
      </c>
      <c r="K2858" s="69">
        <v>1</v>
      </c>
      <c r="L2858" s="69" t="s">
        <v>16034</v>
      </c>
      <c r="M2858" s="69" t="s">
        <v>516</v>
      </c>
      <c r="N2858" s="69">
        <v>24</v>
      </c>
      <c r="O2858" s="69" t="s">
        <v>16033</v>
      </c>
      <c r="P2858" s="1" t="s">
        <v>15649</v>
      </c>
      <c r="Q2858" s="69"/>
      <c r="R2858" s="69">
        <v>3921630</v>
      </c>
      <c r="S2858" s="69"/>
      <c r="T2858" s="69" t="s">
        <v>399</v>
      </c>
      <c r="U2858" s="69"/>
      <c r="V2858" s="69" t="s">
        <v>13864</v>
      </c>
      <c r="W2858" s="1">
        <v>32448</v>
      </c>
      <c r="X2858"/>
    </row>
    <row r="2859" spans="1:24" x14ac:dyDescent="0.3">
      <c r="A2859" s="69" t="s">
        <v>16630</v>
      </c>
      <c r="B2859" s="69">
        <v>1</v>
      </c>
      <c r="C2859" s="1" t="s">
        <v>16631</v>
      </c>
      <c r="D2859" s="69" t="s">
        <v>347</v>
      </c>
      <c r="E2859" s="69"/>
      <c r="F2859" s="69" t="s">
        <v>298</v>
      </c>
      <c r="G2859" s="69">
        <v>82</v>
      </c>
      <c r="H2859" s="69" t="s">
        <v>316</v>
      </c>
      <c r="I2859" s="69" t="s">
        <v>16631</v>
      </c>
      <c r="J2859" s="69"/>
      <c r="K2859" s="69">
        <v>0</v>
      </c>
      <c r="L2859" s="69" t="s">
        <v>647</v>
      </c>
      <c r="M2859" s="69" t="s">
        <v>1224</v>
      </c>
      <c r="N2859" s="69">
        <v>22</v>
      </c>
      <c r="O2859" s="69" t="s">
        <v>16632</v>
      </c>
      <c r="P2859" s="1" t="s">
        <v>347</v>
      </c>
      <c r="Q2859" s="69"/>
      <c r="R2859" s="69"/>
      <c r="S2859" s="69"/>
      <c r="T2859" s="69" t="s">
        <v>344</v>
      </c>
      <c r="U2859" s="69" t="s">
        <v>717</v>
      </c>
      <c r="V2859" s="69" t="s">
        <v>17412</v>
      </c>
      <c r="W2859" s="1"/>
      <c r="X2859"/>
    </row>
    <row r="2860" spans="1:24" x14ac:dyDescent="0.3">
      <c r="A2860" s="69" t="s">
        <v>9699</v>
      </c>
      <c r="B2860" s="69">
        <v>1</v>
      </c>
      <c r="C2860" s="1" t="s">
        <v>9697</v>
      </c>
      <c r="D2860" s="69" t="s">
        <v>310</v>
      </c>
      <c r="E2860" s="69" t="s">
        <v>14142</v>
      </c>
      <c r="F2860" s="69" t="s">
        <v>298</v>
      </c>
      <c r="G2860" s="69">
        <v>10</v>
      </c>
      <c r="H2860" s="69" t="s">
        <v>355</v>
      </c>
      <c r="I2860" s="69" t="s">
        <v>9697</v>
      </c>
      <c r="J2860" s="69">
        <v>21277</v>
      </c>
      <c r="K2860" s="69">
        <v>2</v>
      </c>
      <c r="L2860" s="69" t="s">
        <v>642</v>
      </c>
      <c r="M2860" s="69" t="s">
        <v>9698</v>
      </c>
      <c r="N2860" s="69">
        <v>25</v>
      </c>
      <c r="O2860" s="69" t="s">
        <v>13452</v>
      </c>
      <c r="P2860" s="1" t="s">
        <v>310</v>
      </c>
      <c r="Q2860" s="69"/>
      <c r="R2860" s="69">
        <v>3116188</v>
      </c>
      <c r="S2860" s="69">
        <v>3</v>
      </c>
      <c r="T2860" s="69" t="s">
        <v>307</v>
      </c>
      <c r="U2860" s="69" t="s">
        <v>717</v>
      </c>
      <c r="V2860" s="69" t="s">
        <v>9700</v>
      </c>
      <c r="W2860" s="1">
        <v>32272</v>
      </c>
      <c r="X2860"/>
    </row>
    <row r="2861" spans="1:24" x14ac:dyDescent="0.3">
      <c r="A2861" s="69" t="s">
        <v>9702</v>
      </c>
      <c r="B2861" s="69">
        <v>1</v>
      </c>
      <c r="C2861" s="1" t="s">
        <v>9701</v>
      </c>
      <c r="D2861" s="69" t="s">
        <v>310</v>
      </c>
      <c r="E2861" s="69" t="s">
        <v>14143</v>
      </c>
      <c r="F2861" s="69" t="s">
        <v>294</v>
      </c>
      <c r="G2861" s="69"/>
      <c r="H2861" s="69" t="s">
        <v>309</v>
      </c>
      <c r="I2861" s="69" t="s">
        <v>9701</v>
      </c>
      <c r="J2861" s="69">
        <v>21316</v>
      </c>
      <c r="K2861" s="69">
        <v>1</v>
      </c>
      <c r="L2861" s="69" t="s">
        <v>512</v>
      </c>
      <c r="M2861" s="69" t="s">
        <v>696</v>
      </c>
      <c r="N2861" s="69">
        <v>24</v>
      </c>
      <c r="O2861" s="69" t="s">
        <v>13453</v>
      </c>
      <c r="P2861" s="1" t="s">
        <v>310</v>
      </c>
      <c r="Q2861" s="69"/>
      <c r="R2861" s="69">
        <v>4040826</v>
      </c>
      <c r="S2861" s="69">
        <v>3</v>
      </c>
      <c r="T2861" s="69" t="s">
        <v>421</v>
      </c>
      <c r="U2861" s="69"/>
      <c r="V2861" s="69" t="s">
        <v>7568</v>
      </c>
      <c r="W2861" s="1">
        <v>32152</v>
      </c>
      <c r="X2861"/>
    </row>
    <row r="2862" spans="1:24" x14ac:dyDescent="0.3">
      <c r="A2862" s="69" t="s">
        <v>9705</v>
      </c>
      <c r="B2862" s="69">
        <v>1</v>
      </c>
      <c r="C2862" s="1" t="s">
        <v>9703</v>
      </c>
      <c r="D2862" s="69" t="s">
        <v>347</v>
      </c>
      <c r="E2862" s="69"/>
      <c r="F2862" s="69" t="s">
        <v>294</v>
      </c>
      <c r="G2862" s="69">
        <v>2</v>
      </c>
      <c r="H2862" s="69" t="s">
        <v>366</v>
      </c>
      <c r="I2862" s="69" t="s">
        <v>9703</v>
      </c>
      <c r="J2862" s="69">
        <v>20526</v>
      </c>
      <c r="K2862" s="69">
        <v>2</v>
      </c>
      <c r="L2862" s="69" t="s">
        <v>1552</v>
      </c>
      <c r="M2862" s="69" t="s">
        <v>9704</v>
      </c>
      <c r="N2862" s="69">
        <v>26</v>
      </c>
      <c r="O2862" s="69" t="s">
        <v>13454</v>
      </c>
      <c r="P2862" s="1" t="s">
        <v>347</v>
      </c>
      <c r="Q2862" s="69"/>
      <c r="R2862" s="69">
        <v>3055908</v>
      </c>
      <c r="S2862" s="69"/>
      <c r="T2862" s="69" t="s">
        <v>344</v>
      </c>
      <c r="U2862" s="69"/>
      <c r="V2862" s="69" t="s">
        <v>9706</v>
      </c>
      <c r="W2862" s="1">
        <v>31388</v>
      </c>
      <c r="X2862"/>
    </row>
    <row r="2863" spans="1:24" x14ac:dyDescent="0.3">
      <c r="A2863" s="69" t="s">
        <v>9708</v>
      </c>
      <c r="B2863" s="69">
        <v>1</v>
      </c>
      <c r="C2863" s="1" t="s">
        <v>64</v>
      </c>
      <c r="D2863" s="69" t="s">
        <v>310</v>
      </c>
      <c r="E2863" s="69" t="s">
        <v>9707</v>
      </c>
      <c r="F2863" s="69" t="s">
        <v>298</v>
      </c>
      <c r="G2863" s="69">
        <v>12</v>
      </c>
      <c r="H2863" s="69" t="s">
        <v>571</v>
      </c>
      <c r="I2863" s="69" t="s">
        <v>64</v>
      </c>
      <c r="J2863" s="69">
        <v>4314</v>
      </c>
      <c r="K2863" s="69">
        <v>21</v>
      </c>
      <c r="L2863" s="69" t="s">
        <v>1946</v>
      </c>
      <c r="M2863" s="69" t="s">
        <v>965</v>
      </c>
      <c r="N2863" s="69">
        <v>43</v>
      </c>
      <c r="O2863" s="69" t="s">
        <v>13455</v>
      </c>
      <c r="P2863" s="1" t="s">
        <v>310</v>
      </c>
      <c r="Q2863" s="69" t="s">
        <v>407</v>
      </c>
      <c r="R2863" s="69">
        <v>2330</v>
      </c>
      <c r="S2863" s="69">
        <v>1</v>
      </c>
      <c r="T2863" s="69" t="s">
        <v>421</v>
      </c>
      <c r="U2863" s="69" t="s">
        <v>1190</v>
      </c>
      <c r="V2863" s="69" t="s">
        <v>9709</v>
      </c>
      <c r="W2863" s="1">
        <v>5228</v>
      </c>
      <c r="X2863"/>
    </row>
    <row r="2864" spans="1:24" x14ac:dyDescent="0.3">
      <c r="A2864" s="69" t="s">
        <v>9713</v>
      </c>
      <c r="B2864" s="69">
        <v>1</v>
      </c>
      <c r="C2864" s="1" t="s">
        <v>9710</v>
      </c>
      <c r="D2864" s="69" t="s">
        <v>347</v>
      </c>
      <c r="E2864" s="69" t="s">
        <v>9712</v>
      </c>
      <c r="F2864" s="69" t="s">
        <v>298</v>
      </c>
      <c r="G2864" s="69">
        <v>13</v>
      </c>
      <c r="H2864" s="69" t="s">
        <v>410</v>
      </c>
      <c r="I2864" s="69" t="s">
        <v>9710</v>
      </c>
      <c r="J2864" s="69">
        <v>20150</v>
      </c>
      <c r="K2864" s="69">
        <v>3</v>
      </c>
      <c r="L2864" s="69" t="s">
        <v>936</v>
      </c>
      <c r="M2864" s="69" t="s">
        <v>9711</v>
      </c>
      <c r="N2864" s="69">
        <v>27</v>
      </c>
      <c r="O2864" s="69" t="s">
        <v>13456</v>
      </c>
      <c r="P2864" s="1" t="s">
        <v>347</v>
      </c>
      <c r="Q2864" s="69"/>
      <c r="R2864" s="69">
        <v>4036416</v>
      </c>
      <c r="S2864" s="69">
        <v>1</v>
      </c>
      <c r="T2864" s="69" t="s">
        <v>328</v>
      </c>
      <c r="U2864" s="69" t="s">
        <v>305</v>
      </c>
      <c r="V2864" s="69" t="s">
        <v>9714</v>
      </c>
      <c r="W2864" s="1">
        <v>31496</v>
      </c>
      <c r="X2864"/>
    </row>
    <row r="2865" spans="1:24" x14ac:dyDescent="0.3">
      <c r="A2865" s="69" t="s">
        <v>9717</v>
      </c>
      <c r="B2865" s="69">
        <v>1</v>
      </c>
      <c r="C2865" s="1" t="s">
        <v>9715</v>
      </c>
      <c r="D2865" s="69" t="s">
        <v>448</v>
      </c>
      <c r="E2865" s="69" t="s">
        <v>9716</v>
      </c>
      <c r="F2865" s="69" t="s">
        <v>298</v>
      </c>
      <c r="G2865" s="69">
        <v>41</v>
      </c>
      <c r="H2865" s="69" t="s">
        <v>661</v>
      </c>
      <c r="I2865" s="69" t="s">
        <v>9715</v>
      </c>
      <c r="J2865" s="69">
        <v>14269</v>
      </c>
      <c r="K2865" s="69">
        <v>9</v>
      </c>
      <c r="L2865" s="69" t="s">
        <v>7337</v>
      </c>
      <c r="M2865" s="69" t="s">
        <v>3984</v>
      </c>
      <c r="N2865" s="69">
        <v>32</v>
      </c>
      <c r="O2865" s="69" t="s">
        <v>13457</v>
      </c>
      <c r="P2865" s="1" t="s">
        <v>448</v>
      </c>
      <c r="Q2865" s="69"/>
      <c r="R2865" s="69">
        <v>15009</v>
      </c>
      <c r="S2865" s="69"/>
      <c r="T2865" s="69" t="s">
        <v>399</v>
      </c>
      <c r="U2865" s="69" t="s">
        <v>313</v>
      </c>
      <c r="V2865" s="69" t="s">
        <v>9718</v>
      </c>
      <c r="W2865" s="1">
        <v>25883</v>
      </c>
      <c r="X2865"/>
    </row>
    <row r="2866" spans="1:24" x14ac:dyDescent="0.3">
      <c r="A2866" s="69" t="s">
        <v>17413</v>
      </c>
      <c r="B2866" s="69">
        <v>1</v>
      </c>
      <c r="C2866" s="1" t="s">
        <v>17414</v>
      </c>
      <c r="D2866" s="69" t="s">
        <v>558</v>
      </c>
      <c r="E2866" s="69"/>
      <c r="F2866" s="69" t="s">
        <v>298</v>
      </c>
      <c r="G2866" s="69">
        <v>44</v>
      </c>
      <c r="H2866" s="69" t="s">
        <v>319</v>
      </c>
      <c r="I2866" s="69" t="s">
        <v>17414</v>
      </c>
      <c r="J2866" s="69"/>
      <c r="K2866" s="69">
        <v>0</v>
      </c>
      <c r="L2866" s="69" t="s">
        <v>17415</v>
      </c>
      <c r="M2866" s="69" t="s">
        <v>884</v>
      </c>
      <c r="N2866" s="69">
        <v>22</v>
      </c>
      <c r="O2866" s="69" t="s">
        <v>17416</v>
      </c>
      <c r="P2866" s="1" t="s">
        <v>448</v>
      </c>
      <c r="Q2866" s="69"/>
      <c r="R2866" s="69"/>
      <c r="S2866" s="69"/>
      <c r="T2866" s="69" t="s">
        <v>307</v>
      </c>
      <c r="U2866" s="69" t="s">
        <v>548</v>
      </c>
      <c r="V2866" s="69" t="s">
        <v>17417</v>
      </c>
      <c r="W2866" s="1"/>
      <c r="X2866"/>
    </row>
    <row r="2867" spans="1:24" x14ac:dyDescent="0.3">
      <c r="A2867" s="69" t="s">
        <v>9721</v>
      </c>
      <c r="B2867" s="69">
        <v>1</v>
      </c>
      <c r="C2867" s="1" t="s">
        <v>9719</v>
      </c>
      <c r="D2867" s="69" t="s">
        <v>320</v>
      </c>
      <c r="E2867" s="69"/>
      <c r="F2867" s="69" t="s">
        <v>294</v>
      </c>
      <c r="G2867" s="69">
        <v>80</v>
      </c>
      <c r="H2867" s="69" t="s">
        <v>695</v>
      </c>
      <c r="I2867" s="69" t="s">
        <v>9719</v>
      </c>
      <c r="J2867" s="69">
        <v>1545</v>
      </c>
      <c r="K2867" s="69">
        <v>14</v>
      </c>
      <c r="L2867" s="69" t="s">
        <v>1113</v>
      </c>
      <c r="M2867" s="69" t="s">
        <v>9720</v>
      </c>
      <c r="N2867" s="69">
        <v>36</v>
      </c>
      <c r="O2867" s="69" t="s">
        <v>13458</v>
      </c>
      <c r="P2867" s="1" t="s">
        <v>320</v>
      </c>
      <c r="Q2867" s="69"/>
      <c r="R2867" s="69">
        <v>9639</v>
      </c>
      <c r="S2867" s="69"/>
      <c r="T2867" s="69" t="s">
        <v>421</v>
      </c>
      <c r="U2867" s="69"/>
      <c r="V2867" s="69" t="s">
        <v>9722</v>
      </c>
      <c r="W2867" s="1">
        <v>7802</v>
      </c>
      <c r="X2867"/>
    </row>
    <row r="2868" spans="1:24" x14ac:dyDescent="0.3">
      <c r="A2868" s="69" t="s">
        <v>9725</v>
      </c>
      <c r="B2868" s="69">
        <v>1</v>
      </c>
      <c r="C2868" s="1" t="s">
        <v>9723</v>
      </c>
      <c r="D2868" s="69" t="s">
        <v>347</v>
      </c>
      <c r="E2868" s="69" t="s">
        <v>9724</v>
      </c>
      <c r="F2868" s="69" t="s">
        <v>294</v>
      </c>
      <c r="G2868" s="69">
        <v>9</v>
      </c>
      <c r="H2868" s="69" t="s">
        <v>2950</v>
      </c>
      <c r="I2868" s="69" t="s">
        <v>9723</v>
      </c>
      <c r="J2868" s="69">
        <v>20680</v>
      </c>
      <c r="K2868" s="69">
        <v>2</v>
      </c>
      <c r="L2868" s="69" t="s">
        <v>4744</v>
      </c>
      <c r="M2868" s="69" t="s">
        <v>937</v>
      </c>
      <c r="N2868" s="69">
        <v>26</v>
      </c>
      <c r="O2868" s="69" t="s">
        <v>13459</v>
      </c>
      <c r="P2868" s="1" t="s">
        <v>347</v>
      </c>
      <c r="Q2868" s="69"/>
      <c r="R2868" s="69">
        <v>3052494</v>
      </c>
      <c r="S2868" s="69"/>
      <c r="T2868" s="69" t="s">
        <v>399</v>
      </c>
      <c r="U2868" s="69"/>
      <c r="V2868" s="69" t="s">
        <v>9726</v>
      </c>
      <c r="W2868" s="1">
        <v>31772</v>
      </c>
      <c r="X2868"/>
    </row>
    <row r="2869" spans="1:24" x14ac:dyDescent="0.3">
      <c r="A2869" s="69" t="s">
        <v>9730</v>
      </c>
      <c r="B2869" s="69">
        <v>1</v>
      </c>
      <c r="C2869" s="1" t="s">
        <v>9727</v>
      </c>
      <c r="D2869" s="69" t="s">
        <v>320</v>
      </c>
      <c r="E2869" s="69" t="s">
        <v>9729</v>
      </c>
      <c r="F2869" s="69" t="s">
        <v>294</v>
      </c>
      <c r="G2869" s="69">
        <v>83</v>
      </c>
      <c r="H2869" s="69" t="s">
        <v>401</v>
      </c>
      <c r="I2869" s="69" t="s">
        <v>9727</v>
      </c>
      <c r="J2869" s="69">
        <v>19158</v>
      </c>
      <c r="K2869" s="69">
        <v>3</v>
      </c>
      <c r="L2869" s="69" t="s">
        <v>1369</v>
      </c>
      <c r="M2869" s="69" t="s">
        <v>9728</v>
      </c>
      <c r="N2869" s="69">
        <v>26</v>
      </c>
      <c r="O2869" s="69" t="s">
        <v>13460</v>
      </c>
      <c r="P2869" s="1" t="s">
        <v>320</v>
      </c>
      <c r="Q2869" s="69"/>
      <c r="R2869" s="69">
        <v>3045163</v>
      </c>
      <c r="S2869" s="69"/>
      <c r="T2869" s="69" t="s">
        <v>293</v>
      </c>
      <c r="U2869" s="69"/>
      <c r="V2869" s="69" t="s">
        <v>480</v>
      </c>
      <c r="W2869" s="1">
        <v>30388</v>
      </c>
      <c r="X2869"/>
    </row>
    <row r="2870" spans="1:24" x14ac:dyDescent="0.3">
      <c r="A2870" s="69" t="s">
        <v>9733</v>
      </c>
      <c r="B2870" s="69">
        <v>1</v>
      </c>
      <c r="C2870" s="1" t="s">
        <v>9731</v>
      </c>
      <c r="D2870" s="69" t="s">
        <v>347</v>
      </c>
      <c r="E2870" s="69" t="s">
        <v>14144</v>
      </c>
      <c r="F2870" s="69" t="s">
        <v>294</v>
      </c>
      <c r="G2870" s="69"/>
      <c r="H2870" s="69" t="s">
        <v>533</v>
      </c>
      <c r="I2870" s="69" t="s">
        <v>9731</v>
      </c>
      <c r="J2870" s="69">
        <v>21311</v>
      </c>
      <c r="K2870" s="69">
        <v>1</v>
      </c>
      <c r="L2870" s="69" t="s">
        <v>9732</v>
      </c>
      <c r="M2870" s="69" t="s">
        <v>490</v>
      </c>
      <c r="N2870" s="69">
        <v>23</v>
      </c>
      <c r="O2870" s="69" t="s">
        <v>13461</v>
      </c>
      <c r="P2870" s="1" t="s">
        <v>347</v>
      </c>
      <c r="Q2870" s="69"/>
      <c r="R2870" s="69">
        <v>3933568</v>
      </c>
      <c r="S2870" s="69"/>
      <c r="T2870" s="69" t="s">
        <v>359</v>
      </c>
      <c r="U2870" s="69"/>
      <c r="V2870" s="69" t="s">
        <v>2222</v>
      </c>
      <c r="W2870" s="1">
        <v>32141</v>
      </c>
      <c r="X2870"/>
    </row>
    <row r="2871" spans="1:24" x14ac:dyDescent="0.3">
      <c r="A2871" s="69" t="s">
        <v>9736</v>
      </c>
      <c r="B2871" s="69">
        <v>1</v>
      </c>
      <c r="C2871" s="1" t="s">
        <v>9734</v>
      </c>
      <c r="D2871" s="69" t="s">
        <v>320</v>
      </c>
      <c r="E2871" s="69" t="s">
        <v>9735</v>
      </c>
      <c r="F2871" s="69" t="s">
        <v>298</v>
      </c>
      <c r="G2871" s="69">
        <v>84</v>
      </c>
      <c r="H2871" s="69" t="s">
        <v>507</v>
      </c>
      <c r="I2871" s="69" t="s">
        <v>9734</v>
      </c>
      <c r="J2871" s="69">
        <v>11026</v>
      </c>
      <c r="K2871" s="69">
        <v>10</v>
      </c>
      <c r="L2871" s="69" t="s">
        <v>2755</v>
      </c>
      <c r="M2871" s="69" t="s">
        <v>2569</v>
      </c>
      <c r="N2871" s="69">
        <v>32</v>
      </c>
      <c r="O2871" s="69" t="s">
        <v>13462</v>
      </c>
      <c r="P2871" s="1" t="s">
        <v>320</v>
      </c>
      <c r="Q2871" s="69"/>
      <c r="R2871" s="69">
        <v>13228</v>
      </c>
      <c r="S2871" s="69"/>
      <c r="T2871" s="69" t="s">
        <v>293</v>
      </c>
      <c r="U2871" s="69"/>
      <c r="V2871" s="69" t="s">
        <v>1111</v>
      </c>
      <c r="W2871" s="1">
        <v>23996</v>
      </c>
      <c r="X2871"/>
    </row>
    <row r="2872" spans="1:24" x14ac:dyDescent="0.3">
      <c r="A2872" s="69" t="s">
        <v>9739</v>
      </c>
      <c r="B2872" s="69">
        <v>1</v>
      </c>
      <c r="C2872" s="1" t="s">
        <v>9737</v>
      </c>
      <c r="D2872" s="69" t="s">
        <v>320</v>
      </c>
      <c r="E2872" s="69" t="s">
        <v>9738</v>
      </c>
      <c r="F2872" s="69" t="s">
        <v>294</v>
      </c>
      <c r="G2872" s="69">
        <v>89</v>
      </c>
      <c r="H2872" s="69" t="s">
        <v>521</v>
      </c>
      <c r="I2872" s="69" t="s">
        <v>9737</v>
      </c>
      <c r="J2872" s="69">
        <v>14122</v>
      </c>
      <c r="K2872" s="69">
        <v>8</v>
      </c>
      <c r="L2872" s="69" t="s">
        <v>7422</v>
      </c>
      <c r="M2872" s="69" t="s">
        <v>978</v>
      </c>
      <c r="N2872" s="69">
        <v>30</v>
      </c>
      <c r="O2872" s="69" t="s">
        <v>13463</v>
      </c>
      <c r="P2872" s="1" t="s">
        <v>320</v>
      </c>
      <c r="Q2872" s="69"/>
      <c r="R2872" s="69">
        <v>14904</v>
      </c>
      <c r="S2872" s="69"/>
      <c r="T2872" s="69" t="s">
        <v>303</v>
      </c>
      <c r="U2872" s="69"/>
      <c r="V2872" s="69" t="s">
        <v>7531</v>
      </c>
      <c r="W2872" s="1">
        <v>25820</v>
      </c>
      <c r="X2872"/>
    </row>
    <row r="2873" spans="1:24" x14ac:dyDescent="0.3">
      <c r="A2873" s="69" t="s">
        <v>15393</v>
      </c>
      <c r="B2873" s="69">
        <v>1</v>
      </c>
      <c r="C2873" s="1" t="s">
        <v>15394</v>
      </c>
      <c r="D2873" s="69" t="s">
        <v>347</v>
      </c>
      <c r="E2873" s="69"/>
      <c r="F2873" s="69" t="s">
        <v>294</v>
      </c>
      <c r="G2873" s="69">
        <v>86</v>
      </c>
      <c r="H2873" s="69" t="s">
        <v>355</v>
      </c>
      <c r="I2873" s="69" t="s">
        <v>15394</v>
      </c>
      <c r="J2873" s="69">
        <v>21699</v>
      </c>
      <c r="K2873" s="69">
        <v>1</v>
      </c>
      <c r="L2873" s="69" t="s">
        <v>15398</v>
      </c>
      <c r="M2873" s="69" t="s">
        <v>15396</v>
      </c>
      <c r="N2873" s="69">
        <v>24</v>
      </c>
      <c r="O2873" s="69" t="s">
        <v>15397</v>
      </c>
      <c r="P2873" s="1" t="s">
        <v>347</v>
      </c>
      <c r="Q2873" s="69" t="s">
        <v>15644</v>
      </c>
      <c r="R2873" s="69"/>
      <c r="S2873" s="69"/>
      <c r="T2873" s="69" t="s">
        <v>344</v>
      </c>
      <c r="U2873" s="69"/>
      <c r="V2873" s="69" t="s">
        <v>15395</v>
      </c>
      <c r="W2873" s="1">
        <v>32658</v>
      </c>
      <c r="X2873"/>
    </row>
    <row r="2874" spans="1:24" x14ac:dyDescent="0.3">
      <c r="A2874" s="69" t="s">
        <v>15399</v>
      </c>
      <c r="B2874" s="69">
        <v>1</v>
      </c>
      <c r="C2874" s="1" t="s">
        <v>15400</v>
      </c>
      <c r="D2874" s="69" t="s">
        <v>320</v>
      </c>
      <c r="E2874" s="69"/>
      <c r="F2874" s="69" t="s">
        <v>298</v>
      </c>
      <c r="G2874" s="69">
        <v>43</v>
      </c>
      <c r="H2874" s="69" t="s">
        <v>655</v>
      </c>
      <c r="I2874" s="69" t="s">
        <v>15400</v>
      </c>
      <c r="J2874" s="69">
        <v>21863</v>
      </c>
      <c r="K2874" s="69">
        <v>1</v>
      </c>
      <c r="L2874" s="69" t="s">
        <v>929</v>
      </c>
      <c r="M2874" s="69" t="s">
        <v>15402</v>
      </c>
      <c r="N2874" s="69">
        <v>23</v>
      </c>
      <c r="O2874" s="69" t="s">
        <v>15403</v>
      </c>
      <c r="P2874" s="1" t="s">
        <v>320</v>
      </c>
      <c r="Q2874" s="69"/>
      <c r="R2874" s="69">
        <v>3910630</v>
      </c>
      <c r="S2874" s="69"/>
      <c r="T2874" s="69" t="s">
        <v>317</v>
      </c>
      <c r="U2874" s="69" t="s">
        <v>717</v>
      </c>
      <c r="V2874" s="69" t="s">
        <v>15401</v>
      </c>
      <c r="W2874" s="1">
        <v>33096</v>
      </c>
      <c r="X2874"/>
    </row>
    <row r="2875" spans="1:24" x14ac:dyDescent="0.3">
      <c r="A2875" s="69" t="s">
        <v>9741</v>
      </c>
      <c r="B2875" s="69">
        <v>1</v>
      </c>
      <c r="C2875" s="1" t="s">
        <v>123</v>
      </c>
      <c r="D2875" s="69" t="s">
        <v>448</v>
      </c>
      <c r="E2875" s="69" t="s">
        <v>9740</v>
      </c>
      <c r="F2875" s="69" t="s">
        <v>298</v>
      </c>
      <c r="G2875" s="69">
        <v>28</v>
      </c>
      <c r="H2875" s="69" t="s">
        <v>309</v>
      </c>
      <c r="I2875" s="69" t="s">
        <v>123</v>
      </c>
      <c r="J2875" s="69">
        <v>16887</v>
      </c>
      <c r="K2875" s="69">
        <v>6</v>
      </c>
      <c r="L2875" s="69" t="s">
        <v>330</v>
      </c>
      <c r="M2875" s="69" t="s">
        <v>490</v>
      </c>
      <c r="N2875" s="69">
        <v>28</v>
      </c>
      <c r="O2875" s="69" t="s">
        <v>13464</v>
      </c>
      <c r="P2875" s="1" t="s">
        <v>448</v>
      </c>
      <c r="Q2875" s="69"/>
      <c r="R2875" s="69">
        <v>3025433</v>
      </c>
      <c r="S2875" s="69">
        <v>1</v>
      </c>
      <c r="T2875" s="69" t="s">
        <v>489</v>
      </c>
      <c r="U2875" s="69" t="s">
        <v>476</v>
      </c>
      <c r="V2875" s="69" t="s">
        <v>9742</v>
      </c>
      <c r="W2875" s="1">
        <v>28514</v>
      </c>
      <c r="X2875"/>
    </row>
    <row r="2876" spans="1:24" x14ac:dyDescent="0.3">
      <c r="A2876" s="69" t="s">
        <v>9745</v>
      </c>
      <c r="B2876" s="69">
        <v>1</v>
      </c>
      <c r="C2876" s="1" t="s">
        <v>9743</v>
      </c>
      <c r="D2876" s="69" t="s">
        <v>310</v>
      </c>
      <c r="E2876" s="69" t="s">
        <v>14145</v>
      </c>
      <c r="F2876" s="69" t="s">
        <v>298</v>
      </c>
      <c r="G2876" s="69">
        <v>15</v>
      </c>
      <c r="H2876" s="69" t="s">
        <v>571</v>
      </c>
      <c r="I2876" s="69" t="s">
        <v>9743</v>
      </c>
      <c r="J2876" s="69">
        <v>20880</v>
      </c>
      <c r="K2876" s="69">
        <v>2</v>
      </c>
      <c r="L2876" s="69" t="s">
        <v>4211</v>
      </c>
      <c r="M2876" s="69" t="s">
        <v>9744</v>
      </c>
      <c r="N2876" s="69">
        <v>25</v>
      </c>
      <c r="O2876" s="69" t="s">
        <v>16633</v>
      </c>
      <c r="P2876" s="1" t="s">
        <v>310</v>
      </c>
      <c r="Q2876" s="69"/>
      <c r="R2876" s="69">
        <v>4038524</v>
      </c>
      <c r="S2876" s="69">
        <v>2</v>
      </c>
      <c r="T2876" s="69" t="s">
        <v>328</v>
      </c>
      <c r="U2876" s="69" t="s">
        <v>904</v>
      </c>
      <c r="V2876" s="69" t="s">
        <v>5656</v>
      </c>
      <c r="W2876" s="1">
        <v>32010</v>
      </c>
      <c r="X2876"/>
    </row>
    <row r="2877" spans="1:24" x14ac:dyDescent="0.3">
      <c r="A2877" s="69" t="s">
        <v>9747</v>
      </c>
      <c r="B2877" s="69">
        <v>1</v>
      </c>
      <c r="C2877" s="1" t="s">
        <v>9746</v>
      </c>
      <c r="D2877" s="69" t="s">
        <v>347</v>
      </c>
      <c r="E2877" s="69" t="s">
        <v>14146</v>
      </c>
      <c r="F2877" s="69" t="s">
        <v>298</v>
      </c>
      <c r="G2877" s="69">
        <v>18</v>
      </c>
      <c r="H2877" s="69" t="s">
        <v>964</v>
      </c>
      <c r="I2877" s="69" t="s">
        <v>9746</v>
      </c>
      <c r="J2877" s="69">
        <v>20988</v>
      </c>
      <c r="K2877" s="69">
        <v>2</v>
      </c>
      <c r="L2877" s="69" t="s">
        <v>3214</v>
      </c>
      <c r="M2877" s="69" t="s">
        <v>509</v>
      </c>
      <c r="N2877" s="69">
        <v>24</v>
      </c>
      <c r="O2877" s="69" t="s">
        <v>13465</v>
      </c>
      <c r="P2877" s="1" t="s">
        <v>347</v>
      </c>
      <c r="Q2877" s="69" t="s">
        <v>407</v>
      </c>
      <c r="R2877" s="69">
        <v>3915399</v>
      </c>
      <c r="S2877" s="69">
        <v>2</v>
      </c>
      <c r="T2877" s="69" t="s">
        <v>293</v>
      </c>
      <c r="U2877" s="69" t="s">
        <v>518</v>
      </c>
      <c r="V2877" s="69" t="s">
        <v>9748</v>
      </c>
      <c r="W2877" s="1">
        <v>32447</v>
      </c>
      <c r="X2877"/>
    </row>
    <row r="2878" spans="1:24" x14ac:dyDescent="0.3">
      <c r="A2878" s="69" t="s">
        <v>15404</v>
      </c>
      <c r="B2878" s="69">
        <v>1</v>
      </c>
      <c r="C2878" s="1" t="s">
        <v>15405</v>
      </c>
      <c r="D2878" s="69" t="s">
        <v>320</v>
      </c>
      <c r="E2878" s="69"/>
      <c r="F2878" s="69" t="s">
        <v>298</v>
      </c>
      <c r="G2878" s="69">
        <v>41</v>
      </c>
      <c r="H2878" s="69" t="s">
        <v>521</v>
      </c>
      <c r="I2878" s="69" t="s">
        <v>15405</v>
      </c>
      <c r="J2878" s="69">
        <v>22458</v>
      </c>
      <c r="K2878" s="69">
        <v>1</v>
      </c>
      <c r="L2878" s="69" t="s">
        <v>15407</v>
      </c>
      <c r="M2878" s="69" t="s">
        <v>978</v>
      </c>
      <c r="N2878" s="69">
        <v>24</v>
      </c>
      <c r="O2878" s="69" t="s">
        <v>15406</v>
      </c>
      <c r="P2878" s="1" t="s">
        <v>320</v>
      </c>
      <c r="Q2878" s="69"/>
      <c r="R2878" s="69">
        <v>3930097</v>
      </c>
      <c r="S2878" s="69"/>
      <c r="T2878" s="69" t="s">
        <v>421</v>
      </c>
      <c r="U2878" s="69" t="s">
        <v>302</v>
      </c>
      <c r="V2878" s="69" t="s">
        <v>14859</v>
      </c>
      <c r="W2878" s="1">
        <v>33214</v>
      </c>
      <c r="X2878"/>
    </row>
    <row r="2879" spans="1:24" x14ac:dyDescent="0.3">
      <c r="A2879" s="69" t="s">
        <v>9752</v>
      </c>
      <c r="B2879" s="69">
        <v>1</v>
      </c>
      <c r="C2879" s="1" t="s">
        <v>9749</v>
      </c>
      <c r="D2879" s="69" t="s">
        <v>347</v>
      </c>
      <c r="E2879" s="69" t="s">
        <v>9751</v>
      </c>
      <c r="F2879" s="69" t="s">
        <v>294</v>
      </c>
      <c r="G2879" s="69"/>
      <c r="H2879" s="69" t="s">
        <v>340</v>
      </c>
      <c r="I2879" s="69" t="s">
        <v>9749</v>
      </c>
      <c r="J2879" s="69">
        <v>20341</v>
      </c>
      <c r="K2879" s="69">
        <v>2</v>
      </c>
      <c r="L2879" s="69" t="s">
        <v>9750</v>
      </c>
      <c r="M2879" s="69" t="s">
        <v>1594</v>
      </c>
      <c r="N2879" s="69">
        <v>24</v>
      </c>
      <c r="O2879" s="69" t="s">
        <v>13466</v>
      </c>
      <c r="P2879" s="1" t="s">
        <v>347</v>
      </c>
      <c r="Q2879" s="69"/>
      <c r="R2879" s="69">
        <v>3895789</v>
      </c>
      <c r="S2879" s="69"/>
      <c r="T2879" s="69" t="s">
        <v>395</v>
      </c>
      <c r="U2879" s="69"/>
      <c r="V2879" s="69" t="s">
        <v>8360</v>
      </c>
      <c r="W2879" s="1">
        <v>31486</v>
      </c>
      <c r="X2879"/>
    </row>
    <row r="2880" spans="1:24" x14ac:dyDescent="0.3">
      <c r="A2880" s="69" t="s">
        <v>9755</v>
      </c>
      <c r="B2880" s="69">
        <v>1</v>
      </c>
      <c r="C2880" s="1" t="s">
        <v>9753</v>
      </c>
      <c r="D2880" s="69"/>
      <c r="E2880" s="69"/>
      <c r="F2880" s="69" t="s">
        <v>294</v>
      </c>
      <c r="G2880" s="69">
        <v>0</v>
      </c>
      <c r="H2880" s="69" t="s">
        <v>295</v>
      </c>
      <c r="I2880" s="69" t="s">
        <v>9753</v>
      </c>
      <c r="J2880" s="69">
        <v>17888</v>
      </c>
      <c r="K2880" s="69">
        <v>0</v>
      </c>
      <c r="L2880" s="69" t="s">
        <v>596</v>
      </c>
      <c r="M2880" s="69" t="s">
        <v>9754</v>
      </c>
      <c r="N2880" s="69"/>
      <c r="O2880" s="69" t="s">
        <v>13467</v>
      </c>
      <c r="P2880" s="1" t="s">
        <v>295</v>
      </c>
      <c r="Q2880" s="69"/>
      <c r="R2880" s="69"/>
      <c r="S2880" s="69"/>
      <c r="T2880" s="69" t="s">
        <v>295</v>
      </c>
      <c r="U2880" s="69"/>
      <c r="V2880" s="69"/>
      <c r="W2880" s="1"/>
      <c r="X2880"/>
    </row>
    <row r="2881" spans="1:24" x14ac:dyDescent="0.3">
      <c r="A2881" s="69" t="s">
        <v>9758</v>
      </c>
      <c r="B2881" s="69">
        <v>1</v>
      </c>
      <c r="C2881" s="1" t="s">
        <v>9756</v>
      </c>
      <c r="D2881" s="69" t="s">
        <v>310</v>
      </c>
      <c r="E2881" s="69"/>
      <c r="F2881" s="69" t="s">
        <v>298</v>
      </c>
      <c r="G2881" s="69">
        <v>0</v>
      </c>
      <c r="H2881" s="69" t="s">
        <v>355</v>
      </c>
      <c r="I2881" s="69" t="s">
        <v>9756</v>
      </c>
      <c r="J2881" s="69">
        <v>19316</v>
      </c>
      <c r="K2881" s="69">
        <v>1</v>
      </c>
      <c r="L2881" s="69" t="s">
        <v>710</v>
      </c>
      <c r="M2881" s="69" t="s">
        <v>9757</v>
      </c>
      <c r="N2881" s="69"/>
      <c r="O2881" s="69" t="s">
        <v>13468</v>
      </c>
      <c r="P2881" s="1" t="s">
        <v>310</v>
      </c>
      <c r="Q2881" s="69"/>
      <c r="R2881" s="69"/>
      <c r="S2881" s="69"/>
      <c r="T2881" s="69" t="s">
        <v>317</v>
      </c>
      <c r="U2881" s="69" t="s">
        <v>909</v>
      </c>
      <c r="V2881" s="69"/>
      <c r="W2881" s="1">
        <v>30389</v>
      </c>
      <c r="X2881"/>
    </row>
    <row r="2882" spans="1:24" x14ac:dyDescent="0.3">
      <c r="A2882" s="69" t="s">
        <v>9761</v>
      </c>
      <c r="B2882" s="69">
        <v>1</v>
      </c>
      <c r="C2882" s="1" t="s">
        <v>9759</v>
      </c>
      <c r="D2882" s="69" t="s">
        <v>320</v>
      </c>
      <c r="E2882" s="69" t="s">
        <v>15408</v>
      </c>
      <c r="F2882" s="69" t="s">
        <v>298</v>
      </c>
      <c r="G2882" s="69">
        <v>86</v>
      </c>
      <c r="H2882" s="69" t="s">
        <v>521</v>
      </c>
      <c r="I2882" s="69" t="s">
        <v>9759</v>
      </c>
      <c r="J2882" s="69">
        <v>21420</v>
      </c>
      <c r="K2882" s="69">
        <v>1</v>
      </c>
      <c r="L2882" s="69" t="s">
        <v>490</v>
      </c>
      <c r="M2882" s="69" t="s">
        <v>9760</v>
      </c>
      <c r="N2882" s="69">
        <v>24</v>
      </c>
      <c r="O2882" s="69" t="s">
        <v>13469</v>
      </c>
      <c r="P2882" s="1" t="s">
        <v>320</v>
      </c>
      <c r="Q2882" s="69"/>
      <c r="R2882" s="69">
        <v>3116573</v>
      </c>
      <c r="S2882" s="69"/>
      <c r="T2882" s="69" t="s">
        <v>421</v>
      </c>
      <c r="U2882" s="69" t="s">
        <v>364</v>
      </c>
      <c r="V2882" s="69" t="s">
        <v>9377</v>
      </c>
      <c r="W2882" s="1">
        <v>32270</v>
      </c>
      <c r="X2882"/>
    </row>
    <row r="2883" spans="1:24" x14ac:dyDescent="0.3">
      <c r="A2883" s="69" t="s">
        <v>9763</v>
      </c>
      <c r="B2883" s="69">
        <v>1</v>
      </c>
      <c r="C2883" s="1" t="s">
        <v>9762</v>
      </c>
      <c r="D2883" s="69" t="s">
        <v>347</v>
      </c>
      <c r="E2883" s="69" t="s">
        <v>14147</v>
      </c>
      <c r="F2883" s="69" t="s">
        <v>294</v>
      </c>
      <c r="G2883" s="69"/>
      <c r="H2883" s="69" t="s">
        <v>682</v>
      </c>
      <c r="I2883" s="69" t="s">
        <v>9762</v>
      </c>
      <c r="J2883" s="69">
        <v>21055</v>
      </c>
      <c r="K2883" s="69">
        <v>1</v>
      </c>
      <c r="L2883" s="69" t="s">
        <v>2743</v>
      </c>
      <c r="M2883" s="69" t="s">
        <v>1116</v>
      </c>
      <c r="N2883" s="69">
        <v>24</v>
      </c>
      <c r="O2883" s="69" t="s">
        <v>13470</v>
      </c>
      <c r="P2883" s="1" t="s">
        <v>347</v>
      </c>
      <c r="Q2883" s="69"/>
      <c r="R2883" s="69">
        <v>3119471</v>
      </c>
      <c r="S2883" s="69"/>
      <c r="T2883" s="69" t="s">
        <v>421</v>
      </c>
      <c r="U2883" s="69"/>
      <c r="V2883" s="69" t="s">
        <v>5655</v>
      </c>
      <c r="W2883" s="1">
        <v>32211</v>
      </c>
      <c r="X2883"/>
    </row>
    <row r="2884" spans="1:24" x14ac:dyDescent="0.3">
      <c r="A2884" s="69" t="s">
        <v>9765</v>
      </c>
      <c r="B2884" s="69">
        <v>1</v>
      </c>
      <c r="C2884" s="1" t="s">
        <v>9764</v>
      </c>
      <c r="D2884" s="69" t="s">
        <v>347</v>
      </c>
      <c r="E2884" s="69"/>
      <c r="F2884" s="69" t="s">
        <v>294</v>
      </c>
      <c r="G2884" s="69">
        <v>17</v>
      </c>
      <c r="H2884" s="69" t="s">
        <v>384</v>
      </c>
      <c r="I2884" s="69" t="s">
        <v>9764</v>
      </c>
      <c r="J2884" s="69">
        <v>13974</v>
      </c>
      <c r="K2884" s="69">
        <v>8</v>
      </c>
      <c r="L2884" s="69" t="s">
        <v>5143</v>
      </c>
      <c r="M2884" s="69" t="s">
        <v>1104</v>
      </c>
      <c r="N2884" s="69">
        <v>30</v>
      </c>
      <c r="O2884" s="69" t="s">
        <v>13471</v>
      </c>
      <c r="P2884" s="1" t="s">
        <v>347</v>
      </c>
      <c r="Q2884" s="69"/>
      <c r="R2884" s="69">
        <v>14916</v>
      </c>
      <c r="S2884" s="69"/>
      <c r="T2884" s="69" t="s">
        <v>359</v>
      </c>
      <c r="U2884" s="69"/>
      <c r="V2884" s="69" t="s">
        <v>6913</v>
      </c>
      <c r="W2884" s="1">
        <v>25831</v>
      </c>
      <c r="X2884"/>
    </row>
    <row r="2885" spans="1:24" x14ac:dyDescent="0.3">
      <c r="A2885" s="69" t="s">
        <v>16877</v>
      </c>
      <c r="B2885" s="69">
        <v>1</v>
      </c>
      <c r="C2885" s="1" t="s">
        <v>16879</v>
      </c>
      <c r="D2885" s="69" t="s">
        <v>448</v>
      </c>
      <c r="E2885" s="69"/>
      <c r="F2885" s="69" t="s">
        <v>298</v>
      </c>
      <c r="G2885" s="69">
        <v>34</v>
      </c>
      <c r="H2885" s="69" t="s">
        <v>833</v>
      </c>
      <c r="I2885" s="69" t="s">
        <v>16879</v>
      </c>
      <c r="J2885" s="69"/>
      <c r="K2885" s="69">
        <v>0</v>
      </c>
      <c r="L2885" s="69" t="s">
        <v>623</v>
      </c>
      <c r="M2885" s="69" t="s">
        <v>17418</v>
      </c>
      <c r="N2885" s="69">
        <v>23</v>
      </c>
      <c r="O2885" s="69" t="s">
        <v>17419</v>
      </c>
      <c r="P2885" s="1" t="s">
        <v>448</v>
      </c>
      <c r="Q2885" s="69"/>
      <c r="R2885" s="69"/>
      <c r="S2885" s="69"/>
      <c r="T2885" s="69" t="s">
        <v>399</v>
      </c>
      <c r="U2885" s="69" t="s">
        <v>566</v>
      </c>
      <c r="V2885" s="69" t="s">
        <v>17420</v>
      </c>
      <c r="W2885" s="1"/>
      <c r="X2885"/>
    </row>
    <row r="2886" spans="1:24" x14ac:dyDescent="0.3">
      <c r="A2886" s="69" t="s">
        <v>16035</v>
      </c>
      <c r="B2886" s="69">
        <v>1</v>
      </c>
      <c r="C2886" s="1" t="s">
        <v>16036</v>
      </c>
      <c r="D2886" s="69" t="s">
        <v>15649</v>
      </c>
      <c r="E2886" s="69" t="s">
        <v>16038</v>
      </c>
      <c r="F2886" s="69" t="s">
        <v>298</v>
      </c>
      <c r="G2886" s="69">
        <v>6</v>
      </c>
      <c r="H2886" s="69" t="s">
        <v>410</v>
      </c>
      <c r="I2886" s="69" t="s">
        <v>16036</v>
      </c>
      <c r="J2886" s="69">
        <v>13119</v>
      </c>
      <c r="K2886" s="69">
        <v>10</v>
      </c>
      <c r="L2886" s="69" t="s">
        <v>321</v>
      </c>
      <c r="M2886" s="69" t="s">
        <v>312</v>
      </c>
      <c r="N2886" s="69">
        <v>31</v>
      </c>
      <c r="O2886" s="69" t="s">
        <v>16039</v>
      </c>
      <c r="P2886" s="1" t="s">
        <v>15649</v>
      </c>
      <c r="Q2886" s="69" t="s">
        <v>407</v>
      </c>
      <c r="R2886" s="69">
        <v>14723</v>
      </c>
      <c r="S2886" s="69"/>
      <c r="T2886" s="69" t="s">
        <v>307</v>
      </c>
      <c r="U2886" s="69" t="s">
        <v>741</v>
      </c>
      <c r="V2886" s="69" t="s">
        <v>16037</v>
      </c>
      <c r="W2886" s="1">
        <v>25431</v>
      </c>
      <c r="X2886"/>
    </row>
    <row r="2887" spans="1:24" x14ac:dyDescent="0.3">
      <c r="A2887" s="69" t="s">
        <v>9767</v>
      </c>
      <c r="B2887" s="69">
        <v>1</v>
      </c>
      <c r="C2887" s="1" t="s">
        <v>9766</v>
      </c>
      <c r="D2887" s="69" t="s">
        <v>320</v>
      </c>
      <c r="E2887" s="69" t="s">
        <v>15409</v>
      </c>
      <c r="F2887" s="69" t="s">
        <v>294</v>
      </c>
      <c r="G2887" s="69">
        <v>88</v>
      </c>
      <c r="H2887" s="69" t="s">
        <v>1592</v>
      </c>
      <c r="I2887" s="69" t="s">
        <v>9766</v>
      </c>
      <c r="J2887" s="69">
        <v>21198</v>
      </c>
      <c r="K2887" s="69">
        <v>1</v>
      </c>
      <c r="L2887" s="69" t="s">
        <v>1914</v>
      </c>
      <c r="M2887" s="69" t="s">
        <v>3537</v>
      </c>
      <c r="N2887" s="69">
        <v>24</v>
      </c>
      <c r="O2887" s="69" t="s">
        <v>13472</v>
      </c>
      <c r="P2887" s="1" t="s">
        <v>320</v>
      </c>
      <c r="Q2887" s="69"/>
      <c r="R2887" s="69">
        <v>3134013</v>
      </c>
      <c r="S2887" s="69">
        <v>6</v>
      </c>
      <c r="T2887" s="69" t="s">
        <v>303</v>
      </c>
      <c r="U2887" s="69"/>
      <c r="V2887" s="69" t="s">
        <v>3518</v>
      </c>
      <c r="W2887" s="1">
        <v>32173</v>
      </c>
      <c r="X2887"/>
    </row>
    <row r="2888" spans="1:24" x14ac:dyDescent="0.3">
      <c r="A2888" s="69" t="s">
        <v>15410</v>
      </c>
      <c r="B2888" s="69">
        <v>1</v>
      </c>
      <c r="C2888" s="1" t="s">
        <v>15411</v>
      </c>
      <c r="D2888" s="69" t="s">
        <v>347</v>
      </c>
      <c r="E2888" s="69"/>
      <c r="F2888" s="69" t="s">
        <v>298</v>
      </c>
      <c r="G2888" s="69">
        <v>12</v>
      </c>
      <c r="H2888" s="69" t="s">
        <v>533</v>
      </c>
      <c r="I2888" s="69" t="s">
        <v>15411</v>
      </c>
      <c r="J2888" s="69">
        <v>22415</v>
      </c>
      <c r="K2888" s="69">
        <v>1</v>
      </c>
      <c r="L2888" s="69" t="s">
        <v>1973</v>
      </c>
      <c r="M2888" s="69" t="s">
        <v>15413</v>
      </c>
      <c r="N2888" s="69">
        <v>22</v>
      </c>
      <c r="O2888" s="69" t="s">
        <v>15414</v>
      </c>
      <c r="P2888" s="1" t="s">
        <v>347</v>
      </c>
      <c r="Q2888" s="69"/>
      <c r="R2888" s="69">
        <v>4057082</v>
      </c>
      <c r="S2888" s="69"/>
      <c r="T2888" s="69" t="s">
        <v>307</v>
      </c>
      <c r="U2888" s="69" t="s">
        <v>548</v>
      </c>
      <c r="V2888" s="69" t="s">
        <v>15412</v>
      </c>
      <c r="W2888" s="1">
        <v>33351</v>
      </c>
      <c r="X2888"/>
    </row>
    <row r="2889" spans="1:24" x14ac:dyDescent="0.3">
      <c r="A2889" s="69" t="s">
        <v>9770</v>
      </c>
      <c r="B2889" s="69">
        <v>1</v>
      </c>
      <c r="C2889" s="1" t="s">
        <v>9769</v>
      </c>
      <c r="D2889" s="69" t="s">
        <v>347</v>
      </c>
      <c r="E2889" s="69"/>
      <c r="F2889" s="69" t="s">
        <v>294</v>
      </c>
      <c r="G2889" s="69">
        <v>12</v>
      </c>
      <c r="H2889" s="69" t="s">
        <v>433</v>
      </c>
      <c r="I2889" s="69" t="s">
        <v>9769</v>
      </c>
      <c r="J2889" s="69">
        <v>11049</v>
      </c>
      <c r="K2889" s="69">
        <v>4</v>
      </c>
      <c r="L2889" s="69" t="s">
        <v>600</v>
      </c>
      <c r="M2889" s="69" t="s">
        <v>3012</v>
      </c>
      <c r="N2889" s="69">
        <v>29</v>
      </c>
      <c r="O2889" s="69" t="s">
        <v>13473</v>
      </c>
      <c r="P2889" s="1" t="s">
        <v>347</v>
      </c>
      <c r="Q2889" s="69"/>
      <c r="R2889" s="69">
        <v>13222</v>
      </c>
      <c r="S2889" s="69"/>
      <c r="T2889" s="69" t="s">
        <v>317</v>
      </c>
      <c r="U2889" s="69"/>
      <c r="V2889" s="69" t="s">
        <v>3588</v>
      </c>
      <c r="W2889" s="1">
        <v>24153</v>
      </c>
      <c r="X2889"/>
    </row>
    <row r="2890" spans="1:24" x14ac:dyDescent="0.3">
      <c r="A2890" s="69" t="s">
        <v>9773</v>
      </c>
      <c r="B2890" s="69">
        <v>1</v>
      </c>
      <c r="C2890" s="1" t="s">
        <v>241</v>
      </c>
      <c r="D2890" s="69" t="s">
        <v>310</v>
      </c>
      <c r="E2890" s="69" t="s">
        <v>9772</v>
      </c>
      <c r="F2890" s="69" t="s">
        <v>298</v>
      </c>
      <c r="G2890" s="69">
        <v>8</v>
      </c>
      <c r="H2890" s="69" t="s">
        <v>374</v>
      </c>
      <c r="I2890" s="69" t="s">
        <v>241</v>
      </c>
      <c r="J2890" s="69">
        <v>16763</v>
      </c>
      <c r="K2890" s="69">
        <v>6</v>
      </c>
      <c r="L2890" s="69" t="s">
        <v>612</v>
      </c>
      <c r="M2890" s="69" t="s">
        <v>9771</v>
      </c>
      <c r="N2890" s="69">
        <v>27</v>
      </c>
      <c r="O2890" s="69" t="s">
        <v>13474</v>
      </c>
      <c r="P2890" s="1" t="s">
        <v>310</v>
      </c>
      <c r="Q2890" s="69"/>
      <c r="R2890" s="69">
        <v>2576980</v>
      </c>
      <c r="S2890" s="69">
        <v>2</v>
      </c>
      <c r="T2890" s="69" t="s">
        <v>421</v>
      </c>
      <c r="U2890" s="69" t="s">
        <v>14224</v>
      </c>
      <c r="V2890" s="69" t="s">
        <v>9774</v>
      </c>
      <c r="W2890" s="1">
        <v>28390</v>
      </c>
      <c r="X2890"/>
    </row>
    <row r="2891" spans="1:24" x14ac:dyDescent="0.3">
      <c r="A2891" s="69" t="s">
        <v>9778</v>
      </c>
      <c r="B2891" s="69">
        <v>1</v>
      </c>
      <c r="C2891" s="1" t="s">
        <v>9775</v>
      </c>
      <c r="D2891" s="69" t="s">
        <v>320</v>
      </c>
      <c r="E2891" s="69" t="s">
        <v>9777</v>
      </c>
      <c r="F2891" s="69" t="s">
        <v>298</v>
      </c>
      <c r="G2891" s="69">
        <v>85</v>
      </c>
      <c r="H2891" s="69" t="s">
        <v>406</v>
      </c>
      <c r="I2891" s="69" t="s">
        <v>9775</v>
      </c>
      <c r="J2891" s="69">
        <v>16395</v>
      </c>
      <c r="K2891" s="69">
        <v>6</v>
      </c>
      <c r="L2891" s="69" t="s">
        <v>2500</v>
      </c>
      <c r="M2891" s="69" t="s">
        <v>9776</v>
      </c>
      <c r="N2891" s="69">
        <v>28</v>
      </c>
      <c r="O2891" s="69" t="s">
        <v>13475</v>
      </c>
      <c r="P2891" s="1" t="s">
        <v>320</v>
      </c>
      <c r="Q2891" s="69"/>
      <c r="R2891" s="69">
        <v>17348</v>
      </c>
      <c r="S2891" s="69">
        <v>3</v>
      </c>
      <c r="T2891" s="69" t="s">
        <v>421</v>
      </c>
      <c r="U2891" s="69" t="s">
        <v>334</v>
      </c>
      <c r="V2891" s="69" t="s">
        <v>7743</v>
      </c>
      <c r="W2891" s="1">
        <v>28184</v>
      </c>
      <c r="X2891"/>
    </row>
    <row r="2892" spans="1:24" x14ac:dyDescent="0.3">
      <c r="A2892" s="69" t="s">
        <v>9782</v>
      </c>
      <c r="B2892" s="69">
        <v>1</v>
      </c>
      <c r="C2892" s="1" t="s">
        <v>9779</v>
      </c>
      <c r="D2892" s="69" t="s">
        <v>347</v>
      </c>
      <c r="E2892" s="69"/>
      <c r="F2892" s="69" t="s">
        <v>294</v>
      </c>
      <c r="G2892" s="69">
        <v>2</v>
      </c>
      <c r="H2892" s="69" t="s">
        <v>825</v>
      </c>
      <c r="I2892" s="69" t="s">
        <v>9779</v>
      </c>
      <c r="J2892" s="69">
        <v>20374</v>
      </c>
      <c r="K2892" s="69">
        <v>0</v>
      </c>
      <c r="L2892" s="69" t="s">
        <v>9780</v>
      </c>
      <c r="M2892" s="69" t="s">
        <v>9781</v>
      </c>
      <c r="N2892" s="69"/>
      <c r="O2892" s="69" t="s">
        <v>13476</v>
      </c>
      <c r="P2892" s="1" t="s">
        <v>347</v>
      </c>
      <c r="Q2892" s="69"/>
      <c r="R2892" s="69">
        <v>4294247</v>
      </c>
      <c r="S2892" s="69"/>
      <c r="T2892" s="69" t="s">
        <v>489</v>
      </c>
      <c r="U2892" s="69"/>
      <c r="V2892" s="69"/>
      <c r="W2892" s="1"/>
      <c r="X2892"/>
    </row>
    <row r="2893" spans="1:24" x14ac:dyDescent="0.3">
      <c r="A2893" s="69" t="s">
        <v>9785</v>
      </c>
      <c r="B2893" s="69">
        <v>1</v>
      </c>
      <c r="C2893" s="1" t="s">
        <v>9783</v>
      </c>
      <c r="D2893" s="69" t="s">
        <v>347</v>
      </c>
      <c r="E2893" s="69" t="s">
        <v>9784</v>
      </c>
      <c r="F2893" s="69" t="s">
        <v>294</v>
      </c>
      <c r="G2893" s="69">
        <v>84</v>
      </c>
      <c r="H2893" s="69" t="s">
        <v>810</v>
      </c>
      <c r="I2893" s="69" t="s">
        <v>9783</v>
      </c>
      <c r="J2893" s="69">
        <v>18184</v>
      </c>
      <c r="K2893" s="69">
        <v>4</v>
      </c>
      <c r="L2893" s="69" t="s">
        <v>5868</v>
      </c>
      <c r="M2893" s="69" t="s">
        <v>1400</v>
      </c>
      <c r="N2893" s="69">
        <v>27</v>
      </c>
      <c r="O2893" s="69" t="s">
        <v>13477</v>
      </c>
      <c r="P2893" s="1" t="s">
        <v>347</v>
      </c>
      <c r="Q2893" s="69"/>
      <c r="R2893" s="69">
        <v>2980238</v>
      </c>
      <c r="S2893" s="69">
        <v>4</v>
      </c>
      <c r="T2893" s="69" t="s">
        <v>421</v>
      </c>
      <c r="U2893" s="69"/>
      <c r="V2893" s="69" t="s">
        <v>405</v>
      </c>
      <c r="W2893" s="1">
        <v>29710</v>
      </c>
      <c r="X2893"/>
    </row>
    <row r="2894" spans="1:24" x14ac:dyDescent="0.3">
      <c r="A2894" s="69" t="s">
        <v>16040</v>
      </c>
      <c r="B2894" s="69">
        <v>1</v>
      </c>
      <c r="C2894" s="1" t="s">
        <v>16041</v>
      </c>
      <c r="D2894" s="69" t="s">
        <v>15649</v>
      </c>
      <c r="E2894" s="69" t="s">
        <v>16043</v>
      </c>
      <c r="F2894" s="69" t="s">
        <v>298</v>
      </c>
      <c r="G2894" s="69">
        <v>4</v>
      </c>
      <c r="H2894" s="69" t="s">
        <v>571</v>
      </c>
      <c r="I2894" s="69" t="s">
        <v>16041</v>
      </c>
      <c r="J2894" s="69">
        <v>17550</v>
      </c>
      <c r="K2894" s="69">
        <v>6</v>
      </c>
      <c r="L2894" s="69" t="s">
        <v>596</v>
      </c>
      <c r="M2894" s="69" t="s">
        <v>16044</v>
      </c>
      <c r="N2894" s="69">
        <v>28</v>
      </c>
      <c r="O2894" s="69" t="s">
        <v>16045</v>
      </c>
      <c r="P2894" s="1" t="s">
        <v>13877</v>
      </c>
      <c r="Q2894" s="69"/>
      <c r="R2894" s="69">
        <v>2576240</v>
      </c>
      <c r="S2894" s="69"/>
      <c r="T2894" s="69" t="s">
        <v>344</v>
      </c>
      <c r="U2894" s="69" t="s">
        <v>1190</v>
      </c>
      <c r="V2894" s="69" t="s">
        <v>16042</v>
      </c>
      <c r="W2894" s="1">
        <v>28738</v>
      </c>
      <c r="X2894"/>
    </row>
    <row r="2895" spans="1:24" x14ac:dyDescent="0.3">
      <c r="A2895" s="69" t="s">
        <v>9787</v>
      </c>
      <c r="B2895" s="69">
        <v>1</v>
      </c>
      <c r="C2895" s="1" t="s">
        <v>132</v>
      </c>
      <c r="D2895" s="69" t="s">
        <v>347</v>
      </c>
      <c r="E2895" s="69" t="s">
        <v>9786</v>
      </c>
      <c r="F2895" s="69" t="s">
        <v>298</v>
      </c>
      <c r="G2895" s="69">
        <v>17</v>
      </c>
      <c r="H2895" s="69" t="s">
        <v>528</v>
      </c>
      <c r="I2895" s="69" t="s">
        <v>132</v>
      </c>
      <c r="J2895" s="69">
        <v>19864</v>
      </c>
      <c r="K2895" s="69">
        <v>3</v>
      </c>
      <c r="L2895" s="69" t="s">
        <v>1113</v>
      </c>
      <c r="M2895" s="69" t="s">
        <v>930</v>
      </c>
      <c r="N2895" s="69">
        <v>25</v>
      </c>
      <c r="O2895" s="69" t="s">
        <v>13478</v>
      </c>
      <c r="P2895" s="1" t="s">
        <v>347</v>
      </c>
      <c r="Q2895" s="69" t="s">
        <v>407</v>
      </c>
      <c r="R2895" s="69">
        <v>3050487</v>
      </c>
      <c r="S2895" s="69">
        <v>1</v>
      </c>
      <c r="T2895" s="69" t="s">
        <v>359</v>
      </c>
      <c r="U2895" s="69" t="s">
        <v>890</v>
      </c>
      <c r="V2895" s="69" t="s">
        <v>17421</v>
      </c>
      <c r="W2895" s="1">
        <v>31021</v>
      </c>
      <c r="X2895"/>
    </row>
    <row r="2896" spans="1:24" x14ac:dyDescent="0.3">
      <c r="A2896" s="69" t="s">
        <v>15415</v>
      </c>
      <c r="B2896" s="69">
        <v>1</v>
      </c>
      <c r="C2896" s="1" t="s">
        <v>15416</v>
      </c>
      <c r="D2896" s="69" t="s">
        <v>320</v>
      </c>
      <c r="E2896" s="69"/>
      <c r="F2896" s="69" t="s">
        <v>298</v>
      </c>
      <c r="G2896" s="69">
        <v>86</v>
      </c>
      <c r="H2896" s="69" t="s">
        <v>511</v>
      </c>
      <c r="I2896" s="69" t="s">
        <v>15416</v>
      </c>
      <c r="J2896" s="69">
        <v>21770</v>
      </c>
      <c r="K2896" s="69">
        <v>1</v>
      </c>
      <c r="L2896" s="69" t="s">
        <v>683</v>
      </c>
      <c r="M2896" s="69" t="s">
        <v>15418</v>
      </c>
      <c r="N2896" s="69">
        <v>24</v>
      </c>
      <c r="O2896" s="69" t="s">
        <v>15419</v>
      </c>
      <c r="P2896" s="1" t="s">
        <v>320</v>
      </c>
      <c r="Q2896" s="69"/>
      <c r="R2896" s="69">
        <v>3924367</v>
      </c>
      <c r="S2896" s="69"/>
      <c r="T2896" s="69" t="s">
        <v>421</v>
      </c>
      <c r="U2896" s="69" t="s">
        <v>665</v>
      </c>
      <c r="V2896" s="69" t="s">
        <v>15417</v>
      </c>
      <c r="W2896" s="1">
        <v>33044</v>
      </c>
      <c r="X2896"/>
    </row>
    <row r="2897" spans="1:24" x14ac:dyDescent="0.3">
      <c r="A2897" s="69" t="s">
        <v>9789</v>
      </c>
      <c r="B2897" s="69">
        <v>1</v>
      </c>
      <c r="C2897" s="1" t="s">
        <v>9788</v>
      </c>
      <c r="D2897" s="69" t="s">
        <v>347</v>
      </c>
      <c r="E2897" s="69"/>
      <c r="F2897" s="69" t="s">
        <v>294</v>
      </c>
      <c r="G2897" s="69">
        <v>85</v>
      </c>
      <c r="H2897" s="69" t="s">
        <v>775</v>
      </c>
      <c r="I2897" s="69" t="s">
        <v>9788</v>
      </c>
      <c r="J2897" s="69">
        <v>19367</v>
      </c>
      <c r="K2897" s="69">
        <v>2</v>
      </c>
      <c r="L2897" s="69" t="s">
        <v>1241</v>
      </c>
      <c r="M2897" s="69" t="s">
        <v>4903</v>
      </c>
      <c r="N2897" s="69">
        <v>24</v>
      </c>
      <c r="O2897" s="69" t="s">
        <v>13479</v>
      </c>
      <c r="P2897" s="1" t="s">
        <v>347</v>
      </c>
      <c r="Q2897" s="69"/>
      <c r="R2897" s="69">
        <v>3051897</v>
      </c>
      <c r="S2897" s="69"/>
      <c r="T2897" s="69" t="s">
        <v>421</v>
      </c>
      <c r="U2897" s="69"/>
      <c r="V2897" s="69" t="s">
        <v>9790</v>
      </c>
      <c r="W2897" s="1">
        <v>30688</v>
      </c>
      <c r="X2897"/>
    </row>
    <row r="2898" spans="1:24" x14ac:dyDescent="0.3">
      <c r="A2898" s="69" t="s">
        <v>9793</v>
      </c>
      <c r="B2898" s="69">
        <v>1</v>
      </c>
      <c r="C2898" s="1" t="s">
        <v>9791</v>
      </c>
      <c r="D2898" s="69" t="s">
        <v>434</v>
      </c>
      <c r="E2898" s="69"/>
      <c r="F2898" s="69" t="s">
        <v>294</v>
      </c>
      <c r="G2898" s="69">
        <v>2</v>
      </c>
      <c r="H2898" s="69" t="s">
        <v>918</v>
      </c>
      <c r="I2898" s="69" t="s">
        <v>9791</v>
      </c>
      <c r="J2898" s="69">
        <v>14929</v>
      </c>
      <c r="K2898" s="69">
        <v>1</v>
      </c>
      <c r="L2898" s="69" t="s">
        <v>497</v>
      </c>
      <c r="M2898" s="69" t="s">
        <v>9792</v>
      </c>
      <c r="N2898" s="69">
        <v>28</v>
      </c>
      <c r="O2898" s="69" t="s">
        <v>13480</v>
      </c>
      <c r="P2898" s="1" t="s">
        <v>434</v>
      </c>
      <c r="Q2898" s="69"/>
      <c r="R2898" s="69">
        <v>15776</v>
      </c>
      <c r="S2898" s="69"/>
      <c r="T2898" s="69" t="s">
        <v>317</v>
      </c>
      <c r="U2898" s="69"/>
      <c r="V2898" s="69" t="s">
        <v>9794</v>
      </c>
      <c r="W2898" s="1"/>
      <c r="X2898"/>
    </row>
    <row r="2899" spans="1:24" x14ac:dyDescent="0.3">
      <c r="A2899" s="69" t="s">
        <v>9797</v>
      </c>
      <c r="B2899" s="69">
        <v>1</v>
      </c>
      <c r="C2899" s="1" t="s">
        <v>9795</v>
      </c>
      <c r="D2899" s="69"/>
      <c r="E2899" s="69"/>
      <c r="F2899" s="69" t="s">
        <v>294</v>
      </c>
      <c r="G2899" s="69">
        <v>0</v>
      </c>
      <c r="H2899" s="69" t="s">
        <v>295</v>
      </c>
      <c r="I2899" s="69" t="s">
        <v>9795</v>
      </c>
      <c r="J2899" s="69">
        <v>18826</v>
      </c>
      <c r="K2899" s="69">
        <v>0</v>
      </c>
      <c r="L2899" s="69" t="s">
        <v>9796</v>
      </c>
      <c r="M2899" s="69" t="s">
        <v>509</v>
      </c>
      <c r="N2899" s="69"/>
      <c r="O2899" s="69" t="s">
        <v>13481</v>
      </c>
      <c r="P2899" s="1" t="s">
        <v>295</v>
      </c>
      <c r="Q2899" s="69"/>
      <c r="R2899" s="69"/>
      <c r="S2899" s="69"/>
      <c r="T2899" s="69" t="s">
        <v>295</v>
      </c>
      <c r="U2899" s="69"/>
      <c r="V2899" s="69"/>
      <c r="W2899" s="1"/>
      <c r="X2899"/>
    </row>
    <row r="2900" spans="1:24" x14ac:dyDescent="0.3">
      <c r="A2900" s="69" t="s">
        <v>9800</v>
      </c>
      <c r="B2900" s="69">
        <v>1</v>
      </c>
      <c r="C2900" s="1" t="s">
        <v>9798</v>
      </c>
      <c r="D2900" s="69" t="s">
        <v>320</v>
      </c>
      <c r="E2900" s="69"/>
      <c r="F2900" s="69" t="s">
        <v>294</v>
      </c>
      <c r="G2900" s="69">
        <v>82</v>
      </c>
      <c r="H2900" s="69" t="s">
        <v>439</v>
      </c>
      <c r="I2900" s="69" t="s">
        <v>9798</v>
      </c>
      <c r="J2900" s="69">
        <v>15446</v>
      </c>
      <c r="K2900" s="69">
        <v>1</v>
      </c>
      <c r="L2900" s="69" t="s">
        <v>468</v>
      </c>
      <c r="M2900" s="69" t="s">
        <v>9799</v>
      </c>
      <c r="N2900" s="69">
        <v>27</v>
      </c>
      <c r="O2900" s="69" t="s">
        <v>13482</v>
      </c>
      <c r="P2900" s="1" t="s">
        <v>320</v>
      </c>
      <c r="Q2900" s="69"/>
      <c r="R2900" s="69"/>
      <c r="S2900" s="69"/>
      <c r="T2900" s="69" t="s">
        <v>293</v>
      </c>
      <c r="U2900" s="69"/>
      <c r="V2900" s="69" t="s">
        <v>8517</v>
      </c>
      <c r="W2900" s="1"/>
      <c r="X2900"/>
    </row>
    <row r="2901" spans="1:24" x14ac:dyDescent="0.3">
      <c r="A2901" s="69" t="s">
        <v>16634</v>
      </c>
      <c r="B2901" s="69">
        <v>1</v>
      </c>
      <c r="C2901" s="1" t="s">
        <v>15420</v>
      </c>
      <c r="D2901" s="69" t="s">
        <v>448</v>
      </c>
      <c r="E2901" s="69"/>
      <c r="F2901" s="69" t="s">
        <v>298</v>
      </c>
      <c r="G2901" s="69">
        <v>23</v>
      </c>
      <c r="H2901" s="69" t="s">
        <v>410</v>
      </c>
      <c r="I2901" s="69" t="s">
        <v>15420</v>
      </c>
      <c r="J2901" s="69">
        <v>21765</v>
      </c>
      <c r="K2901" s="69">
        <v>1</v>
      </c>
      <c r="L2901" s="69" t="s">
        <v>16635</v>
      </c>
      <c r="M2901" s="69" t="s">
        <v>15421</v>
      </c>
      <c r="N2901" s="69">
        <v>24</v>
      </c>
      <c r="O2901" s="69" t="s">
        <v>15422</v>
      </c>
      <c r="P2901" s="1" t="s">
        <v>448</v>
      </c>
      <c r="Q2901" s="69"/>
      <c r="R2901" s="69">
        <v>3928925</v>
      </c>
      <c r="S2901" s="69">
        <v>7</v>
      </c>
      <c r="T2901" s="69" t="s">
        <v>489</v>
      </c>
      <c r="U2901" s="69" t="s">
        <v>532</v>
      </c>
      <c r="V2901" s="69" t="s">
        <v>8360</v>
      </c>
      <c r="W2901" s="1">
        <v>33199</v>
      </c>
      <c r="X2901"/>
    </row>
    <row r="2902" spans="1:24" x14ac:dyDescent="0.3">
      <c r="A2902" s="69" t="s">
        <v>9803</v>
      </c>
      <c r="B2902" s="69">
        <v>1</v>
      </c>
      <c r="C2902" s="1" t="s">
        <v>9801</v>
      </c>
      <c r="D2902" s="69"/>
      <c r="E2902" s="69"/>
      <c r="F2902" s="69" t="s">
        <v>294</v>
      </c>
      <c r="G2902" s="69">
        <v>0</v>
      </c>
      <c r="H2902" s="69" t="s">
        <v>295</v>
      </c>
      <c r="I2902" s="69" t="s">
        <v>9801</v>
      </c>
      <c r="J2902" s="69">
        <v>17370</v>
      </c>
      <c r="K2902" s="69"/>
      <c r="L2902" s="69" t="s">
        <v>9802</v>
      </c>
      <c r="M2902" s="69" t="s">
        <v>1973</v>
      </c>
      <c r="N2902" s="69"/>
      <c r="O2902" s="69" t="s">
        <v>13483</v>
      </c>
      <c r="P2902" s="1" t="s">
        <v>295</v>
      </c>
      <c r="Q2902" s="69"/>
      <c r="R2902" s="69"/>
      <c r="S2902" s="69"/>
      <c r="T2902" s="69" t="s">
        <v>295</v>
      </c>
      <c r="U2902" s="69"/>
      <c r="V2902" s="69"/>
      <c r="W2902" s="1"/>
      <c r="X2902"/>
    </row>
    <row r="2903" spans="1:24" x14ac:dyDescent="0.3">
      <c r="A2903" s="69" t="s">
        <v>9806</v>
      </c>
      <c r="B2903" s="69">
        <v>1</v>
      </c>
      <c r="C2903" s="1" t="s">
        <v>9804</v>
      </c>
      <c r="D2903" s="69" t="s">
        <v>448</v>
      </c>
      <c r="E2903" s="69"/>
      <c r="F2903" s="69" t="s">
        <v>294</v>
      </c>
      <c r="G2903" s="69">
        <v>20</v>
      </c>
      <c r="H2903" s="69" t="s">
        <v>575</v>
      </c>
      <c r="I2903" s="69" t="s">
        <v>9804</v>
      </c>
      <c r="J2903" s="69">
        <v>9369</v>
      </c>
      <c r="K2903" s="69">
        <v>12</v>
      </c>
      <c r="L2903" s="69" t="s">
        <v>461</v>
      </c>
      <c r="M2903" s="69" t="s">
        <v>9805</v>
      </c>
      <c r="N2903" s="69">
        <v>34</v>
      </c>
      <c r="O2903" s="69" t="s">
        <v>13484</v>
      </c>
      <c r="P2903" s="1" t="s">
        <v>448</v>
      </c>
      <c r="Q2903" s="69"/>
      <c r="R2903" s="69">
        <v>11467</v>
      </c>
      <c r="S2903" s="69"/>
      <c r="T2903" s="69" t="s">
        <v>395</v>
      </c>
      <c r="U2903" s="69"/>
      <c r="V2903" s="69" t="s">
        <v>9807</v>
      </c>
      <c r="W2903" s="1">
        <v>9010</v>
      </c>
      <c r="X2903"/>
    </row>
    <row r="2904" spans="1:24" x14ac:dyDescent="0.3">
      <c r="A2904" s="69" t="s">
        <v>9810</v>
      </c>
      <c r="B2904" s="69">
        <v>1</v>
      </c>
      <c r="C2904" s="1" t="s">
        <v>9808</v>
      </c>
      <c r="D2904" s="69"/>
      <c r="E2904" s="69"/>
      <c r="F2904" s="69" t="s">
        <v>294</v>
      </c>
      <c r="G2904" s="69">
        <v>0</v>
      </c>
      <c r="H2904" s="69" t="s">
        <v>295</v>
      </c>
      <c r="I2904" s="69" t="s">
        <v>9808</v>
      </c>
      <c r="J2904" s="69">
        <v>17831</v>
      </c>
      <c r="K2904" s="69">
        <v>0</v>
      </c>
      <c r="L2904" s="69" t="s">
        <v>5317</v>
      </c>
      <c r="M2904" s="69" t="s">
        <v>9809</v>
      </c>
      <c r="N2904" s="69"/>
      <c r="O2904" s="69" t="s">
        <v>13485</v>
      </c>
      <c r="P2904" s="1" t="s">
        <v>295</v>
      </c>
      <c r="Q2904" s="69"/>
      <c r="R2904" s="69"/>
      <c r="S2904" s="69"/>
      <c r="T2904" s="69" t="s">
        <v>295</v>
      </c>
      <c r="U2904" s="69"/>
      <c r="V2904" s="69"/>
      <c r="W2904" s="1"/>
      <c r="X2904"/>
    </row>
    <row r="2905" spans="1:24" x14ac:dyDescent="0.3">
      <c r="A2905" s="69" t="s">
        <v>9813</v>
      </c>
      <c r="B2905" s="69">
        <v>1</v>
      </c>
      <c r="C2905" s="1" t="s">
        <v>9811</v>
      </c>
      <c r="D2905" s="69"/>
      <c r="E2905" s="69"/>
      <c r="F2905" s="69" t="s">
        <v>294</v>
      </c>
      <c r="G2905" s="69">
        <v>0</v>
      </c>
      <c r="H2905" s="69" t="s">
        <v>295</v>
      </c>
      <c r="I2905" s="69" t="s">
        <v>9811</v>
      </c>
      <c r="J2905" s="69">
        <v>17839</v>
      </c>
      <c r="K2905" s="69"/>
      <c r="L2905" s="69" t="s">
        <v>3312</v>
      </c>
      <c r="M2905" s="69" t="s">
        <v>9812</v>
      </c>
      <c r="N2905" s="69"/>
      <c r="O2905" s="69" t="s">
        <v>13486</v>
      </c>
      <c r="P2905" s="1" t="s">
        <v>295</v>
      </c>
      <c r="Q2905" s="69"/>
      <c r="R2905" s="69"/>
      <c r="S2905" s="69"/>
      <c r="T2905" s="69" t="s">
        <v>295</v>
      </c>
      <c r="U2905" s="69"/>
      <c r="V2905" s="69"/>
      <c r="W2905" s="1"/>
      <c r="X2905"/>
    </row>
    <row r="2906" spans="1:24" x14ac:dyDescent="0.3">
      <c r="A2906" s="69" t="s">
        <v>15423</v>
      </c>
      <c r="B2906" s="69">
        <v>1</v>
      </c>
      <c r="C2906" s="1" t="s">
        <v>15424</v>
      </c>
      <c r="D2906" s="69" t="s">
        <v>448</v>
      </c>
      <c r="E2906" s="69"/>
      <c r="F2906" s="69" t="s">
        <v>298</v>
      </c>
      <c r="G2906" s="69">
        <v>29</v>
      </c>
      <c r="H2906" s="69" t="s">
        <v>361</v>
      </c>
      <c r="I2906" s="69" t="s">
        <v>15424</v>
      </c>
      <c r="J2906" s="69">
        <v>21782</v>
      </c>
      <c r="K2906" s="69">
        <v>1</v>
      </c>
      <c r="L2906" s="69" t="s">
        <v>647</v>
      </c>
      <c r="M2906" s="69" t="s">
        <v>1984</v>
      </c>
      <c r="N2906" s="69">
        <v>23</v>
      </c>
      <c r="O2906" s="69" t="s">
        <v>15425</v>
      </c>
      <c r="P2906" s="1" t="s">
        <v>448</v>
      </c>
      <c r="Q2906" s="69"/>
      <c r="R2906" s="69">
        <v>4039274</v>
      </c>
      <c r="S2906" s="69">
        <v>4</v>
      </c>
      <c r="T2906" s="69" t="s">
        <v>307</v>
      </c>
      <c r="U2906" s="69" t="s">
        <v>339</v>
      </c>
      <c r="V2906" s="69" t="s">
        <v>14485</v>
      </c>
      <c r="W2906" s="1">
        <v>33088</v>
      </c>
      <c r="X2906"/>
    </row>
    <row r="2907" spans="1:24" x14ac:dyDescent="0.3">
      <c r="A2907" s="69" t="s">
        <v>17422</v>
      </c>
      <c r="B2907" s="69">
        <v>1</v>
      </c>
      <c r="C2907" s="1" t="s">
        <v>17423</v>
      </c>
      <c r="D2907" s="69" t="s">
        <v>347</v>
      </c>
      <c r="E2907" s="69"/>
      <c r="F2907" s="69" t="s">
        <v>298</v>
      </c>
      <c r="G2907" s="69">
        <v>7</v>
      </c>
      <c r="H2907" s="69" t="s">
        <v>599</v>
      </c>
      <c r="I2907" s="69" t="s">
        <v>17423</v>
      </c>
      <c r="J2907" s="69"/>
      <c r="K2907" s="69">
        <v>0</v>
      </c>
      <c r="L2907" s="69" t="s">
        <v>4452</v>
      </c>
      <c r="M2907" s="69" t="s">
        <v>17424</v>
      </c>
      <c r="N2907" s="69">
        <v>23</v>
      </c>
      <c r="O2907" s="69" t="s">
        <v>17425</v>
      </c>
      <c r="P2907" s="1" t="s">
        <v>347</v>
      </c>
      <c r="Q2907" s="69"/>
      <c r="R2907" s="69"/>
      <c r="S2907" s="69"/>
      <c r="T2907" s="69" t="s">
        <v>317</v>
      </c>
      <c r="U2907" s="69" t="s">
        <v>302</v>
      </c>
      <c r="V2907" s="69" t="s">
        <v>17426</v>
      </c>
      <c r="W2907" s="1"/>
      <c r="X2907"/>
    </row>
    <row r="2908" spans="1:24" x14ac:dyDescent="0.3">
      <c r="A2908" s="69" t="s">
        <v>9816</v>
      </c>
      <c r="B2908" s="69">
        <v>1</v>
      </c>
      <c r="C2908" s="1" t="s">
        <v>112</v>
      </c>
      <c r="D2908" s="69" t="s">
        <v>310</v>
      </c>
      <c r="E2908" s="69" t="s">
        <v>9815</v>
      </c>
      <c r="F2908" s="69" t="s">
        <v>298</v>
      </c>
      <c r="G2908" s="69">
        <v>12</v>
      </c>
      <c r="H2908" s="69" t="s">
        <v>521</v>
      </c>
      <c r="I2908" s="69" t="s">
        <v>112</v>
      </c>
      <c r="J2908" s="69">
        <v>14008</v>
      </c>
      <c r="K2908" s="69">
        <v>8</v>
      </c>
      <c r="L2908" s="69" t="s">
        <v>435</v>
      </c>
      <c r="M2908" s="69" t="s">
        <v>9814</v>
      </c>
      <c r="N2908" s="69">
        <v>31</v>
      </c>
      <c r="O2908" s="69" t="s">
        <v>13487</v>
      </c>
      <c r="P2908" s="1" t="s">
        <v>310</v>
      </c>
      <c r="Q2908" s="69"/>
      <c r="R2908" s="69">
        <v>14874</v>
      </c>
      <c r="S2908" s="69"/>
      <c r="T2908" s="69" t="s">
        <v>421</v>
      </c>
      <c r="U2908" s="69"/>
      <c r="V2908" s="69" t="s">
        <v>5852</v>
      </c>
      <c r="W2908" s="1">
        <v>25711</v>
      </c>
      <c r="X2908"/>
    </row>
    <row r="2909" spans="1:24" x14ac:dyDescent="0.3">
      <c r="A2909" s="69" t="s">
        <v>9818</v>
      </c>
      <c r="B2909" s="69">
        <v>1</v>
      </c>
      <c r="C2909" s="1" t="s">
        <v>9817</v>
      </c>
      <c r="D2909" s="69" t="s">
        <v>320</v>
      </c>
      <c r="E2909" s="69"/>
      <c r="F2909" s="69" t="s">
        <v>294</v>
      </c>
      <c r="G2909" s="69">
        <v>89</v>
      </c>
      <c r="H2909" s="69" t="s">
        <v>439</v>
      </c>
      <c r="I2909" s="69" t="s">
        <v>9817</v>
      </c>
      <c r="J2909" s="69">
        <v>18571</v>
      </c>
      <c r="K2909" s="69">
        <v>0</v>
      </c>
      <c r="L2909" s="69" t="s">
        <v>3235</v>
      </c>
      <c r="M2909" s="69" t="s">
        <v>505</v>
      </c>
      <c r="N2909" s="69">
        <v>24</v>
      </c>
      <c r="O2909" s="69" t="s">
        <v>13488</v>
      </c>
      <c r="P2909" s="1" t="s">
        <v>320</v>
      </c>
      <c r="Q2909" s="69"/>
      <c r="R2909" s="69"/>
      <c r="S2909" s="69"/>
      <c r="T2909" s="69" t="s">
        <v>421</v>
      </c>
      <c r="U2909" s="69"/>
      <c r="V2909" s="69" t="s">
        <v>5355</v>
      </c>
      <c r="W2909" s="1">
        <v>29830</v>
      </c>
      <c r="X2909"/>
    </row>
    <row r="2910" spans="1:24" x14ac:dyDescent="0.3">
      <c r="A2910" s="69" t="s">
        <v>9822</v>
      </c>
      <c r="B2910" s="69">
        <v>1</v>
      </c>
      <c r="C2910" s="1" t="s">
        <v>9819</v>
      </c>
      <c r="D2910" s="69" t="s">
        <v>347</v>
      </c>
      <c r="E2910" s="69" t="s">
        <v>9821</v>
      </c>
      <c r="F2910" s="69" t="s">
        <v>294</v>
      </c>
      <c r="G2910" s="69">
        <v>47</v>
      </c>
      <c r="H2910" s="69" t="s">
        <v>1222</v>
      </c>
      <c r="I2910" s="69" t="s">
        <v>9819</v>
      </c>
      <c r="J2910" s="69">
        <v>17072</v>
      </c>
      <c r="K2910" s="69">
        <v>5</v>
      </c>
      <c r="L2910" s="69" t="s">
        <v>9820</v>
      </c>
      <c r="M2910" s="69" t="s">
        <v>3159</v>
      </c>
      <c r="N2910" s="69">
        <v>28</v>
      </c>
      <c r="O2910" s="69" t="s">
        <v>13489</v>
      </c>
      <c r="P2910" s="1" t="s">
        <v>347</v>
      </c>
      <c r="Q2910" s="69"/>
      <c r="R2910" s="69">
        <v>2515609</v>
      </c>
      <c r="S2910" s="69">
        <v>3</v>
      </c>
      <c r="T2910" s="69" t="s">
        <v>344</v>
      </c>
      <c r="U2910" s="69"/>
      <c r="V2910" s="69" t="s">
        <v>9823</v>
      </c>
      <c r="W2910" s="1">
        <v>29095</v>
      </c>
      <c r="X2910"/>
    </row>
    <row r="2911" spans="1:24" x14ac:dyDescent="0.3">
      <c r="A2911" s="69" t="s">
        <v>9826</v>
      </c>
      <c r="B2911" s="69">
        <v>1</v>
      </c>
      <c r="C2911" s="1" t="s">
        <v>9824</v>
      </c>
      <c r="D2911" s="69" t="s">
        <v>310</v>
      </c>
      <c r="E2911" s="69"/>
      <c r="F2911" s="69" t="s">
        <v>294</v>
      </c>
      <c r="G2911" s="69">
        <v>3</v>
      </c>
      <c r="H2911" s="69" t="s">
        <v>818</v>
      </c>
      <c r="I2911" s="69" t="s">
        <v>9824</v>
      </c>
      <c r="J2911" s="69">
        <v>14482</v>
      </c>
      <c r="K2911" s="69">
        <v>8</v>
      </c>
      <c r="L2911" s="69" t="s">
        <v>468</v>
      </c>
      <c r="M2911" s="69" t="s">
        <v>9825</v>
      </c>
      <c r="N2911" s="69">
        <v>31</v>
      </c>
      <c r="O2911" s="69" t="s">
        <v>13490</v>
      </c>
      <c r="P2911" s="1" t="s">
        <v>310</v>
      </c>
      <c r="Q2911" s="69"/>
      <c r="R2911" s="69">
        <v>14883</v>
      </c>
      <c r="S2911" s="69"/>
      <c r="T2911" s="69" t="s">
        <v>317</v>
      </c>
      <c r="U2911" s="69"/>
      <c r="V2911" s="69" t="s">
        <v>9827</v>
      </c>
      <c r="W2911" s="1">
        <v>25895</v>
      </c>
      <c r="X2911"/>
    </row>
    <row r="2912" spans="1:24" x14ac:dyDescent="0.3">
      <c r="A2912" s="69" t="s">
        <v>13871</v>
      </c>
      <c r="B2912" s="69">
        <v>1</v>
      </c>
      <c r="C2912" s="1" t="s">
        <v>13870</v>
      </c>
      <c r="D2912" s="69" t="s">
        <v>320</v>
      </c>
      <c r="E2912" s="69"/>
      <c r="F2912" s="69" t="s">
        <v>294</v>
      </c>
      <c r="G2912" s="69">
        <v>47</v>
      </c>
      <c r="H2912" s="69" t="s">
        <v>521</v>
      </c>
      <c r="I2912" s="69" t="s">
        <v>13870</v>
      </c>
      <c r="J2912" s="69">
        <v>21650</v>
      </c>
      <c r="K2912" s="69">
        <v>1</v>
      </c>
      <c r="L2912" s="69" t="s">
        <v>1545</v>
      </c>
      <c r="M2912" s="69" t="s">
        <v>1275</v>
      </c>
      <c r="N2912" s="69"/>
      <c r="O2912" s="69" t="s">
        <v>13872</v>
      </c>
      <c r="P2912" s="1" t="s">
        <v>320</v>
      </c>
      <c r="Q2912" s="69"/>
      <c r="R2912" s="69">
        <v>3728307</v>
      </c>
      <c r="S2912" s="69">
        <v>8</v>
      </c>
      <c r="T2912" s="69" t="s">
        <v>293</v>
      </c>
      <c r="U2912" s="69"/>
      <c r="V2912" s="69"/>
      <c r="W2912" s="1">
        <v>32640</v>
      </c>
      <c r="X2912"/>
    </row>
    <row r="2913" spans="1:24" x14ac:dyDescent="0.3">
      <c r="A2913" s="69" t="s">
        <v>9829</v>
      </c>
      <c r="B2913" s="69">
        <v>1</v>
      </c>
      <c r="C2913" s="1" t="s">
        <v>9828</v>
      </c>
      <c r="D2913" s="69" t="s">
        <v>320</v>
      </c>
      <c r="E2913" s="69"/>
      <c r="F2913" s="69" t="s">
        <v>294</v>
      </c>
      <c r="G2913" s="69">
        <v>86</v>
      </c>
      <c r="H2913" s="69" t="s">
        <v>511</v>
      </c>
      <c r="I2913" s="69" t="s">
        <v>9828</v>
      </c>
      <c r="J2913" s="69">
        <v>13249</v>
      </c>
      <c r="K2913" s="69">
        <v>5</v>
      </c>
      <c r="L2913" s="69" t="s">
        <v>468</v>
      </c>
      <c r="M2913" s="69" t="s">
        <v>539</v>
      </c>
      <c r="N2913" s="69">
        <v>29</v>
      </c>
      <c r="O2913" s="69" t="s">
        <v>13491</v>
      </c>
      <c r="P2913" s="1" t="s">
        <v>320</v>
      </c>
      <c r="Q2913" s="69"/>
      <c r="R2913" s="69">
        <v>14213</v>
      </c>
      <c r="S2913" s="69"/>
      <c r="T2913" s="69" t="s">
        <v>317</v>
      </c>
      <c r="U2913" s="69"/>
      <c r="V2913" s="69" t="s">
        <v>9830</v>
      </c>
      <c r="W2913" s="1">
        <v>25005</v>
      </c>
      <c r="X2913"/>
    </row>
    <row r="2914" spans="1:24" x14ac:dyDescent="0.3">
      <c r="A2914" s="69" t="s">
        <v>9832</v>
      </c>
      <c r="B2914" s="69">
        <v>1</v>
      </c>
      <c r="C2914" s="1" t="s">
        <v>9831</v>
      </c>
      <c r="D2914" s="69" t="s">
        <v>347</v>
      </c>
      <c r="E2914" s="69" t="s">
        <v>15426</v>
      </c>
      <c r="F2914" s="69" t="s">
        <v>294</v>
      </c>
      <c r="G2914" s="69">
        <v>13</v>
      </c>
      <c r="H2914" s="69" t="s">
        <v>787</v>
      </c>
      <c r="I2914" s="69" t="s">
        <v>9831</v>
      </c>
      <c r="J2914" s="69">
        <v>21290</v>
      </c>
      <c r="K2914" s="69">
        <v>1</v>
      </c>
      <c r="L2914" s="69" t="s">
        <v>7767</v>
      </c>
      <c r="M2914" s="69" t="s">
        <v>795</v>
      </c>
      <c r="N2914" s="69">
        <v>23</v>
      </c>
      <c r="O2914" s="69" t="s">
        <v>13492</v>
      </c>
      <c r="P2914" s="1" t="s">
        <v>347</v>
      </c>
      <c r="Q2914" s="69"/>
      <c r="R2914" s="69">
        <v>3914158</v>
      </c>
      <c r="S2914" s="69">
        <v>5</v>
      </c>
      <c r="T2914" s="69" t="s">
        <v>399</v>
      </c>
      <c r="U2914" s="69"/>
      <c r="V2914" s="69" t="s">
        <v>13873</v>
      </c>
      <c r="W2914" s="1">
        <v>32115</v>
      </c>
      <c r="X2914"/>
    </row>
    <row r="2915" spans="1:24" x14ac:dyDescent="0.3">
      <c r="A2915" s="69" t="s">
        <v>9835</v>
      </c>
      <c r="B2915" s="69">
        <v>1</v>
      </c>
      <c r="C2915" s="1" t="s">
        <v>24</v>
      </c>
      <c r="D2915" s="69" t="s">
        <v>347</v>
      </c>
      <c r="E2915" s="69" t="s">
        <v>9834</v>
      </c>
      <c r="F2915" s="69" t="s">
        <v>298</v>
      </c>
      <c r="G2915" s="69">
        <v>18</v>
      </c>
      <c r="H2915" s="69" t="s">
        <v>361</v>
      </c>
      <c r="I2915" s="69" t="s">
        <v>24</v>
      </c>
      <c r="J2915" s="69">
        <v>18269</v>
      </c>
      <c r="K2915" s="69">
        <v>5</v>
      </c>
      <c r="L2915" s="69" t="s">
        <v>9833</v>
      </c>
      <c r="M2915" s="69" t="s">
        <v>595</v>
      </c>
      <c r="N2915" s="69">
        <v>27</v>
      </c>
      <c r="O2915" s="69" t="s">
        <v>13493</v>
      </c>
      <c r="P2915" s="1" t="s">
        <v>347</v>
      </c>
      <c r="Q2915" s="69"/>
      <c r="R2915" s="69">
        <v>3115913</v>
      </c>
      <c r="S2915" s="69">
        <v>2</v>
      </c>
      <c r="T2915" s="69" t="s">
        <v>317</v>
      </c>
      <c r="U2915" s="69" t="s">
        <v>717</v>
      </c>
      <c r="V2915" s="69" t="s">
        <v>5612</v>
      </c>
      <c r="W2915" s="1">
        <v>29719</v>
      </c>
      <c r="X2915"/>
    </row>
    <row r="2916" spans="1:24" x14ac:dyDescent="0.3">
      <c r="A2916" s="69" t="s">
        <v>9838</v>
      </c>
      <c r="B2916" s="69">
        <v>1</v>
      </c>
      <c r="C2916" s="1" t="s">
        <v>9836</v>
      </c>
      <c r="D2916" s="69" t="s">
        <v>320</v>
      </c>
      <c r="E2916" s="69"/>
      <c r="F2916" s="69" t="s">
        <v>294</v>
      </c>
      <c r="G2916" s="69">
        <v>80</v>
      </c>
      <c r="H2916" s="69" t="s">
        <v>521</v>
      </c>
      <c r="I2916" s="69" t="s">
        <v>9836</v>
      </c>
      <c r="J2916" s="69">
        <v>11317</v>
      </c>
      <c r="K2916" s="69">
        <v>10</v>
      </c>
      <c r="L2916" s="69" t="s">
        <v>1666</v>
      </c>
      <c r="M2916" s="69" t="s">
        <v>9837</v>
      </c>
      <c r="N2916" s="69">
        <v>33</v>
      </c>
      <c r="O2916" s="69" t="s">
        <v>13494</v>
      </c>
      <c r="P2916" s="1" t="s">
        <v>320</v>
      </c>
      <c r="Q2916" s="69"/>
      <c r="R2916" s="69">
        <v>13376</v>
      </c>
      <c r="S2916" s="69"/>
      <c r="T2916" s="69" t="s">
        <v>317</v>
      </c>
      <c r="U2916" s="69"/>
      <c r="V2916" s="69" t="s">
        <v>9839</v>
      </c>
      <c r="W2916" s="1">
        <v>24100</v>
      </c>
      <c r="X2916"/>
    </row>
    <row r="2917" spans="1:24" x14ac:dyDescent="0.3">
      <c r="A2917" s="69" t="s">
        <v>9842</v>
      </c>
      <c r="B2917" s="69">
        <v>1</v>
      </c>
      <c r="C2917" s="1" t="s">
        <v>9840</v>
      </c>
      <c r="D2917" s="69" t="s">
        <v>347</v>
      </c>
      <c r="E2917" s="69" t="s">
        <v>9841</v>
      </c>
      <c r="F2917" s="69" t="s">
        <v>294</v>
      </c>
      <c r="G2917" s="69">
        <v>82</v>
      </c>
      <c r="H2917" s="69" t="s">
        <v>346</v>
      </c>
      <c r="I2917" s="69" t="s">
        <v>9840</v>
      </c>
      <c r="J2917" s="69">
        <v>19735</v>
      </c>
      <c r="K2917" s="69">
        <v>3</v>
      </c>
      <c r="L2917" s="69" t="s">
        <v>6627</v>
      </c>
      <c r="M2917" s="69" t="s">
        <v>7726</v>
      </c>
      <c r="N2917" s="69">
        <v>25</v>
      </c>
      <c r="O2917" s="69" t="s">
        <v>13495</v>
      </c>
      <c r="P2917" s="1" t="s">
        <v>347</v>
      </c>
      <c r="Q2917" s="69"/>
      <c r="R2917" s="69">
        <v>3050824</v>
      </c>
      <c r="S2917" s="69">
        <v>4</v>
      </c>
      <c r="T2917" s="69" t="s">
        <v>328</v>
      </c>
      <c r="U2917" s="69"/>
      <c r="V2917" s="69" t="s">
        <v>704</v>
      </c>
      <c r="W2917" s="1">
        <v>30942</v>
      </c>
      <c r="X2917"/>
    </row>
    <row r="2918" spans="1:24" x14ac:dyDescent="0.3">
      <c r="A2918" s="69" t="s">
        <v>15427</v>
      </c>
      <c r="B2918" s="69">
        <v>1</v>
      </c>
      <c r="C2918" s="1" t="s">
        <v>15428</v>
      </c>
      <c r="D2918" s="69" t="s">
        <v>310</v>
      </c>
      <c r="E2918" s="69"/>
      <c r="F2918" s="69" t="s">
        <v>298</v>
      </c>
      <c r="G2918" s="69">
        <v>9</v>
      </c>
      <c r="H2918" s="69" t="s">
        <v>496</v>
      </c>
      <c r="I2918" s="69" t="s">
        <v>15428</v>
      </c>
      <c r="J2918" s="69">
        <v>21820</v>
      </c>
      <c r="K2918" s="69">
        <v>1</v>
      </c>
      <c r="L2918" s="69" t="s">
        <v>503</v>
      </c>
      <c r="M2918" s="69" t="s">
        <v>15430</v>
      </c>
      <c r="N2918" s="69">
        <v>23</v>
      </c>
      <c r="O2918" s="69" t="s">
        <v>15431</v>
      </c>
      <c r="P2918" s="1" t="s">
        <v>310</v>
      </c>
      <c r="Q2918" s="69"/>
      <c r="R2918" s="69">
        <v>4035003</v>
      </c>
      <c r="S2918" s="69">
        <v>2</v>
      </c>
      <c r="T2918" s="69" t="s">
        <v>303</v>
      </c>
      <c r="U2918" s="69" t="s">
        <v>302</v>
      </c>
      <c r="V2918" s="69" t="s">
        <v>15429</v>
      </c>
      <c r="W2918" s="1">
        <v>32792</v>
      </c>
      <c r="X2918"/>
    </row>
    <row r="2919" spans="1:24" x14ac:dyDescent="0.3">
      <c r="A2919" s="69" t="s">
        <v>9845</v>
      </c>
      <c r="B2919" s="69">
        <v>1</v>
      </c>
      <c r="C2919" s="1" t="s">
        <v>9843</v>
      </c>
      <c r="D2919" s="69" t="s">
        <v>434</v>
      </c>
      <c r="E2919" s="69" t="s">
        <v>9844</v>
      </c>
      <c r="F2919" s="69" t="s">
        <v>298</v>
      </c>
      <c r="G2919" s="69">
        <v>1</v>
      </c>
      <c r="H2919" s="69" t="s">
        <v>316</v>
      </c>
      <c r="I2919" s="69" t="s">
        <v>9843</v>
      </c>
      <c r="J2919" s="69">
        <v>20325</v>
      </c>
      <c r="K2919" s="69">
        <v>3</v>
      </c>
      <c r="L2919" s="69" t="s">
        <v>953</v>
      </c>
      <c r="M2919" s="69" t="s">
        <v>1050</v>
      </c>
      <c r="N2919" s="69">
        <v>26</v>
      </c>
      <c r="O2919" s="69" t="s">
        <v>13496</v>
      </c>
      <c r="P2919" s="1" t="s">
        <v>434</v>
      </c>
      <c r="Q2919" s="69"/>
      <c r="R2919" s="69">
        <v>3975763</v>
      </c>
      <c r="S2919" s="69">
        <v>1</v>
      </c>
      <c r="T2919" s="69" t="s">
        <v>307</v>
      </c>
      <c r="U2919" s="69" t="s">
        <v>640</v>
      </c>
      <c r="V2919" s="69" t="s">
        <v>9312</v>
      </c>
      <c r="W2919" s="1">
        <v>31538</v>
      </c>
      <c r="X2919"/>
    </row>
    <row r="2920" spans="1:24" x14ac:dyDescent="0.3">
      <c r="A2920" s="69" t="s">
        <v>9847</v>
      </c>
      <c r="B2920" s="69">
        <v>1</v>
      </c>
      <c r="C2920" s="1" t="s">
        <v>9846</v>
      </c>
      <c r="D2920" s="69" t="s">
        <v>347</v>
      </c>
      <c r="E2920" s="69"/>
      <c r="F2920" s="69" t="s">
        <v>294</v>
      </c>
      <c r="G2920" s="69">
        <v>14</v>
      </c>
      <c r="H2920" s="69" t="s">
        <v>918</v>
      </c>
      <c r="I2920" s="69" t="s">
        <v>9846</v>
      </c>
      <c r="J2920" s="69">
        <v>17477</v>
      </c>
      <c r="K2920" s="69">
        <v>1</v>
      </c>
      <c r="L2920" s="69" t="s">
        <v>816</v>
      </c>
      <c r="M2920" s="69" t="s">
        <v>3282</v>
      </c>
      <c r="N2920" s="69">
        <v>26</v>
      </c>
      <c r="O2920" s="69" t="s">
        <v>13497</v>
      </c>
      <c r="P2920" s="1" t="s">
        <v>347</v>
      </c>
      <c r="Q2920" s="69"/>
      <c r="R2920" s="69">
        <v>2515260</v>
      </c>
      <c r="S2920" s="69"/>
      <c r="T2920" s="69" t="s">
        <v>344</v>
      </c>
      <c r="U2920" s="69"/>
      <c r="V2920" s="69" t="s">
        <v>4992</v>
      </c>
      <c r="W2920" s="1">
        <v>29175</v>
      </c>
      <c r="X2920"/>
    </row>
    <row r="2921" spans="1:24" x14ac:dyDescent="0.3">
      <c r="A2921" s="69" t="s">
        <v>15432</v>
      </c>
      <c r="B2921" s="69">
        <v>1</v>
      </c>
      <c r="C2921" s="1" t="s">
        <v>15433</v>
      </c>
      <c r="D2921" s="69" t="s">
        <v>320</v>
      </c>
      <c r="E2921" s="69"/>
      <c r="F2921" s="69" t="s">
        <v>298</v>
      </c>
      <c r="G2921" s="69">
        <v>46</v>
      </c>
      <c r="H2921" s="69" t="s">
        <v>607</v>
      </c>
      <c r="I2921" s="69" t="s">
        <v>15433</v>
      </c>
      <c r="J2921" s="69">
        <v>22220</v>
      </c>
      <c r="K2921" s="69">
        <v>1</v>
      </c>
      <c r="L2921" s="69" t="s">
        <v>1072</v>
      </c>
      <c r="M2921" s="69" t="s">
        <v>1036</v>
      </c>
      <c r="N2921" s="69">
        <v>24</v>
      </c>
      <c r="O2921" s="69" t="s">
        <v>15434</v>
      </c>
      <c r="P2921" s="1" t="s">
        <v>320</v>
      </c>
      <c r="Q2921" s="69"/>
      <c r="R2921" s="69">
        <v>4373904</v>
      </c>
      <c r="S2921" s="69"/>
      <c r="T2921" s="69" t="s">
        <v>303</v>
      </c>
      <c r="U2921" s="69" t="s">
        <v>414</v>
      </c>
      <c r="V2921" s="69" t="s">
        <v>15062</v>
      </c>
      <c r="W2921" s="1">
        <v>33154</v>
      </c>
      <c r="X2921"/>
    </row>
    <row r="2922" spans="1:24" x14ac:dyDescent="0.3">
      <c r="A2922" s="69" t="s">
        <v>9850</v>
      </c>
      <c r="B2922" s="69">
        <v>1</v>
      </c>
      <c r="C2922" s="1" t="s">
        <v>9848</v>
      </c>
      <c r="D2922" s="69" t="s">
        <v>347</v>
      </c>
      <c r="E2922" s="69"/>
      <c r="F2922" s="69" t="s">
        <v>298</v>
      </c>
      <c r="G2922" s="69">
        <v>0</v>
      </c>
      <c r="H2922" s="69" t="s">
        <v>447</v>
      </c>
      <c r="I2922" s="69" t="s">
        <v>9848</v>
      </c>
      <c r="J2922" s="69">
        <v>19371</v>
      </c>
      <c r="K2922" s="69">
        <v>1</v>
      </c>
      <c r="L2922" s="69" t="s">
        <v>1526</v>
      </c>
      <c r="M2922" s="69" t="s">
        <v>9849</v>
      </c>
      <c r="N2922" s="69"/>
      <c r="O2922" s="69" t="s">
        <v>13498</v>
      </c>
      <c r="P2922" s="1" t="s">
        <v>347</v>
      </c>
      <c r="Q2922" s="69"/>
      <c r="R2922" s="69"/>
      <c r="S2922" s="69"/>
      <c r="T2922" s="69" t="s">
        <v>421</v>
      </c>
      <c r="U2922" s="69" t="s">
        <v>370</v>
      </c>
      <c r="V2922" s="69"/>
      <c r="W2922" s="1">
        <v>30411</v>
      </c>
      <c r="X2922"/>
    </row>
    <row r="2923" spans="1:24" x14ac:dyDescent="0.3">
      <c r="A2923" s="69" t="s">
        <v>9852</v>
      </c>
      <c r="B2923" s="69">
        <v>1</v>
      </c>
      <c r="C2923" s="1" t="s">
        <v>9851</v>
      </c>
      <c r="D2923" s="69" t="s">
        <v>310</v>
      </c>
      <c r="E2923" s="69"/>
      <c r="F2923" s="69" t="s">
        <v>294</v>
      </c>
      <c r="G2923" s="69">
        <v>7</v>
      </c>
      <c r="H2923" s="69" t="s">
        <v>427</v>
      </c>
      <c r="I2923" s="69" t="s">
        <v>9851</v>
      </c>
      <c r="J2923" s="69">
        <v>19645</v>
      </c>
      <c r="K2923" s="69">
        <v>2</v>
      </c>
      <c r="L2923" s="69" t="s">
        <v>8767</v>
      </c>
      <c r="M2923" s="69" t="s">
        <v>1280</v>
      </c>
      <c r="N2923" s="69">
        <v>25</v>
      </c>
      <c r="O2923" s="69" t="s">
        <v>13499</v>
      </c>
      <c r="P2923" s="1" t="s">
        <v>310</v>
      </c>
      <c r="Q2923" s="69"/>
      <c r="R2923" s="69">
        <v>2972420</v>
      </c>
      <c r="S2923" s="69"/>
      <c r="T2923" s="69" t="s">
        <v>307</v>
      </c>
      <c r="U2923" s="69"/>
      <c r="V2923" s="69" t="s">
        <v>1404</v>
      </c>
      <c r="W2923" s="1">
        <v>30907</v>
      </c>
      <c r="X2923"/>
    </row>
    <row r="2924" spans="1:24" x14ac:dyDescent="0.3">
      <c r="A2924" s="69" t="s">
        <v>9856</v>
      </c>
      <c r="B2924" s="69">
        <v>1</v>
      </c>
      <c r="C2924" s="1" t="s">
        <v>9853</v>
      </c>
      <c r="D2924" s="69" t="s">
        <v>347</v>
      </c>
      <c r="E2924" s="69" t="s">
        <v>9855</v>
      </c>
      <c r="F2924" s="69" t="s">
        <v>294</v>
      </c>
      <c r="G2924" s="69">
        <v>80</v>
      </c>
      <c r="H2924" s="69" t="s">
        <v>388</v>
      </c>
      <c r="I2924" s="69" t="s">
        <v>9853</v>
      </c>
      <c r="J2924" s="69">
        <v>12246</v>
      </c>
      <c r="K2924" s="69">
        <v>10</v>
      </c>
      <c r="L2924" s="69" t="s">
        <v>4077</v>
      </c>
      <c r="M2924" s="69" t="s">
        <v>9854</v>
      </c>
      <c r="N2924" s="69">
        <v>33</v>
      </c>
      <c r="O2924" s="69" t="s">
        <v>13500</v>
      </c>
      <c r="P2924" s="1" t="s">
        <v>347</v>
      </c>
      <c r="Q2924" s="69"/>
      <c r="R2924" s="69">
        <v>13553</v>
      </c>
      <c r="S2924" s="69"/>
      <c r="T2924" s="69" t="s">
        <v>307</v>
      </c>
      <c r="U2924" s="69"/>
      <c r="V2924" s="69" t="s">
        <v>8850</v>
      </c>
      <c r="W2924" s="1">
        <v>24553</v>
      </c>
      <c r="X2924"/>
    </row>
    <row r="2925" spans="1:24" x14ac:dyDescent="0.3">
      <c r="A2925" s="69" t="s">
        <v>16636</v>
      </c>
      <c r="B2925" s="69">
        <v>1</v>
      </c>
      <c r="C2925" s="1" t="s">
        <v>16637</v>
      </c>
      <c r="D2925" s="69" t="s">
        <v>310</v>
      </c>
      <c r="E2925" s="69"/>
      <c r="F2925" s="69" t="s">
        <v>298</v>
      </c>
      <c r="G2925" s="69">
        <v>2</v>
      </c>
      <c r="H2925" s="69" t="s">
        <v>521</v>
      </c>
      <c r="I2925" s="69" t="s">
        <v>16637</v>
      </c>
      <c r="J2925" s="69"/>
      <c r="K2925" s="69">
        <v>0</v>
      </c>
      <c r="L2925" s="69" t="s">
        <v>683</v>
      </c>
      <c r="M2925" s="69" t="s">
        <v>16638</v>
      </c>
      <c r="N2925" s="69">
        <v>23</v>
      </c>
      <c r="O2925" s="69" t="s">
        <v>16639</v>
      </c>
      <c r="P2925" s="1" t="s">
        <v>310</v>
      </c>
      <c r="Q2925" s="69"/>
      <c r="R2925" s="69"/>
      <c r="S2925" s="69"/>
      <c r="T2925" s="69" t="s">
        <v>293</v>
      </c>
      <c r="U2925" s="69" t="s">
        <v>1190</v>
      </c>
      <c r="V2925" s="69" t="s">
        <v>17427</v>
      </c>
      <c r="W2925" s="1"/>
      <c r="X2925"/>
    </row>
    <row r="2926" spans="1:24" x14ac:dyDescent="0.3">
      <c r="A2926" s="69" t="s">
        <v>9859</v>
      </c>
      <c r="B2926" s="69">
        <v>1</v>
      </c>
      <c r="C2926" s="1" t="s">
        <v>9857</v>
      </c>
      <c r="D2926" s="69" t="s">
        <v>320</v>
      </c>
      <c r="E2926" s="69"/>
      <c r="F2926" s="69" t="s">
        <v>294</v>
      </c>
      <c r="G2926" s="69">
        <v>84</v>
      </c>
      <c r="H2926" s="69" t="s">
        <v>507</v>
      </c>
      <c r="I2926" s="69" t="s">
        <v>9857</v>
      </c>
      <c r="J2926" s="69">
        <v>14152</v>
      </c>
      <c r="K2926" s="69">
        <v>8</v>
      </c>
      <c r="L2926" s="69" t="s">
        <v>932</v>
      </c>
      <c r="M2926" s="69" t="s">
        <v>9858</v>
      </c>
      <c r="N2926" s="69">
        <v>31</v>
      </c>
      <c r="O2926" s="69" t="s">
        <v>13501</v>
      </c>
      <c r="P2926" s="1" t="s">
        <v>320</v>
      </c>
      <c r="Q2926" s="69"/>
      <c r="R2926" s="69">
        <v>14906</v>
      </c>
      <c r="S2926" s="69"/>
      <c r="T2926" s="69" t="s">
        <v>421</v>
      </c>
      <c r="U2926" s="69"/>
      <c r="V2926" s="69" t="s">
        <v>6321</v>
      </c>
      <c r="W2926" s="1">
        <v>25896</v>
      </c>
      <c r="X2926"/>
    </row>
    <row r="2927" spans="1:24" x14ac:dyDescent="0.3">
      <c r="A2927" s="69" t="s">
        <v>9863</v>
      </c>
      <c r="B2927" s="69">
        <v>1</v>
      </c>
      <c r="C2927" s="1" t="s">
        <v>9860</v>
      </c>
      <c r="D2927" s="69" t="s">
        <v>448</v>
      </c>
      <c r="E2927" s="69" t="s">
        <v>9862</v>
      </c>
      <c r="F2927" s="69" t="s">
        <v>294</v>
      </c>
      <c r="G2927" s="69">
        <v>38</v>
      </c>
      <c r="H2927" s="69" t="s">
        <v>388</v>
      </c>
      <c r="I2927" s="69" t="s">
        <v>9860</v>
      </c>
      <c r="J2927" s="69">
        <v>20263</v>
      </c>
      <c r="K2927" s="69">
        <v>2</v>
      </c>
      <c r="L2927" s="69" t="s">
        <v>423</v>
      </c>
      <c r="M2927" s="69" t="s">
        <v>9861</v>
      </c>
      <c r="N2927" s="69">
        <v>23</v>
      </c>
      <c r="O2927" s="69" t="s">
        <v>13502</v>
      </c>
      <c r="P2927" s="1" t="s">
        <v>448</v>
      </c>
      <c r="Q2927" s="69"/>
      <c r="R2927" s="69">
        <v>3123212</v>
      </c>
      <c r="S2927" s="69"/>
      <c r="T2927" s="69" t="s">
        <v>489</v>
      </c>
      <c r="U2927" s="69"/>
      <c r="V2927" s="69" t="s">
        <v>3587</v>
      </c>
      <c r="W2927" s="1">
        <v>31564</v>
      </c>
      <c r="X2927"/>
    </row>
    <row r="2928" spans="1:24" x14ac:dyDescent="0.3">
      <c r="A2928" s="69" t="s">
        <v>9866</v>
      </c>
      <c r="B2928" s="69">
        <v>1</v>
      </c>
      <c r="C2928" s="1" t="s">
        <v>9865</v>
      </c>
      <c r="D2928" s="69"/>
      <c r="E2928" s="69"/>
      <c r="F2928" s="69" t="s">
        <v>294</v>
      </c>
      <c r="G2928" s="69">
        <v>0</v>
      </c>
      <c r="H2928" s="69" t="s">
        <v>295</v>
      </c>
      <c r="I2928" s="69" t="s">
        <v>9865</v>
      </c>
      <c r="J2928" s="69">
        <v>18801</v>
      </c>
      <c r="K2928" s="69">
        <v>0</v>
      </c>
      <c r="L2928" s="69" t="s">
        <v>4556</v>
      </c>
      <c r="M2928" s="69" t="s">
        <v>2083</v>
      </c>
      <c r="N2928" s="69"/>
      <c r="O2928" s="69" t="s">
        <v>13503</v>
      </c>
      <c r="P2928" s="1" t="s">
        <v>295</v>
      </c>
      <c r="Q2928" s="69"/>
      <c r="R2928" s="69"/>
      <c r="S2928" s="69"/>
      <c r="T2928" s="69" t="s">
        <v>295</v>
      </c>
      <c r="U2928" s="69"/>
      <c r="V2928" s="69"/>
      <c r="W2928" s="1"/>
      <c r="X2928"/>
    </row>
    <row r="2929" spans="1:24" x14ac:dyDescent="0.3">
      <c r="A2929" s="69" t="s">
        <v>9869</v>
      </c>
      <c r="B2929" s="69">
        <v>1</v>
      </c>
      <c r="C2929" s="1" t="s">
        <v>9867</v>
      </c>
      <c r="D2929" s="69" t="s">
        <v>320</v>
      </c>
      <c r="E2929" s="69" t="s">
        <v>9868</v>
      </c>
      <c r="F2929" s="69" t="s">
        <v>298</v>
      </c>
      <c r="G2929" s="69">
        <v>87</v>
      </c>
      <c r="H2929" s="69" t="s">
        <v>511</v>
      </c>
      <c r="I2929" s="69" t="s">
        <v>9867</v>
      </c>
      <c r="J2929" s="69">
        <v>13386</v>
      </c>
      <c r="K2929" s="69">
        <v>9</v>
      </c>
      <c r="L2929" s="69" t="s">
        <v>3110</v>
      </c>
      <c r="M2929" s="69" t="s">
        <v>4255</v>
      </c>
      <c r="N2929" s="69">
        <v>32</v>
      </c>
      <c r="O2929" s="69" t="s">
        <v>13504</v>
      </c>
      <c r="P2929" s="1" t="s">
        <v>320</v>
      </c>
      <c r="Q2929" s="69"/>
      <c r="R2929" s="69">
        <v>14007</v>
      </c>
      <c r="S2929" s="69"/>
      <c r="T2929" s="69" t="s">
        <v>317</v>
      </c>
      <c r="U2929" s="69"/>
      <c r="V2929" s="69" t="s">
        <v>9870</v>
      </c>
      <c r="W2929" s="1">
        <v>24834</v>
      </c>
      <c r="X2929"/>
    </row>
    <row r="2930" spans="1:24" x14ac:dyDescent="0.3">
      <c r="A2930" s="69" t="s">
        <v>16046</v>
      </c>
      <c r="B2930" s="69">
        <v>1</v>
      </c>
      <c r="C2930" s="1" t="s">
        <v>16047</v>
      </c>
      <c r="D2930" s="69" t="s">
        <v>15649</v>
      </c>
      <c r="E2930" s="69" t="s">
        <v>16048</v>
      </c>
      <c r="F2930" s="69" t="s">
        <v>294</v>
      </c>
      <c r="G2930" s="69"/>
      <c r="H2930" s="69" t="s">
        <v>355</v>
      </c>
      <c r="I2930" s="69" t="s">
        <v>16047</v>
      </c>
      <c r="J2930" s="69">
        <v>21204</v>
      </c>
      <c r="K2930" s="69">
        <v>1</v>
      </c>
      <c r="L2930" s="69" t="s">
        <v>2787</v>
      </c>
      <c r="M2930" s="69" t="s">
        <v>16049</v>
      </c>
      <c r="N2930" s="69">
        <v>24</v>
      </c>
      <c r="O2930" s="69" t="s">
        <v>16050</v>
      </c>
      <c r="P2930" s="1" t="s">
        <v>15649</v>
      </c>
      <c r="Q2930" s="69"/>
      <c r="R2930" s="69">
        <v>3133168</v>
      </c>
      <c r="S2930" s="69"/>
      <c r="T2930" s="69" t="s">
        <v>307</v>
      </c>
      <c r="U2930" s="69"/>
      <c r="V2930" s="69" t="s">
        <v>13856</v>
      </c>
      <c r="W2930" s="1">
        <v>32166</v>
      </c>
      <c r="X2930"/>
    </row>
    <row r="2931" spans="1:24" x14ac:dyDescent="0.3">
      <c r="A2931" s="69" t="s">
        <v>9872</v>
      </c>
      <c r="B2931" s="69">
        <v>1</v>
      </c>
      <c r="C2931" s="1" t="s">
        <v>9871</v>
      </c>
      <c r="D2931" s="69" t="s">
        <v>347</v>
      </c>
      <c r="E2931" s="69"/>
      <c r="F2931" s="69" t="s">
        <v>506</v>
      </c>
      <c r="G2931" s="69">
        <v>11</v>
      </c>
      <c r="H2931" s="69" t="s">
        <v>355</v>
      </c>
      <c r="I2931" s="69" t="s">
        <v>9871</v>
      </c>
      <c r="J2931" s="69">
        <v>15123</v>
      </c>
      <c r="K2931" s="69">
        <v>7</v>
      </c>
      <c r="L2931" s="69" t="s">
        <v>337</v>
      </c>
      <c r="M2931" s="69" t="s">
        <v>4834</v>
      </c>
      <c r="N2931" s="69">
        <v>30</v>
      </c>
      <c r="O2931" s="69" t="s">
        <v>13505</v>
      </c>
      <c r="P2931" s="1" t="s">
        <v>347</v>
      </c>
      <c r="Q2931" s="69"/>
      <c r="R2931" s="69">
        <v>16014</v>
      </c>
      <c r="S2931" s="69"/>
      <c r="T2931" s="69" t="s">
        <v>344</v>
      </c>
      <c r="U2931" s="69"/>
      <c r="V2931" s="69" t="s">
        <v>16640</v>
      </c>
      <c r="W2931" s="1">
        <v>26794</v>
      </c>
      <c r="X2931"/>
    </row>
    <row r="2932" spans="1:24" x14ac:dyDescent="0.3">
      <c r="A2932" s="69" t="s">
        <v>9874</v>
      </c>
      <c r="B2932" s="69">
        <v>1</v>
      </c>
      <c r="C2932" s="1" t="s">
        <v>9873</v>
      </c>
      <c r="D2932" s="69" t="s">
        <v>347</v>
      </c>
      <c r="E2932" s="69"/>
      <c r="F2932" s="69" t="s">
        <v>294</v>
      </c>
      <c r="G2932" s="69">
        <v>19</v>
      </c>
      <c r="H2932" s="69" t="s">
        <v>410</v>
      </c>
      <c r="I2932" s="69" t="s">
        <v>9873</v>
      </c>
      <c r="J2932" s="69">
        <v>18318</v>
      </c>
      <c r="K2932" s="69">
        <v>3</v>
      </c>
      <c r="L2932" s="69" t="s">
        <v>1223</v>
      </c>
      <c r="M2932" s="69" t="s">
        <v>1227</v>
      </c>
      <c r="N2932" s="69">
        <v>26</v>
      </c>
      <c r="O2932" s="69" t="s">
        <v>13506</v>
      </c>
      <c r="P2932" s="1" t="s">
        <v>347</v>
      </c>
      <c r="Q2932" s="69"/>
      <c r="R2932" s="69">
        <v>2574024</v>
      </c>
      <c r="S2932" s="69"/>
      <c r="T2932" s="69" t="s">
        <v>344</v>
      </c>
      <c r="U2932" s="69"/>
      <c r="V2932" s="69" t="s">
        <v>2054</v>
      </c>
      <c r="W2932" s="1">
        <v>29512</v>
      </c>
      <c r="X2932"/>
    </row>
    <row r="2933" spans="1:24" x14ac:dyDescent="0.3">
      <c r="A2933" s="69" t="s">
        <v>9877</v>
      </c>
      <c r="B2933" s="69">
        <v>1</v>
      </c>
      <c r="C2933" s="1" t="s">
        <v>9875</v>
      </c>
      <c r="D2933" s="69" t="s">
        <v>347</v>
      </c>
      <c r="E2933" s="69" t="s">
        <v>14148</v>
      </c>
      <c r="F2933" s="69" t="s">
        <v>298</v>
      </c>
      <c r="G2933" s="69">
        <v>19</v>
      </c>
      <c r="H2933" s="69" t="s">
        <v>427</v>
      </c>
      <c r="I2933" s="69" t="s">
        <v>9875</v>
      </c>
      <c r="J2933" s="69">
        <v>18343</v>
      </c>
      <c r="K2933" s="69">
        <v>5</v>
      </c>
      <c r="L2933" s="69" t="s">
        <v>9876</v>
      </c>
      <c r="M2933" s="69" t="s">
        <v>2229</v>
      </c>
      <c r="N2933" s="69">
        <v>28</v>
      </c>
      <c r="O2933" s="69" t="s">
        <v>13507</v>
      </c>
      <c r="P2933" s="1" t="s">
        <v>347</v>
      </c>
      <c r="Q2933" s="69"/>
      <c r="R2933" s="69">
        <v>2591718</v>
      </c>
      <c r="S2933" s="69"/>
      <c r="T2933" s="69" t="s">
        <v>359</v>
      </c>
      <c r="U2933" s="69" t="s">
        <v>870</v>
      </c>
      <c r="V2933" s="69" t="s">
        <v>9074</v>
      </c>
      <c r="W2933" s="1">
        <v>29540</v>
      </c>
      <c r="X2933"/>
    </row>
    <row r="2934" spans="1:24" x14ac:dyDescent="0.3">
      <c r="A2934" s="69" t="s">
        <v>9879</v>
      </c>
      <c r="B2934" s="69">
        <v>1</v>
      </c>
      <c r="C2934" s="1" t="s">
        <v>9878</v>
      </c>
      <c r="D2934" s="69" t="s">
        <v>310</v>
      </c>
      <c r="E2934" s="69"/>
      <c r="F2934" s="69" t="s">
        <v>294</v>
      </c>
      <c r="G2934" s="69">
        <v>5</v>
      </c>
      <c r="H2934" s="69" t="s">
        <v>1042</v>
      </c>
      <c r="I2934" s="69" t="s">
        <v>9878</v>
      </c>
      <c r="J2934" s="69">
        <v>9226</v>
      </c>
      <c r="K2934" s="69">
        <v>11</v>
      </c>
      <c r="L2934" s="69" t="s">
        <v>444</v>
      </c>
      <c r="M2934" s="69" t="s">
        <v>4361</v>
      </c>
      <c r="N2934" s="69">
        <v>32</v>
      </c>
      <c r="O2934" s="69" t="s">
        <v>13508</v>
      </c>
      <c r="P2934" s="1" t="s">
        <v>310</v>
      </c>
      <c r="Q2934" s="69"/>
      <c r="R2934" s="69">
        <v>12473</v>
      </c>
      <c r="S2934" s="69"/>
      <c r="T2934" s="69" t="s">
        <v>303</v>
      </c>
      <c r="U2934" s="69"/>
      <c r="V2934" s="69" t="s">
        <v>9880</v>
      </c>
      <c r="W2934" s="1">
        <v>9281</v>
      </c>
      <c r="X2934"/>
    </row>
    <row r="2935" spans="1:24" x14ac:dyDescent="0.3">
      <c r="A2935" s="69" t="s">
        <v>16051</v>
      </c>
      <c r="B2935" s="69">
        <v>1</v>
      </c>
      <c r="C2935" s="1" t="s">
        <v>16052</v>
      </c>
      <c r="D2935" s="69" t="s">
        <v>15649</v>
      </c>
      <c r="E2935" s="69" t="s">
        <v>16054</v>
      </c>
      <c r="F2935" s="69" t="s">
        <v>298</v>
      </c>
      <c r="G2935" s="69">
        <v>6</v>
      </c>
      <c r="H2935" s="69" t="s">
        <v>943</v>
      </c>
      <c r="I2935" s="69" t="s">
        <v>16052</v>
      </c>
      <c r="J2935" s="69">
        <v>9201</v>
      </c>
      <c r="K2935" s="69">
        <v>12</v>
      </c>
      <c r="L2935" s="69" t="s">
        <v>368</v>
      </c>
      <c r="M2935" s="69" t="s">
        <v>16055</v>
      </c>
      <c r="N2935" s="69">
        <v>34</v>
      </c>
      <c r="O2935" s="69" t="s">
        <v>16056</v>
      </c>
      <c r="P2935" s="1" t="s">
        <v>15649</v>
      </c>
      <c r="Q2935" s="69"/>
      <c r="R2935" s="69">
        <v>12701</v>
      </c>
      <c r="S2935" s="69"/>
      <c r="T2935" s="69" t="s">
        <v>421</v>
      </c>
      <c r="U2935" s="69" t="s">
        <v>370</v>
      </c>
      <c r="V2935" s="69" t="s">
        <v>16053</v>
      </c>
      <c r="W2935" s="1">
        <v>9428</v>
      </c>
      <c r="X2935"/>
    </row>
    <row r="2936" spans="1:24" x14ac:dyDescent="0.3">
      <c r="A2936" s="69" t="s">
        <v>9882</v>
      </c>
      <c r="B2936" s="69">
        <v>1</v>
      </c>
      <c r="C2936" s="1" t="s">
        <v>9881</v>
      </c>
      <c r="D2936" s="69" t="s">
        <v>310</v>
      </c>
      <c r="E2936" s="69"/>
      <c r="F2936" s="69" t="s">
        <v>294</v>
      </c>
      <c r="G2936" s="69">
        <v>9</v>
      </c>
      <c r="H2936" s="69" t="s">
        <v>682</v>
      </c>
      <c r="I2936" s="69" t="s">
        <v>9881</v>
      </c>
      <c r="J2936" s="69">
        <v>18290</v>
      </c>
      <c r="K2936" s="69">
        <v>0</v>
      </c>
      <c r="L2936" s="69" t="s">
        <v>1231</v>
      </c>
      <c r="M2936" s="69" t="s">
        <v>509</v>
      </c>
      <c r="N2936" s="69">
        <v>25</v>
      </c>
      <c r="O2936" s="69" t="s">
        <v>13509</v>
      </c>
      <c r="P2936" s="1" t="s">
        <v>310</v>
      </c>
      <c r="Q2936" s="69"/>
      <c r="R2936" s="69">
        <v>2577118</v>
      </c>
      <c r="S2936" s="69"/>
      <c r="T2936" s="69" t="s">
        <v>328</v>
      </c>
      <c r="U2936" s="69"/>
      <c r="V2936" s="69" t="s">
        <v>7309</v>
      </c>
      <c r="W2936" s="1">
        <v>30013</v>
      </c>
      <c r="X2936"/>
    </row>
    <row r="2937" spans="1:24" x14ac:dyDescent="0.3">
      <c r="A2937" s="69" t="s">
        <v>15435</v>
      </c>
      <c r="B2937" s="69">
        <v>1</v>
      </c>
      <c r="C2937" s="1" t="s">
        <v>15436</v>
      </c>
      <c r="D2937" s="69" t="s">
        <v>448</v>
      </c>
      <c r="E2937" s="69"/>
      <c r="F2937" s="69" t="s">
        <v>298</v>
      </c>
      <c r="G2937" s="69">
        <v>42</v>
      </c>
      <c r="H2937" s="69" t="s">
        <v>564</v>
      </c>
      <c r="I2937" s="69" t="s">
        <v>15436</v>
      </c>
      <c r="J2937" s="69">
        <v>21837</v>
      </c>
      <c r="K2937" s="69">
        <v>1</v>
      </c>
      <c r="L2937" s="69" t="s">
        <v>14946</v>
      </c>
      <c r="M2937" s="69" t="s">
        <v>539</v>
      </c>
      <c r="N2937" s="69">
        <v>23</v>
      </c>
      <c r="O2937" s="69" t="s">
        <v>15437</v>
      </c>
      <c r="P2937" s="1" t="s">
        <v>448</v>
      </c>
      <c r="Q2937" s="69"/>
      <c r="R2937" s="69">
        <v>4039607</v>
      </c>
      <c r="S2937" s="69">
        <v>6</v>
      </c>
      <c r="T2937" s="69" t="s">
        <v>454</v>
      </c>
      <c r="U2937" s="69" t="s">
        <v>486</v>
      </c>
      <c r="V2937" s="69" t="s">
        <v>15128</v>
      </c>
      <c r="W2937" s="1">
        <v>33028</v>
      </c>
      <c r="X2937"/>
    </row>
    <row r="2938" spans="1:24" x14ac:dyDescent="0.3">
      <c r="A2938" s="69" t="s">
        <v>9885</v>
      </c>
      <c r="B2938" s="69">
        <v>1</v>
      </c>
      <c r="C2938" s="1" t="s">
        <v>9883</v>
      </c>
      <c r="D2938" s="69" t="s">
        <v>310</v>
      </c>
      <c r="E2938" s="69"/>
      <c r="F2938" s="69" t="s">
        <v>294</v>
      </c>
      <c r="G2938" s="69">
        <v>3</v>
      </c>
      <c r="H2938" s="69" t="s">
        <v>964</v>
      </c>
      <c r="I2938" s="69" t="s">
        <v>9883</v>
      </c>
      <c r="J2938" s="69">
        <v>11952</v>
      </c>
      <c r="K2938" s="69">
        <v>11</v>
      </c>
      <c r="L2938" s="69" t="s">
        <v>3507</v>
      </c>
      <c r="M2938" s="69" t="s">
        <v>9884</v>
      </c>
      <c r="N2938" s="69">
        <v>37</v>
      </c>
      <c r="O2938" s="69" t="s">
        <v>13510</v>
      </c>
      <c r="P2938" s="1" t="s">
        <v>310</v>
      </c>
      <c r="Q2938" s="69"/>
      <c r="R2938" s="69">
        <v>4480</v>
      </c>
      <c r="S2938" s="69"/>
      <c r="T2938" s="69" t="s">
        <v>328</v>
      </c>
      <c r="U2938" s="69"/>
      <c r="V2938" s="69" t="s">
        <v>9886</v>
      </c>
      <c r="W2938" s="1">
        <v>6358</v>
      </c>
      <c r="X2938"/>
    </row>
    <row r="2939" spans="1:24" x14ac:dyDescent="0.3">
      <c r="A2939" s="69" t="s">
        <v>9889</v>
      </c>
      <c r="B2939" s="69">
        <v>1</v>
      </c>
      <c r="C2939" s="1" t="s">
        <v>152</v>
      </c>
      <c r="D2939" s="69" t="s">
        <v>347</v>
      </c>
      <c r="E2939" s="69" t="s">
        <v>9888</v>
      </c>
      <c r="F2939" s="69" t="s">
        <v>298</v>
      </c>
      <c r="G2939" s="69">
        <v>10</v>
      </c>
      <c r="H2939" s="69" t="s">
        <v>564</v>
      </c>
      <c r="I2939" s="69" t="s">
        <v>152</v>
      </c>
      <c r="J2939" s="69">
        <v>18082</v>
      </c>
      <c r="K2939" s="69">
        <v>5</v>
      </c>
      <c r="L2939" s="69" t="s">
        <v>9887</v>
      </c>
      <c r="M2939" s="69" t="s">
        <v>2027</v>
      </c>
      <c r="N2939" s="69">
        <v>27</v>
      </c>
      <c r="O2939" s="69" t="s">
        <v>13511</v>
      </c>
      <c r="P2939" s="1" t="s">
        <v>347</v>
      </c>
      <c r="Q2939" s="69"/>
      <c r="R2939" s="69">
        <v>3116406</v>
      </c>
      <c r="S2939" s="69">
        <v>1</v>
      </c>
      <c r="T2939" s="69" t="s">
        <v>399</v>
      </c>
      <c r="U2939" s="69" t="s">
        <v>305</v>
      </c>
      <c r="V2939" s="69" t="s">
        <v>1847</v>
      </c>
      <c r="W2939" s="1">
        <v>29399</v>
      </c>
      <c r="X2939"/>
    </row>
    <row r="2940" spans="1:24" x14ac:dyDescent="0.3">
      <c r="A2940" s="69" t="s">
        <v>15438</v>
      </c>
      <c r="B2940" s="69">
        <v>1</v>
      </c>
      <c r="C2940" s="1" t="s">
        <v>9891</v>
      </c>
      <c r="D2940" s="69" t="s">
        <v>347</v>
      </c>
      <c r="E2940" s="69" t="s">
        <v>15439</v>
      </c>
      <c r="F2940" s="69" t="s">
        <v>294</v>
      </c>
      <c r="G2940" s="69"/>
      <c r="H2940" s="69" t="s">
        <v>564</v>
      </c>
      <c r="I2940" s="69" t="s">
        <v>9891</v>
      </c>
      <c r="J2940" s="69">
        <v>21309</v>
      </c>
      <c r="K2940" s="69">
        <v>1</v>
      </c>
      <c r="L2940" s="69" t="s">
        <v>4648</v>
      </c>
      <c r="M2940" s="69" t="s">
        <v>15440</v>
      </c>
      <c r="N2940" s="69">
        <v>23</v>
      </c>
      <c r="O2940" s="69" t="s">
        <v>15441</v>
      </c>
      <c r="P2940" s="1" t="s">
        <v>347</v>
      </c>
      <c r="Q2940" s="69"/>
      <c r="R2940" s="69">
        <v>3929698</v>
      </c>
      <c r="S2940" s="69"/>
      <c r="T2940" s="69" t="s">
        <v>328</v>
      </c>
      <c r="U2940" s="69"/>
      <c r="V2940" s="69" t="s">
        <v>9892</v>
      </c>
      <c r="W2940" s="1">
        <v>32150</v>
      </c>
      <c r="X2940"/>
    </row>
    <row r="2941" spans="1:24" x14ac:dyDescent="0.3">
      <c r="A2941" s="69" t="s">
        <v>15442</v>
      </c>
      <c r="B2941" s="69">
        <v>1</v>
      </c>
      <c r="C2941" s="1" t="s">
        <v>15443</v>
      </c>
      <c r="D2941" s="69" t="s">
        <v>310</v>
      </c>
      <c r="E2941" s="69"/>
      <c r="F2941" s="69" t="s">
        <v>294</v>
      </c>
      <c r="G2941" s="69"/>
      <c r="H2941" s="69" t="s">
        <v>833</v>
      </c>
      <c r="I2941" s="69" t="s">
        <v>15443</v>
      </c>
      <c r="J2941" s="69">
        <v>22158</v>
      </c>
      <c r="K2941" s="69">
        <v>0</v>
      </c>
      <c r="L2941" s="69" t="s">
        <v>444</v>
      </c>
      <c r="M2941" s="69" t="s">
        <v>3388</v>
      </c>
      <c r="N2941" s="69">
        <v>23</v>
      </c>
      <c r="O2941" s="69" t="s">
        <v>15444</v>
      </c>
      <c r="P2941" s="1" t="s">
        <v>310</v>
      </c>
      <c r="Q2941" s="69"/>
      <c r="R2941" s="69">
        <v>3921685</v>
      </c>
      <c r="S2941" s="69"/>
      <c r="T2941" s="69" t="s">
        <v>344</v>
      </c>
      <c r="U2941" s="69"/>
      <c r="V2941" s="69" t="s">
        <v>14476</v>
      </c>
      <c r="W2941" s="1">
        <v>33256</v>
      </c>
      <c r="X2941"/>
    </row>
    <row r="2942" spans="1:24" x14ac:dyDescent="0.3">
      <c r="A2942" s="69" t="s">
        <v>9896</v>
      </c>
      <c r="B2942" s="69">
        <v>1</v>
      </c>
      <c r="C2942" s="1" t="s">
        <v>9893</v>
      </c>
      <c r="D2942" s="69" t="s">
        <v>448</v>
      </c>
      <c r="E2942" s="69" t="s">
        <v>9895</v>
      </c>
      <c r="F2942" s="69" t="s">
        <v>294</v>
      </c>
      <c r="G2942" s="69">
        <v>39</v>
      </c>
      <c r="H2942" s="69" t="s">
        <v>752</v>
      </c>
      <c r="I2942" s="69" t="s">
        <v>9893</v>
      </c>
      <c r="J2942" s="69">
        <v>19229</v>
      </c>
      <c r="K2942" s="69">
        <v>3</v>
      </c>
      <c r="L2942" s="69" t="s">
        <v>9894</v>
      </c>
      <c r="M2942" s="69" t="s">
        <v>509</v>
      </c>
      <c r="N2942" s="69">
        <v>25</v>
      </c>
      <c r="O2942" s="69" t="s">
        <v>13512</v>
      </c>
      <c r="P2942" s="1" t="s">
        <v>448</v>
      </c>
      <c r="Q2942" s="69"/>
      <c r="R2942" s="69">
        <v>3040644</v>
      </c>
      <c r="S2942" s="69"/>
      <c r="T2942" s="69" t="s">
        <v>489</v>
      </c>
      <c r="U2942" s="69"/>
      <c r="V2942" s="69" t="s">
        <v>6121</v>
      </c>
      <c r="W2942" s="1">
        <v>30587</v>
      </c>
      <c r="X2942"/>
    </row>
    <row r="2943" spans="1:24" x14ac:dyDescent="0.3">
      <c r="A2943" s="69" t="s">
        <v>9898</v>
      </c>
      <c r="B2943" s="69">
        <v>1</v>
      </c>
      <c r="C2943" s="1" t="s">
        <v>76</v>
      </c>
      <c r="D2943" s="69" t="s">
        <v>347</v>
      </c>
      <c r="E2943" s="69" t="s">
        <v>9897</v>
      </c>
      <c r="F2943" s="69" t="s">
        <v>298</v>
      </c>
      <c r="G2943" s="69">
        <v>12</v>
      </c>
      <c r="H2943" s="69" t="s">
        <v>384</v>
      </c>
      <c r="I2943" s="69" t="s">
        <v>76</v>
      </c>
      <c r="J2943" s="69">
        <v>18881</v>
      </c>
      <c r="K2943" s="69">
        <v>4</v>
      </c>
      <c r="L2943" s="69" t="s">
        <v>504</v>
      </c>
      <c r="M2943" s="69" t="s">
        <v>1174</v>
      </c>
      <c r="N2943" s="69">
        <v>26</v>
      </c>
      <c r="O2943" s="69" t="s">
        <v>16641</v>
      </c>
      <c r="P2943" s="1" t="s">
        <v>347</v>
      </c>
      <c r="Q2943" s="69" t="s">
        <v>407</v>
      </c>
      <c r="R2943" s="69">
        <v>3052177</v>
      </c>
      <c r="S2943" s="69">
        <v>2</v>
      </c>
      <c r="T2943" s="69" t="s">
        <v>359</v>
      </c>
      <c r="U2943" s="69" t="s">
        <v>313</v>
      </c>
      <c r="V2943" s="69" t="s">
        <v>17428</v>
      </c>
      <c r="W2943" s="1">
        <v>30122</v>
      </c>
      <c r="X2943"/>
    </row>
    <row r="2944" spans="1:24" x14ac:dyDescent="0.3">
      <c r="A2944" s="69" t="s">
        <v>9901</v>
      </c>
      <c r="B2944" s="69">
        <v>1</v>
      </c>
      <c r="C2944" s="1" t="s">
        <v>9899</v>
      </c>
      <c r="D2944" s="69" t="s">
        <v>558</v>
      </c>
      <c r="E2944" s="69"/>
      <c r="F2944" s="69" t="s">
        <v>294</v>
      </c>
      <c r="G2944" s="69">
        <v>44</v>
      </c>
      <c r="H2944" s="69" t="s">
        <v>521</v>
      </c>
      <c r="I2944" s="69" t="s">
        <v>9899</v>
      </c>
      <c r="J2944" s="69">
        <v>1362</v>
      </c>
      <c r="K2944" s="69">
        <v>7</v>
      </c>
      <c r="L2944" s="69" t="s">
        <v>9900</v>
      </c>
      <c r="M2944" s="69" t="s">
        <v>4554</v>
      </c>
      <c r="N2944" s="69">
        <v>33</v>
      </c>
      <c r="O2944" s="69" t="s">
        <v>13513</v>
      </c>
      <c r="P2944" s="1" t="s">
        <v>448</v>
      </c>
      <c r="Q2944" s="69"/>
      <c r="R2944" s="69">
        <v>11197</v>
      </c>
      <c r="S2944" s="69"/>
      <c r="T2944" s="69" t="s">
        <v>344</v>
      </c>
      <c r="U2944" s="69"/>
      <c r="V2944" s="69" t="s">
        <v>9902</v>
      </c>
      <c r="W2944" s="1"/>
      <c r="X2944"/>
    </row>
    <row r="2945" spans="1:24" x14ac:dyDescent="0.3">
      <c r="A2945" s="69" t="s">
        <v>9905</v>
      </c>
      <c r="B2945" s="69">
        <v>1</v>
      </c>
      <c r="C2945" s="1" t="s">
        <v>9903</v>
      </c>
      <c r="D2945" s="69" t="s">
        <v>310</v>
      </c>
      <c r="E2945" s="69" t="s">
        <v>14149</v>
      </c>
      <c r="F2945" s="69" t="s">
        <v>298</v>
      </c>
      <c r="G2945" s="69">
        <v>4</v>
      </c>
      <c r="H2945" s="69" t="s">
        <v>1222</v>
      </c>
      <c r="I2945" s="69" t="s">
        <v>9903</v>
      </c>
      <c r="J2945" s="69">
        <v>20954</v>
      </c>
      <c r="K2945" s="69">
        <v>2</v>
      </c>
      <c r="L2945" s="69" t="s">
        <v>2958</v>
      </c>
      <c r="M2945" s="69" t="s">
        <v>9904</v>
      </c>
      <c r="N2945" s="69">
        <v>24</v>
      </c>
      <c r="O2945" s="69" t="s">
        <v>13514</v>
      </c>
      <c r="P2945" s="1" t="s">
        <v>310</v>
      </c>
      <c r="Q2945" s="69"/>
      <c r="R2945" s="69">
        <v>3892775</v>
      </c>
      <c r="S2945" s="69">
        <v>3</v>
      </c>
      <c r="T2945" s="69" t="s">
        <v>317</v>
      </c>
      <c r="U2945" s="69" t="s">
        <v>486</v>
      </c>
      <c r="V2945" s="69" t="s">
        <v>9906</v>
      </c>
      <c r="W2945" s="1">
        <v>31965</v>
      </c>
      <c r="X2945"/>
    </row>
    <row r="2946" spans="1:24" x14ac:dyDescent="0.3">
      <c r="A2946" s="69" t="s">
        <v>9910</v>
      </c>
      <c r="B2946" s="69">
        <v>1</v>
      </c>
      <c r="C2946" s="1" t="s">
        <v>9907</v>
      </c>
      <c r="D2946" s="69" t="s">
        <v>347</v>
      </c>
      <c r="E2946" s="69"/>
      <c r="F2946" s="69" t="s">
        <v>298</v>
      </c>
      <c r="G2946" s="69">
        <v>19</v>
      </c>
      <c r="H2946" s="69" t="s">
        <v>918</v>
      </c>
      <c r="I2946" s="69" t="s">
        <v>9907</v>
      </c>
      <c r="J2946" s="69">
        <v>19224</v>
      </c>
      <c r="K2946" s="69">
        <v>1</v>
      </c>
      <c r="L2946" s="69" t="s">
        <v>9908</v>
      </c>
      <c r="M2946" s="69" t="s">
        <v>9909</v>
      </c>
      <c r="N2946" s="69">
        <v>24</v>
      </c>
      <c r="O2946" s="69" t="s">
        <v>13515</v>
      </c>
      <c r="P2946" s="1" t="s">
        <v>347</v>
      </c>
      <c r="Q2946" s="69"/>
      <c r="R2946" s="69">
        <v>2979548</v>
      </c>
      <c r="S2946" s="69"/>
      <c r="T2946" s="69" t="s">
        <v>328</v>
      </c>
      <c r="U2946" s="69" t="s">
        <v>408</v>
      </c>
      <c r="V2946" s="69" t="s">
        <v>4067</v>
      </c>
      <c r="W2946" s="1">
        <v>30582</v>
      </c>
      <c r="X2946"/>
    </row>
    <row r="2947" spans="1:24" x14ac:dyDescent="0.3">
      <c r="A2947" s="69" t="s">
        <v>16057</v>
      </c>
      <c r="B2947" s="69">
        <v>1</v>
      </c>
      <c r="C2947" s="1" t="s">
        <v>16058</v>
      </c>
      <c r="D2947" s="69" t="s">
        <v>15649</v>
      </c>
      <c r="E2947" s="69" t="s">
        <v>16059</v>
      </c>
      <c r="F2947" s="69" t="s">
        <v>298</v>
      </c>
      <c r="G2947" s="69">
        <v>5</v>
      </c>
      <c r="H2947" s="69" t="s">
        <v>410</v>
      </c>
      <c r="I2947" s="69" t="s">
        <v>16058</v>
      </c>
      <c r="J2947" s="69">
        <v>14017</v>
      </c>
      <c r="K2947" s="69">
        <v>9</v>
      </c>
      <c r="L2947" s="69" t="s">
        <v>1013</v>
      </c>
      <c r="M2947" s="69" t="s">
        <v>16060</v>
      </c>
      <c r="N2947" s="69">
        <v>32</v>
      </c>
      <c r="O2947" s="69" t="s">
        <v>16061</v>
      </c>
      <c r="P2947" s="1" t="s">
        <v>15649</v>
      </c>
      <c r="Q2947" s="69"/>
      <c r="R2947" s="69">
        <v>14950</v>
      </c>
      <c r="S2947" s="69"/>
      <c r="T2947" s="69" t="s">
        <v>317</v>
      </c>
      <c r="U2947" s="69" t="s">
        <v>741</v>
      </c>
      <c r="V2947" s="69" t="s">
        <v>4345</v>
      </c>
      <c r="W2947" s="1">
        <v>25780</v>
      </c>
      <c r="X2947"/>
    </row>
    <row r="2948" spans="1:24" x14ac:dyDescent="0.3">
      <c r="A2948" s="69" t="s">
        <v>9913</v>
      </c>
      <c r="B2948" s="69">
        <v>1</v>
      </c>
      <c r="C2948" s="1" t="s">
        <v>9911</v>
      </c>
      <c r="D2948" s="69" t="s">
        <v>448</v>
      </c>
      <c r="E2948" s="69" t="s">
        <v>9912</v>
      </c>
      <c r="F2948" s="69" t="s">
        <v>294</v>
      </c>
      <c r="G2948" s="69"/>
      <c r="H2948" s="69" t="s">
        <v>564</v>
      </c>
      <c r="I2948" s="69" t="s">
        <v>9911</v>
      </c>
      <c r="J2948" s="69">
        <v>20472</v>
      </c>
      <c r="K2948" s="69">
        <v>2</v>
      </c>
      <c r="L2948" s="69" t="s">
        <v>1957</v>
      </c>
      <c r="M2948" s="69" t="s">
        <v>516</v>
      </c>
      <c r="N2948" s="69">
        <v>24</v>
      </c>
      <c r="O2948" s="69" t="s">
        <v>13516</v>
      </c>
      <c r="P2948" s="1" t="s">
        <v>448</v>
      </c>
      <c r="Q2948" s="69"/>
      <c r="R2948" s="69">
        <v>3116563</v>
      </c>
      <c r="S2948" s="69"/>
      <c r="T2948" s="69" t="s">
        <v>489</v>
      </c>
      <c r="U2948" s="69"/>
      <c r="V2948" s="69" t="s">
        <v>9914</v>
      </c>
      <c r="W2948" s="1">
        <v>31278</v>
      </c>
      <c r="X2948"/>
    </row>
    <row r="2949" spans="1:24" x14ac:dyDescent="0.3">
      <c r="A2949" s="69" t="s">
        <v>9917</v>
      </c>
      <c r="B2949" s="69">
        <v>1</v>
      </c>
      <c r="C2949" s="1" t="s">
        <v>173</v>
      </c>
      <c r="D2949" s="69" t="s">
        <v>310</v>
      </c>
      <c r="E2949" s="69" t="s">
        <v>9916</v>
      </c>
      <c r="F2949" s="69" t="s">
        <v>298</v>
      </c>
      <c r="G2949" s="69">
        <v>14</v>
      </c>
      <c r="H2949" s="69" t="s">
        <v>571</v>
      </c>
      <c r="I2949" s="69" t="s">
        <v>173</v>
      </c>
      <c r="J2949" s="69">
        <v>19812</v>
      </c>
      <c r="K2949" s="69">
        <v>3</v>
      </c>
      <c r="L2949" s="69" t="s">
        <v>677</v>
      </c>
      <c r="M2949" s="69" t="s">
        <v>9915</v>
      </c>
      <c r="N2949" s="69">
        <v>24</v>
      </c>
      <c r="O2949" s="69" t="s">
        <v>13517</v>
      </c>
      <c r="P2949" s="1" t="s">
        <v>310</v>
      </c>
      <c r="Q2949" s="69"/>
      <c r="R2949" s="69">
        <v>3912547</v>
      </c>
      <c r="S2949" s="69">
        <v>1</v>
      </c>
      <c r="T2949" s="69" t="s">
        <v>317</v>
      </c>
      <c r="U2949" s="69" t="s">
        <v>870</v>
      </c>
      <c r="V2949" s="69" t="s">
        <v>9918</v>
      </c>
      <c r="W2949" s="1">
        <v>30973</v>
      </c>
      <c r="X2949"/>
    </row>
    <row r="2950" spans="1:24" x14ac:dyDescent="0.3">
      <c r="A2950" s="69" t="s">
        <v>9921</v>
      </c>
      <c r="B2950" s="69">
        <v>1</v>
      </c>
      <c r="C2950" s="1" t="s">
        <v>232</v>
      </c>
      <c r="D2950" s="69" t="s">
        <v>448</v>
      </c>
      <c r="E2950" s="69" t="s">
        <v>9920</v>
      </c>
      <c r="F2950" s="69" t="s">
        <v>298</v>
      </c>
      <c r="G2950" s="69">
        <v>31</v>
      </c>
      <c r="H2950" s="69" t="s">
        <v>661</v>
      </c>
      <c r="I2950" s="69" t="s">
        <v>232</v>
      </c>
      <c r="J2950" s="69">
        <v>20500</v>
      </c>
      <c r="K2950" s="69">
        <v>3</v>
      </c>
      <c r="L2950" s="69" t="s">
        <v>9919</v>
      </c>
      <c r="M2950" s="69" t="s">
        <v>509</v>
      </c>
      <c r="N2950" s="69">
        <v>26</v>
      </c>
      <c r="O2950" s="69" t="s">
        <v>13518</v>
      </c>
      <c r="P2950" s="1" t="s">
        <v>448</v>
      </c>
      <c r="Q2950" s="69"/>
      <c r="R2950" s="69">
        <v>3115375</v>
      </c>
      <c r="S2950" s="69">
        <v>2</v>
      </c>
      <c r="T2950" s="69" t="s">
        <v>359</v>
      </c>
      <c r="U2950" s="69" t="s">
        <v>305</v>
      </c>
      <c r="V2950" s="69" t="s">
        <v>9922</v>
      </c>
      <c r="W2950" s="1">
        <v>31500</v>
      </c>
      <c r="X2950"/>
    </row>
    <row r="2951" spans="1:24" x14ac:dyDescent="0.3">
      <c r="A2951" s="69" t="s">
        <v>9926</v>
      </c>
      <c r="B2951" s="69">
        <v>1</v>
      </c>
      <c r="C2951" s="1" t="s">
        <v>9923</v>
      </c>
      <c r="D2951" s="69" t="s">
        <v>347</v>
      </c>
      <c r="E2951" s="69" t="s">
        <v>9925</v>
      </c>
      <c r="F2951" s="69" t="s">
        <v>294</v>
      </c>
      <c r="G2951" s="69">
        <v>6</v>
      </c>
      <c r="H2951" s="69" t="s">
        <v>758</v>
      </c>
      <c r="I2951" s="69" t="s">
        <v>9923</v>
      </c>
      <c r="J2951" s="69">
        <v>17079</v>
      </c>
      <c r="K2951" s="69">
        <v>5</v>
      </c>
      <c r="L2951" s="69" t="s">
        <v>9924</v>
      </c>
      <c r="M2951" s="69" t="s">
        <v>509</v>
      </c>
      <c r="N2951" s="69">
        <v>27</v>
      </c>
      <c r="O2951" s="69" t="s">
        <v>13519</v>
      </c>
      <c r="P2951" s="1" t="s">
        <v>347</v>
      </c>
      <c r="Q2951" s="69"/>
      <c r="R2951" s="69">
        <v>2578394</v>
      </c>
      <c r="S2951" s="69"/>
      <c r="T2951" s="69" t="s">
        <v>328</v>
      </c>
      <c r="U2951" s="69"/>
      <c r="V2951" s="69" t="s">
        <v>4849</v>
      </c>
      <c r="W2951" s="1">
        <v>29152</v>
      </c>
      <c r="X2951"/>
    </row>
    <row r="2952" spans="1:24" x14ac:dyDescent="0.3">
      <c r="A2952" s="69" t="s">
        <v>9929</v>
      </c>
      <c r="B2952" s="69">
        <v>1</v>
      </c>
      <c r="C2952" s="1" t="s">
        <v>9927</v>
      </c>
      <c r="D2952" s="69" t="s">
        <v>347</v>
      </c>
      <c r="E2952" s="69" t="s">
        <v>9928</v>
      </c>
      <c r="F2952" s="69" t="s">
        <v>298</v>
      </c>
      <c r="G2952" s="69">
        <v>4</v>
      </c>
      <c r="H2952" s="69" t="s">
        <v>396</v>
      </c>
      <c r="I2952" s="69" t="s">
        <v>9927</v>
      </c>
      <c r="J2952" s="69">
        <v>18080</v>
      </c>
      <c r="K2952" s="69">
        <v>5</v>
      </c>
      <c r="L2952" s="69" t="s">
        <v>1914</v>
      </c>
      <c r="M2952" s="69" t="s">
        <v>490</v>
      </c>
      <c r="N2952" s="69">
        <v>27</v>
      </c>
      <c r="O2952" s="69" t="s">
        <v>13520</v>
      </c>
      <c r="P2952" s="1" t="s">
        <v>347</v>
      </c>
      <c r="Q2952" s="69"/>
      <c r="R2952" s="69">
        <v>2573343</v>
      </c>
      <c r="S2952" s="69">
        <v>3</v>
      </c>
      <c r="T2952" s="69" t="s">
        <v>328</v>
      </c>
      <c r="U2952" s="69" t="s">
        <v>441</v>
      </c>
      <c r="V2952" s="69" t="s">
        <v>4776</v>
      </c>
      <c r="W2952" s="1">
        <v>29397</v>
      </c>
      <c r="X2952"/>
    </row>
    <row r="2953" spans="1:24" x14ac:dyDescent="0.3">
      <c r="A2953" s="69" t="s">
        <v>9934</v>
      </c>
      <c r="B2953" s="69">
        <v>1</v>
      </c>
      <c r="C2953" s="1" t="s">
        <v>9930</v>
      </c>
      <c r="D2953" s="69" t="s">
        <v>347</v>
      </c>
      <c r="E2953" s="69" t="s">
        <v>9933</v>
      </c>
      <c r="F2953" s="69" t="s">
        <v>294</v>
      </c>
      <c r="G2953" s="69">
        <v>80</v>
      </c>
      <c r="H2953" s="69" t="s">
        <v>564</v>
      </c>
      <c r="I2953" s="69" t="s">
        <v>9930</v>
      </c>
      <c r="J2953" s="69">
        <v>20098</v>
      </c>
      <c r="K2953" s="69">
        <v>2</v>
      </c>
      <c r="L2953" s="69" t="s">
        <v>9931</v>
      </c>
      <c r="M2953" s="69" t="s">
        <v>9932</v>
      </c>
      <c r="N2953" s="69">
        <v>25</v>
      </c>
      <c r="O2953" s="69" t="s">
        <v>13521</v>
      </c>
      <c r="P2953" s="1" t="s">
        <v>347</v>
      </c>
      <c r="Q2953" s="69"/>
      <c r="R2953" s="69">
        <v>3121616</v>
      </c>
      <c r="S2953" s="69"/>
      <c r="T2953" s="69" t="s">
        <v>328</v>
      </c>
      <c r="U2953" s="69"/>
      <c r="V2953" s="69" t="s">
        <v>9502</v>
      </c>
      <c r="W2953" s="1">
        <v>31247</v>
      </c>
      <c r="X2953"/>
    </row>
    <row r="2954" spans="1:24" x14ac:dyDescent="0.3">
      <c r="A2954" s="69" t="s">
        <v>9941</v>
      </c>
      <c r="B2954" s="69">
        <v>1</v>
      </c>
      <c r="C2954" s="1" t="s">
        <v>9937</v>
      </c>
      <c r="D2954" s="69" t="s">
        <v>347</v>
      </c>
      <c r="E2954" s="69" t="s">
        <v>9940</v>
      </c>
      <c r="F2954" s="69" t="s">
        <v>294</v>
      </c>
      <c r="G2954" s="69">
        <v>15</v>
      </c>
      <c r="H2954" s="69" t="s">
        <v>682</v>
      </c>
      <c r="I2954" s="69" t="s">
        <v>9937</v>
      </c>
      <c r="J2954" s="69">
        <v>20107</v>
      </c>
      <c r="K2954" s="69">
        <v>2</v>
      </c>
      <c r="L2954" s="69" t="s">
        <v>9938</v>
      </c>
      <c r="M2954" s="69" t="s">
        <v>9939</v>
      </c>
      <c r="N2954" s="69">
        <v>25</v>
      </c>
      <c r="O2954" s="69" t="s">
        <v>13522</v>
      </c>
      <c r="P2954" s="1" t="s">
        <v>347</v>
      </c>
      <c r="Q2954" s="69"/>
      <c r="R2954" s="69">
        <v>3128251</v>
      </c>
      <c r="S2954" s="69">
        <v>4</v>
      </c>
      <c r="T2954" s="69" t="s">
        <v>317</v>
      </c>
      <c r="U2954" s="69"/>
      <c r="V2954" s="69" t="s">
        <v>9942</v>
      </c>
      <c r="W2954" s="1">
        <v>31397</v>
      </c>
      <c r="X2954"/>
    </row>
    <row r="2955" spans="1:24" x14ac:dyDescent="0.3">
      <c r="A2955" s="69" t="s">
        <v>10582</v>
      </c>
      <c r="B2955" s="69">
        <v>1</v>
      </c>
      <c r="C2955" s="1" t="s">
        <v>9943</v>
      </c>
      <c r="D2955" s="69" t="s">
        <v>448</v>
      </c>
      <c r="E2955" s="69" t="s">
        <v>9945</v>
      </c>
      <c r="F2955" s="69" t="s">
        <v>294</v>
      </c>
      <c r="G2955" s="69">
        <v>26</v>
      </c>
      <c r="H2955" s="69" t="s">
        <v>355</v>
      </c>
      <c r="I2955" s="69" t="s">
        <v>9943</v>
      </c>
      <c r="J2955" s="69">
        <v>10949</v>
      </c>
      <c r="K2955" s="69">
        <v>10</v>
      </c>
      <c r="L2955" s="69" t="s">
        <v>4818</v>
      </c>
      <c r="M2955" s="69" t="s">
        <v>9944</v>
      </c>
      <c r="N2955" s="69">
        <v>33</v>
      </c>
      <c r="O2955" s="69" t="s">
        <v>13523</v>
      </c>
      <c r="P2955" s="1" t="s">
        <v>448</v>
      </c>
      <c r="Q2955" s="69"/>
      <c r="R2955" s="69">
        <v>13203</v>
      </c>
      <c r="S2955" s="69"/>
      <c r="T2955" s="69" t="s">
        <v>359</v>
      </c>
      <c r="U2955" s="69"/>
      <c r="V2955" s="69" t="s">
        <v>3140</v>
      </c>
      <c r="W2955" s="1">
        <v>23984</v>
      </c>
      <c r="X2955"/>
    </row>
    <row r="2956" spans="1:24" x14ac:dyDescent="0.3">
      <c r="A2956" s="69" t="s">
        <v>9949</v>
      </c>
      <c r="B2956" s="69">
        <v>1</v>
      </c>
      <c r="C2956" s="1" t="s">
        <v>9946</v>
      </c>
      <c r="D2956" s="69" t="s">
        <v>310</v>
      </c>
      <c r="E2956" s="69" t="s">
        <v>9948</v>
      </c>
      <c r="F2956" s="69" t="s">
        <v>298</v>
      </c>
      <c r="G2956" s="69">
        <v>15</v>
      </c>
      <c r="H2956" s="69" t="s">
        <v>682</v>
      </c>
      <c r="I2956" s="69" t="s">
        <v>9946</v>
      </c>
      <c r="J2956" s="69">
        <v>17009</v>
      </c>
      <c r="K2956" s="69">
        <v>6</v>
      </c>
      <c r="L2956" s="69" t="s">
        <v>1914</v>
      </c>
      <c r="M2956" s="69" t="s">
        <v>9947</v>
      </c>
      <c r="N2956" s="69">
        <v>29</v>
      </c>
      <c r="O2956" s="69" t="s">
        <v>13524</v>
      </c>
      <c r="P2956" s="1" t="s">
        <v>310</v>
      </c>
      <c r="Q2956" s="69"/>
      <c r="R2956" s="69">
        <v>2511109</v>
      </c>
      <c r="S2956" s="69">
        <v>4</v>
      </c>
      <c r="T2956" s="69" t="s">
        <v>317</v>
      </c>
      <c r="U2956" s="69" t="s">
        <v>370</v>
      </c>
      <c r="V2956" s="69" t="s">
        <v>1375</v>
      </c>
      <c r="W2956" s="1">
        <v>28638</v>
      </c>
      <c r="X2956"/>
    </row>
    <row r="2957" spans="1:24" x14ac:dyDescent="0.3">
      <c r="A2957" s="69" t="s">
        <v>16642</v>
      </c>
      <c r="B2957" s="69">
        <v>1</v>
      </c>
      <c r="C2957" s="1" t="s">
        <v>15446</v>
      </c>
      <c r="D2957" s="69" t="s">
        <v>347</v>
      </c>
      <c r="E2957" s="69"/>
      <c r="F2957" s="69" t="s">
        <v>294</v>
      </c>
      <c r="G2957" s="69"/>
      <c r="H2957" s="69" t="s">
        <v>599</v>
      </c>
      <c r="I2957" s="69" t="s">
        <v>15446</v>
      </c>
      <c r="J2957" s="69">
        <v>21956</v>
      </c>
      <c r="K2957" s="69">
        <v>0</v>
      </c>
      <c r="L2957" s="69" t="s">
        <v>1539</v>
      </c>
      <c r="M2957" s="69" t="s">
        <v>16643</v>
      </c>
      <c r="N2957" s="69">
        <v>24</v>
      </c>
      <c r="O2957" s="69" t="s">
        <v>16644</v>
      </c>
      <c r="P2957" s="1" t="s">
        <v>347</v>
      </c>
      <c r="Q2957" s="69"/>
      <c r="R2957" s="69">
        <v>3929831</v>
      </c>
      <c r="S2957" s="69">
        <v>3</v>
      </c>
      <c r="T2957" s="69" t="s">
        <v>307</v>
      </c>
      <c r="U2957" s="69"/>
      <c r="V2957" s="69" t="s">
        <v>15447</v>
      </c>
      <c r="W2957" s="1">
        <v>33233</v>
      </c>
      <c r="X2957"/>
    </row>
    <row r="2958" spans="1:24" x14ac:dyDescent="0.3">
      <c r="A2958" s="69" t="s">
        <v>9953</v>
      </c>
      <c r="B2958" s="69">
        <v>1</v>
      </c>
      <c r="C2958" s="1" t="s">
        <v>9951</v>
      </c>
      <c r="D2958" s="69" t="s">
        <v>310</v>
      </c>
      <c r="E2958" s="69"/>
      <c r="F2958" s="69" t="s">
        <v>294</v>
      </c>
      <c r="G2958" s="69">
        <v>4</v>
      </c>
      <c r="H2958" s="69" t="s">
        <v>511</v>
      </c>
      <c r="I2958" s="69" t="s">
        <v>9951</v>
      </c>
      <c r="J2958" s="69">
        <v>1036</v>
      </c>
      <c r="K2958" s="69">
        <v>0</v>
      </c>
      <c r="L2958" s="69" t="s">
        <v>936</v>
      </c>
      <c r="M2958" s="69" t="s">
        <v>9952</v>
      </c>
      <c r="N2958" s="69">
        <v>40</v>
      </c>
      <c r="O2958" s="69" t="s">
        <v>13525</v>
      </c>
      <c r="P2958" s="1" t="s">
        <v>310</v>
      </c>
      <c r="Q2958" s="69"/>
      <c r="R2958" s="69"/>
      <c r="S2958" s="69"/>
      <c r="T2958" s="69" t="s">
        <v>293</v>
      </c>
      <c r="U2958" s="69"/>
      <c r="V2958" s="69" t="s">
        <v>9954</v>
      </c>
      <c r="W2958" s="1"/>
      <c r="X2958"/>
    </row>
    <row r="2959" spans="1:24" x14ac:dyDescent="0.3">
      <c r="A2959" s="69" t="s">
        <v>9958</v>
      </c>
      <c r="B2959" s="69">
        <v>1</v>
      </c>
      <c r="C2959" s="1" t="s">
        <v>27</v>
      </c>
      <c r="D2959" s="69" t="s">
        <v>347</v>
      </c>
      <c r="E2959" s="69" t="s">
        <v>9957</v>
      </c>
      <c r="F2959" s="69" t="s">
        <v>298</v>
      </c>
      <c r="G2959" s="69">
        <v>19</v>
      </c>
      <c r="H2959" s="69" t="s">
        <v>433</v>
      </c>
      <c r="I2959" s="69" t="s">
        <v>27</v>
      </c>
      <c r="J2959" s="69">
        <v>18883</v>
      </c>
      <c r="K2959" s="69">
        <v>4</v>
      </c>
      <c r="L2959" s="69" t="s">
        <v>9955</v>
      </c>
      <c r="M2959" s="69" t="s">
        <v>9956</v>
      </c>
      <c r="N2959" s="69">
        <v>24</v>
      </c>
      <c r="O2959" s="69" t="s">
        <v>13526</v>
      </c>
      <c r="P2959" s="1" t="s">
        <v>347</v>
      </c>
      <c r="Q2959" s="69"/>
      <c r="R2959" s="69">
        <v>3120348</v>
      </c>
      <c r="S2959" s="69">
        <v>1</v>
      </c>
      <c r="T2959" s="69" t="s">
        <v>328</v>
      </c>
      <c r="U2959" s="69" t="s">
        <v>909</v>
      </c>
      <c r="V2959" s="69" t="s">
        <v>691</v>
      </c>
      <c r="W2959" s="1">
        <v>30175</v>
      </c>
      <c r="X2959"/>
    </row>
    <row r="2960" spans="1:24" x14ac:dyDescent="0.3">
      <c r="A2960" s="69" t="s">
        <v>9962</v>
      </c>
      <c r="B2960" s="69">
        <v>1</v>
      </c>
      <c r="C2960" s="1" t="s">
        <v>9959</v>
      </c>
      <c r="D2960" s="69" t="s">
        <v>347</v>
      </c>
      <c r="E2960" s="69" t="s">
        <v>9961</v>
      </c>
      <c r="F2960" s="69" t="s">
        <v>294</v>
      </c>
      <c r="G2960" s="69">
        <v>12</v>
      </c>
      <c r="H2960" s="69" t="s">
        <v>433</v>
      </c>
      <c r="I2960" s="69" t="s">
        <v>9959</v>
      </c>
      <c r="J2960" s="69">
        <v>16278</v>
      </c>
      <c r="K2960" s="69">
        <v>6</v>
      </c>
      <c r="L2960" s="69" t="s">
        <v>291</v>
      </c>
      <c r="M2960" s="69" t="s">
        <v>9960</v>
      </c>
      <c r="N2960" s="69">
        <v>27</v>
      </c>
      <c r="O2960" s="69" t="s">
        <v>13527</v>
      </c>
      <c r="P2960" s="1" t="s">
        <v>347</v>
      </c>
      <c r="Q2960" s="69" t="s">
        <v>15644</v>
      </c>
      <c r="R2960" s="69">
        <v>16793</v>
      </c>
      <c r="S2960" s="69"/>
      <c r="T2960" s="69" t="s">
        <v>344</v>
      </c>
      <c r="U2960" s="69"/>
      <c r="V2960" s="69" t="s">
        <v>4949</v>
      </c>
      <c r="W2960" s="1">
        <v>27584</v>
      </c>
      <c r="X2960"/>
    </row>
    <row r="2961" spans="1:24" x14ac:dyDescent="0.3">
      <c r="A2961" s="69" t="s">
        <v>9965</v>
      </c>
      <c r="B2961" s="69">
        <v>1</v>
      </c>
      <c r="C2961" s="1" t="s">
        <v>9963</v>
      </c>
      <c r="D2961" s="69" t="s">
        <v>448</v>
      </c>
      <c r="E2961" s="69"/>
      <c r="F2961" s="69" t="s">
        <v>298</v>
      </c>
      <c r="G2961" s="69">
        <v>35</v>
      </c>
      <c r="H2961" s="69" t="s">
        <v>599</v>
      </c>
      <c r="I2961" s="69" t="s">
        <v>9963</v>
      </c>
      <c r="J2961" s="69">
        <v>18835</v>
      </c>
      <c r="K2961" s="69">
        <v>1</v>
      </c>
      <c r="L2961" s="69" t="s">
        <v>4591</v>
      </c>
      <c r="M2961" s="69" t="s">
        <v>9964</v>
      </c>
      <c r="N2961" s="69"/>
      <c r="O2961" s="69" t="s">
        <v>13528</v>
      </c>
      <c r="P2961" s="1" t="s">
        <v>448</v>
      </c>
      <c r="Q2961" s="69"/>
      <c r="R2961" s="69"/>
      <c r="S2961" s="69"/>
      <c r="T2961" s="69" t="s">
        <v>359</v>
      </c>
      <c r="U2961" s="69" t="s">
        <v>313</v>
      </c>
      <c r="V2961" s="69"/>
      <c r="W2961" s="1">
        <v>30097</v>
      </c>
      <c r="X2961"/>
    </row>
    <row r="2962" spans="1:24" x14ac:dyDescent="0.3">
      <c r="A2962" s="69" t="s">
        <v>9968</v>
      </c>
      <c r="B2962" s="69">
        <v>1</v>
      </c>
      <c r="C2962" s="1" t="s">
        <v>9966</v>
      </c>
      <c r="D2962" s="69" t="s">
        <v>320</v>
      </c>
      <c r="E2962" s="69"/>
      <c r="F2962" s="69" t="s">
        <v>294</v>
      </c>
      <c r="G2962" s="69">
        <v>85</v>
      </c>
      <c r="H2962" s="69" t="s">
        <v>952</v>
      </c>
      <c r="I2962" s="69" t="s">
        <v>9966</v>
      </c>
      <c r="J2962" s="69">
        <v>11998</v>
      </c>
      <c r="K2962" s="69">
        <v>8</v>
      </c>
      <c r="L2962" s="69" t="s">
        <v>1241</v>
      </c>
      <c r="M2962" s="69" t="s">
        <v>9967</v>
      </c>
      <c r="N2962" s="69">
        <v>34</v>
      </c>
      <c r="O2962" s="69" t="s">
        <v>13529</v>
      </c>
      <c r="P2962" s="1" t="s">
        <v>320</v>
      </c>
      <c r="Q2962" s="69"/>
      <c r="R2962" s="69"/>
      <c r="S2962" s="69"/>
      <c r="T2962" s="69" t="s">
        <v>293</v>
      </c>
      <c r="U2962" s="69"/>
      <c r="V2962" s="69" t="s">
        <v>9969</v>
      </c>
      <c r="W2962" s="1"/>
      <c r="X2962"/>
    </row>
    <row r="2963" spans="1:24" x14ac:dyDescent="0.3">
      <c r="A2963" s="69" t="s">
        <v>9973</v>
      </c>
      <c r="B2963" s="69">
        <v>1</v>
      </c>
      <c r="C2963" s="1" t="s">
        <v>9970</v>
      </c>
      <c r="D2963" s="69" t="s">
        <v>448</v>
      </c>
      <c r="E2963" s="69" t="s">
        <v>9972</v>
      </c>
      <c r="F2963" s="69" t="s">
        <v>298</v>
      </c>
      <c r="G2963" s="69">
        <v>20</v>
      </c>
      <c r="H2963" s="69" t="s">
        <v>316</v>
      </c>
      <c r="I2963" s="69" t="s">
        <v>9970</v>
      </c>
      <c r="J2963" s="69">
        <v>16441</v>
      </c>
      <c r="K2963" s="69">
        <v>7</v>
      </c>
      <c r="L2963" s="69" t="s">
        <v>9971</v>
      </c>
      <c r="M2963" s="69" t="s">
        <v>5927</v>
      </c>
      <c r="N2963" s="69">
        <v>29</v>
      </c>
      <c r="O2963" s="69" t="s">
        <v>13530</v>
      </c>
      <c r="P2963" s="1" t="s">
        <v>448</v>
      </c>
      <c r="Q2963" s="69"/>
      <c r="R2963" s="69">
        <v>17421</v>
      </c>
      <c r="S2963" s="69"/>
      <c r="T2963" s="69" t="s">
        <v>307</v>
      </c>
      <c r="U2963" s="69" t="s">
        <v>548</v>
      </c>
      <c r="V2963" s="69" t="s">
        <v>2227</v>
      </c>
      <c r="W2963" s="1">
        <v>28223</v>
      </c>
      <c r="X2963"/>
    </row>
    <row r="2964" spans="1:24" x14ac:dyDescent="0.3">
      <c r="A2964" s="69" t="s">
        <v>9977</v>
      </c>
      <c r="B2964" s="69">
        <v>1</v>
      </c>
      <c r="C2964" s="1" t="s">
        <v>9974</v>
      </c>
      <c r="D2964" s="69" t="s">
        <v>310</v>
      </c>
      <c r="E2964" s="69"/>
      <c r="F2964" s="69" t="s">
        <v>294</v>
      </c>
      <c r="G2964" s="69">
        <v>2</v>
      </c>
      <c r="H2964" s="69" t="s">
        <v>945</v>
      </c>
      <c r="I2964" s="69" t="s">
        <v>9974</v>
      </c>
      <c r="J2964" s="69">
        <v>18</v>
      </c>
      <c r="K2964" s="69">
        <v>1</v>
      </c>
      <c r="L2964" s="69" t="s">
        <v>9975</v>
      </c>
      <c r="M2964" s="69" t="s">
        <v>9976</v>
      </c>
      <c r="N2964" s="69">
        <v>28</v>
      </c>
      <c r="O2964" s="69" t="s">
        <v>13531</v>
      </c>
      <c r="P2964" s="1" t="s">
        <v>310</v>
      </c>
      <c r="Q2964" s="69"/>
      <c r="R2964" s="69">
        <v>15299</v>
      </c>
      <c r="S2964" s="69"/>
      <c r="T2964" s="69" t="s">
        <v>344</v>
      </c>
      <c r="U2964" s="69"/>
      <c r="V2964" s="69" t="s">
        <v>5485</v>
      </c>
      <c r="W2964" s="1">
        <v>26154</v>
      </c>
      <c r="X2964"/>
    </row>
    <row r="2965" spans="1:24" x14ac:dyDescent="0.3">
      <c r="A2965" s="69" t="s">
        <v>9980</v>
      </c>
      <c r="B2965" s="69">
        <v>1</v>
      </c>
      <c r="C2965" s="1" t="s">
        <v>38</v>
      </c>
      <c r="D2965" s="69" t="s">
        <v>448</v>
      </c>
      <c r="E2965" s="69" t="s">
        <v>9979</v>
      </c>
      <c r="F2965" s="69" t="s">
        <v>298</v>
      </c>
      <c r="G2965" s="69">
        <v>26</v>
      </c>
      <c r="H2965" s="69" t="s">
        <v>571</v>
      </c>
      <c r="I2965" s="69" t="s">
        <v>38</v>
      </c>
      <c r="J2965" s="69">
        <v>14967</v>
      </c>
      <c r="K2965" s="69">
        <v>8</v>
      </c>
      <c r="L2965" s="69" t="s">
        <v>9978</v>
      </c>
      <c r="M2965" s="69" t="s">
        <v>1938</v>
      </c>
      <c r="N2965" s="69">
        <v>29</v>
      </c>
      <c r="O2965" s="69" t="s">
        <v>13532</v>
      </c>
      <c r="P2965" s="1" t="s">
        <v>448</v>
      </c>
      <c r="Q2965" s="69"/>
      <c r="R2965" s="69">
        <v>15825</v>
      </c>
      <c r="S2965" s="69"/>
      <c r="T2965" s="69" t="s">
        <v>328</v>
      </c>
      <c r="U2965" s="69" t="s">
        <v>305</v>
      </c>
      <c r="V2965" s="69" t="s">
        <v>7012</v>
      </c>
      <c r="W2965" s="1">
        <v>26671</v>
      </c>
      <c r="X2965"/>
    </row>
    <row r="2966" spans="1:24" x14ac:dyDescent="0.3">
      <c r="A2966" s="69" t="s">
        <v>17429</v>
      </c>
      <c r="B2966" s="69">
        <v>1</v>
      </c>
      <c r="C2966" s="1" t="s">
        <v>17430</v>
      </c>
      <c r="D2966" s="69" t="s">
        <v>347</v>
      </c>
      <c r="E2966" s="69"/>
      <c r="F2966" s="69" t="s">
        <v>298</v>
      </c>
      <c r="G2966" s="69">
        <v>12</v>
      </c>
      <c r="H2966" s="69" t="s">
        <v>682</v>
      </c>
      <c r="I2966" s="69" t="s">
        <v>17430</v>
      </c>
      <c r="J2966" s="69"/>
      <c r="K2966" s="69">
        <v>0</v>
      </c>
      <c r="L2966" s="69" t="s">
        <v>594</v>
      </c>
      <c r="M2966" s="69" t="s">
        <v>17431</v>
      </c>
      <c r="N2966" s="69">
        <v>23</v>
      </c>
      <c r="O2966" s="69" t="s">
        <v>17432</v>
      </c>
      <c r="P2966" s="1" t="s">
        <v>347</v>
      </c>
      <c r="Q2966" s="69"/>
      <c r="R2966" s="69"/>
      <c r="S2966" s="69"/>
      <c r="T2966" s="69" t="s">
        <v>344</v>
      </c>
      <c r="U2966" s="69" t="s">
        <v>904</v>
      </c>
      <c r="V2966" s="69" t="s">
        <v>17433</v>
      </c>
      <c r="W2966" s="1"/>
      <c r="X2966"/>
    </row>
    <row r="2967" spans="1:24" x14ac:dyDescent="0.3">
      <c r="A2967" s="69" t="s">
        <v>8202</v>
      </c>
      <c r="B2967" s="69">
        <v>1</v>
      </c>
      <c r="C2967" s="1" t="s">
        <v>9982</v>
      </c>
      <c r="D2967" s="69" t="s">
        <v>448</v>
      </c>
      <c r="E2967" s="69" t="s">
        <v>9983</v>
      </c>
      <c r="F2967" s="69" t="s">
        <v>298</v>
      </c>
      <c r="G2967" s="69">
        <v>41</v>
      </c>
      <c r="H2967" s="69" t="s">
        <v>682</v>
      </c>
      <c r="I2967" s="69" t="s">
        <v>9982</v>
      </c>
      <c r="J2967" s="69">
        <v>18132</v>
      </c>
      <c r="K2967" s="69">
        <v>4</v>
      </c>
      <c r="L2967" s="69" t="s">
        <v>1115</v>
      </c>
      <c r="M2967" s="69" t="s">
        <v>1545</v>
      </c>
      <c r="N2967" s="69">
        <v>27</v>
      </c>
      <c r="O2967" s="69" t="s">
        <v>13533</v>
      </c>
      <c r="P2967" s="1" t="s">
        <v>448</v>
      </c>
      <c r="Q2967" s="69"/>
      <c r="R2967" s="69">
        <v>2980197</v>
      </c>
      <c r="S2967" s="69"/>
      <c r="T2967" s="69" t="s">
        <v>307</v>
      </c>
      <c r="U2967" s="69" t="s">
        <v>302</v>
      </c>
      <c r="V2967" s="69" t="s">
        <v>3342</v>
      </c>
      <c r="W2967" s="1">
        <v>29450</v>
      </c>
      <c r="X2967"/>
    </row>
    <row r="2968" spans="1:24" x14ac:dyDescent="0.3">
      <c r="A2968" s="69" t="s">
        <v>9987</v>
      </c>
      <c r="B2968" s="69">
        <v>1</v>
      </c>
      <c r="C2968" s="1" t="s">
        <v>9984</v>
      </c>
      <c r="D2968" s="69" t="s">
        <v>448</v>
      </c>
      <c r="E2968" s="69" t="s">
        <v>9986</v>
      </c>
      <c r="F2968" s="69" t="s">
        <v>294</v>
      </c>
      <c r="G2968" s="69">
        <v>39</v>
      </c>
      <c r="H2968" s="69" t="s">
        <v>355</v>
      </c>
      <c r="I2968" s="69" t="s">
        <v>9984</v>
      </c>
      <c r="J2968" s="69">
        <v>12317</v>
      </c>
      <c r="K2968" s="69">
        <v>12</v>
      </c>
      <c r="L2968" s="69" t="s">
        <v>705</v>
      </c>
      <c r="M2968" s="69" t="s">
        <v>9985</v>
      </c>
      <c r="N2968" s="69">
        <v>35</v>
      </c>
      <c r="O2968" s="69" t="s">
        <v>13534</v>
      </c>
      <c r="P2968" s="1" t="s">
        <v>448</v>
      </c>
      <c r="Q2968" s="69"/>
      <c r="R2968" s="69">
        <v>11788</v>
      </c>
      <c r="S2968" s="69"/>
      <c r="T2968" s="69" t="s">
        <v>395</v>
      </c>
      <c r="U2968" s="69"/>
      <c r="V2968" s="69" t="s">
        <v>3661</v>
      </c>
      <c r="W2968" s="1">
        <v>9560</v>
      </c>
      <c r="X2968"/>
    </row>
    <row r="2969" spans="1:24" x14ac:dyDescent="0.3">
      <c r="A2969" s="69" t="s">
        <v>9991</v>
      </c>
      <c r="B2969" s="69">
        <v>1</v>
      </c>
      <c r="C2969" s="1" t="s">
        <v>9988</v>
      </c>
      <c r="D2969" s="69" t="s">
        <v>310</v>
      </c>
      <c r="E2969" s="69" t="s">
        <v>9990</v>
      </c>
      <c r="F2969" s="69" t="s">
        <v>294</v>
      </c>
      <c r="G2969" s="69">
        <v>9</v>
      </c>
      <c r="H2969" s="69" t="s">
        <v>1222</v>
      </c>
      <c r="I2969" s="69" t="s">
        <v>9988</v>
      </c>
      <c r="J2969" s="69">
        <v>19068</v>
      </c>
      <c r="K2969" s="69">
        <v>3</v>
      </c>
      <c r="L2969" s="69" t="s">
        <v>3450</v>
      </c>
      <c r="M2969" s="69" t="s">
        <v>9989</v>
      </c>
      <c r="N2969" s="69">
        <v>25</v>
      </c>
      <c r="O2969" s="69" t="s">
        <v>13535</v>
      </c>
      <c r="P2969" s="1" t="s">
        <v>310</v>
      </c>
      <c r="Q2969" s="69"/>
      <c r="R2969" s="69">
        <v>3123048</v>
      </c>
      <c r="S2969" s="69"/>
      <c r="T2969" s="69" t="s">
        <v>421</v>
      </c>
      <c r="U2969" s="69"/>
      <c r="V2969" s="69" t="s">
        <v>634</v>
      </c>
      <c r="W2969" s="1">
        <v>30328</v>
      </c>
      <c r="X2969"/>
    </row>
    <row r="2970" spans="1:24" x14ac:dyDescent="0.3">
      <c r="A2970" s="69" t="s">
        <v>16645</v>
      </c>
      <c r="B2970" s="69">
        <v>1</v>
      </c>
      <c r="C2970" s="1" t="s">
        <v>16646</v>
      </c>
      <c r="D2970" s="69" t="s">
        <v>347</v>
      </c>
      <c r="E2970" s="69"/>
      <c r="F2970" s="69" t="s">
        <v>298</v>
      </c>
      <c r="G2970" s="69">
        <v>85</v>
      </c>
      <c r="H2970" s="69" t="s">
        <v>427</v>
      </c>
      <c r="I2970" s="69" t="s">
        <v>16646</v>
      </c>
      <c r="J2970" s="69"/>
      <c r="K2970" s="69">
        <v>0</v>
      </c>
      <c r="L2970" s="69" t="s">
        <v>1071</v>
      </c>
      <c r="M2970" s="69" t="s">
        <v>16647</v>
      </c>
      <c r="N2970" s="69">
        <v>24</v>
      </c>
      <c r="O2970" s="69" t="s">
        <v>16648</v>
      </c>
      <c r="P2970" s="1" t="s">
        <v>347</v>
      </c>
      <c r="Q2970" s="69"/>
      <c r="R2970" s="69"/>
      <c r="S2970" s="69"/>
      <c r="T2970" s="69" t="s">
        <v>344</v>
      </c>
      <c r="U2970" s="69" t="s">
        <v>302</v>
      </c>
      <c r="V2970" s="69" t="s">
        <v>17434</v>
      </c>
      <c r="W2970" s="1"/>
      <c r="X2970"/>
    </row>
    <row r="2971" spans="1:24" x14ac:dyDescent="0.3">
      <c r="A2971" s="69" t="s">
        <v>9994</v>
      </c>
      <c r="B2971" s="69">
        <v>1</v>
      </c>
      <c r="C2971" s="1" t="s">
        <v>9992</v>
      </c>
      <c r="D2971" s="69" t="s">
        <v>558</v>
      </c>
      <c r="E2971" s="69"/>
      <c r="F2971" s="69" t="s">
        <v>298</v>
      </c>
      <c r="G2971" s="69">
        <v>4</v>
      </c>
      <c r="H2971" s="69" t="s">
        <v>1153</v>
      </c>
      <c r="I2971" s="69" t="s">
        <v>9992</v>
      </c>
      <c r="J2971" s="69">
        <v>20415</v>
      </c>
      <c r="K2971" s="69">
        <v>1</v>
      </c>
      <c r="L2971" s="69" t="s">
        <v>710</v>
      </c>
      <c r="M2971" s="69" t="s">
        <v>9993</v>
      </c>
      <c r="N2971" s="69"/>
      <c r="O2971" s="69" t="s">
        <v>13536</v>
      </c>
      <c r="P2971" s="1" t="s">
        <v>448</v>
      </c>
      <c r="Q2971" s="69"/>
      <c r="R2971" s="69">
        <v>3064131</v>
      </c>
      <c r="S2971" s="69"/>
      <c r="T2971" s="69" t="s">
        <v>328</v>
      </c>
      <c r="U2971" s="69" t="s">
        <v>326</v>
      </c>
      <c r="V2971" s="69"/>
      <c r="W2971" s="1">
        <v>31483</v>
      </c>
      <c r="X2971"/>
    </row>
    <row r="2972" spans="1:24" x14ac:dyDescent="0.3">
      <c r="A2972" s="69" t="s">
        <v>9997</v>
      </c>
      <c r="B2972" s="69">
        <v>1</v>
      </c>
      <c r="C2972" s="1" t="s">
        <v>9995</v>
      </c>
      <c r="D2972" s="69" t="s">
        <v>347</v>
      </c>
      <c r="E2972" s="69" t="s">
        <v>9996</v>
      </c>
      <c r="F2972" s="69" t="s">
        <v>298</v>
      </c>
      <c r="G2972" s="69">
        <v>19</v>
      </c>
      <c r="H2972" s="69" t="s">
        <v>533</v>
      </c>
      <c r="I2972" s="69" t="s">
        <v>9995</v>
      </c>
      <c r="J2972" s="69">
        <v>11565</v>
      </c>
      <c r="K2972" s="69">
        <v>11</v>
      </c>
      <c r="L2972" s="69" t="s">
        <v>397</v>
      </c>
      <c r="M2972" s="69" t="s">
        <v>2130</v>
      </c>
      <c r="N2972" s="69">
        <v>33</v>
      </c>
      <c r="O2972" s="69" t="s">
        <v>13537</v>
      </c>
      <c r="P2972" s="1" t="s">
        <v>347</v>
      </c>
      <c r="Q2972" s="69"/>
      <c r="R2972" s="69">
        <v>13226</v>
      </c>
      <c r="S2972" s="69">
        <v>3</v>
      </c>
      <c r="T2972" s="69" t="s">
        <v>359</v>
      </c>
      <c r="U2972" s="69" t="s">
        <v>690</v>
      </c>
      <c r="V2972" s="69" t="s">
        <v>9998</v>
      </c>
      <c r="W2972" s="1">
        <v>24063</v>
      </c>
      <c r="X2972"/>
    </row>
    <row r="2973" spans="1:24" x14ac:dyDescent="0.3">
      <c r="A2973" s="69" t="s">
        <v>10001</v>
      </c>
      <c r="B2973" s="69">
        <v>1</v>
      </c>
      <c r="C2973" s="1" t="s">
        <v>9999</v>
      </c>
      <c r="D2973" s="69"/>
      <c r="E2973" s="69"/>
      <c r="F2973" s="69" t="s">
        <v>294</v>
      </c>
      <c r="G2973" s="69">
        <v>0</v>
      </c>
      <c r="H2973" s="69" t="s">
        <v>295</v>
      </c>
      <c r="I2973" s="69" t="s">
        <v>9999</v>
      </c>
      <c r="J2973" s="69">
        <v>17890</v>
      </c>
      <c r="K2973" s="69">
        <v>0</v>
      </c>
      <c r="L2973" s="69" t="s">
        <v>1113</v>
      </c>
      <c r="M2973" s="69" t="s">
        <v>10000</v>
      </c>
      <c r="N2973" s="69"/>
      <c r="O2973" s="69" t="s">
        <v>13538</v>
      </c>
      <c r="P2973" s="1" t="s">
        <v>295</v>
      </c>
      <c r="Q2973" s="69"/>
      <c r="R2973" s="69"/>
      <c r="S2973" s="69"/>
      <c r="T2973" s="69" t="s">
        <v>295</v>
      </c>
      <c r="U2973" s="69"/>
      <c r="V2973" s="69"/>
      <c r="W2973" s="1"/>
      <c r="X2973"/>
    </row>
    <row r="2974" spans="1:24" x14ac:dyDescent="0.3">
      <c r="A2974" s="69" t="s">
        <v>10004</v>
      </c>
      <c r="B2974" s="69">
        <v>1</v>
      </c>
      <c r="C2974" s="1" t="s">
        <v>10002</v>
      </c>
      <c r="D2974" s="69" t="s">
        <v>310</v>
      </c>
      <c r="E2974" s="69"/>
      <c r="F2974" s="69" t="s">
        <v>294</v>
      </c>
      <c r="G2974" s="69">
        <v>2</v>
      </c>
      <c r="H2974" s="69" t="s">
        <v>316</v>
      </c>
      <c r="I2974" s="69" t="s">
        <v>10002</v>
      </c>
      <c r="J2974" s="69">
        <v>11447</v>
      </c>
      <c r="K2974" s="69">
        <v>10</v>
      </c>
      <c r="L2974" s="69" t="s">
        <v>1337</v>
      </c>
      <c r="M2974" s="69" t="s">
        <v>10003</v>
      </c>
      <c r="N2974" s="69">
        <v>32</v>
      </c>
      <c r="O2974" s="69" t="s">
        <v>13539</v>
      </c>
      <c r="P2974" s="1" t="s">
        <v>310</v>
      </c>
      <c r="Q2974" s="69"/>
      <c r="R2974" s="69">
        <v>13198</v>
      </c>
      <c r="S2974" s="69"/>
      <c r="T2974" s="69" t="s">
        <v>344</v>
      </c>
      <c r="U2974" s="69"/>
      <c r="V2974" s="69" t="s">
        <v>10005</v>
      </c>
      <c r="W2974" s="1">
        <v>24023</v>
      </c>
      <c r="X2974"/>
    </row>
    <row r="2975" spans="1:24" x14ac:dyDescent="0.3">
      <c r="A2975" s="69" t="s">
        <v>10009</v>
      </c>
      <c r="B2975" s="69">
        <v>1</v>
      </c>
      <c r="C2975" s="1" t="s">
        <v>10006</v>
      </c>
      <c r="D2975" s="69" t="s">
        <v>347</v>
      </c>
      <c r="E2975" s="69" t="s">
        <v>10008</v>
      </c>
      <c r="F2975" s="69" t="s">
        <v>294</v>
      </c>
      <c r="G2975" s="69">
        <v>14</v>
      </c>
      <c r="H2975" s="69" t="s">
        <v>810</v>
      </c>
      <c r="I2975" s="69" t="s">
        <v>10006</v>
      </c>
      <c r="J2975" s="69">
        <v>19393</v>
      </c>
      <c r="K2975" s="69">
        <v>3</v>
      </c>
      <c r="L2975" s="69" t="s">
        <v>9981</v>
      </c>
      <c r="M2975" s="69" t="s">
        <v>10007</v>
      </c>
      <c r="N2975" s="69">
        <v>26</v>
      </c>
      <c r="O2975" s="69" t="s">
        <v>13540</v>
      </c>
      <c r="P2975" s="1" t="s">
        <v>347</v>
      </c>
      <c r="Q2975" s="69"/>
      <c r="R2975" s="69">
        <v>2976557</v>
      </c>
      <c r="S2975" s="69"/>
      <c r="T2975" s="69" t="s">
        <v>328</v>
      </c>
      <c r="U2975" s="69"/>
      <c r="V2975" s="69" t="s">
        <v>1404</v>
      </c>
      <c r="W2975" s="1">
        <v>30410</v>
      </c>
      <c r="X2975"/>
    </row>
    <row r="2976" spans="1:24" x14ac:dyDescent="0.3">
      <c r="A2976" s="69" t="s">
        <v>10011</v>
      </c>
      <c r="B2976" s="69">
        <v>1</v>
      </c>
      <c r="C2976" s="1" t="s">
        <v>10010</v>
      </c>
      <c r="D2976" s="69"/>
      <c r="E2976" s="69"/>
      <c r="F2976" s="69" t="s">
        <v>294</v>
      </c>
      <c r="G2976" s="69">
        <v>0</v>
      </c>
      <c r="H2976" s="69" t="s">
        <v>295</v>
      </c>
      <c r="I2976" s="69" t="s">
        <v>10010</v>
      </c>
      <c r="J2976" s="69">
        <v>17865</v>
      </c>
      <c r="K2976" s="69">
        <v>0</v>
      </c>
      <c r="L2976" s="69" t="s">
        <v>3084</v>
      </c>
      <c r="M2976" s="69" t="s">
        <v>2792</v>
      </c>
      <c r="N2976" s="69"/>
      <c r="O2976" s="69" t="s">
        <v>13541</v>
      </c>
      <c r="P2976" s="1" t="s">
        <v>295</v>
      </c>
      <c r="Q2976" s="69"/>
      <c r="R2976" s="69"/>
      <c r="S2976" s="69"/>
      <c r="T2976" s="69" t="s">
        <v>295</v>
      </c>
      <c r="U2976" s="69"/>
      <c r="V2976" s="69"/>
      <c r="W2976" s="1"/>
      <c r="X2976"/>
    </row>
    <row r="2977" spans="1:24" x14ac:dyDescent="0.3">
      <c r="A2977" s="69" t="s">
        <v>10014</v>
      </c>
      <c r="B2977" s="69">
        <v>1</v>
      </c>
      <c r="C2977" s="1" t="s">
        <v>10012</v>
      </c>
      <c r="D2977" s="69" t="s">
        <v>320</v>
      </c>
      <c r="E2977" s="69" t="s">
        <v>14150</v>
      </c>
      <c r="F2977" s="69" t="s">
        <v>298</v>
      </c>
      <c r="G2977" s="69">
        <v>89</v>
      </c>
      <c r="H2977" s="69" t="s">
        <v>544</v>
      </c>
      <c r="I2977" s="69" t="s">
        <v>10012</v>
      </c>
      <c r="J2977" s="69">
        <v>20957</v>
      </c>
      <c r="K2977" s="69">
        <v>2</v>
      </c>
      <c r="L2977" s="69" t="s">
        <v>559</v>
      </c>
      <c r="M2977" s="69" t="s">
        <v>10013</v>
      </c>
      <c r="N2977" s="69">
        <v>26</v>
      </c>
      <c r="O2977" s="69" t="s">
        <v>13542</v>
      </c>
      <c r="P2977" s="1" t="s">
        <v>320</v>
      </c>
      <c r="Q2977" s="69"/>
      <c r="R2977" s="69">
        <v>3122818</v>
      </c>
      <c r="S2977" s="69">
        <v>4</v>
      </c>
      <c r="T2977" s="69" t="s">
        <v>293</v>
      </c>
      <c r="U2977" s="69" t="s">
        <v>703</v>
      </c>
      <c r="V2977" s="69" t="s">
        <v>2159</v>
      </c>
      <c r="W2977" s="1">
        <v>32060</v>
      </c>
      <c r="X2977"/>
    </row>
    <row r="2978" spans="1:24" x14ac:dyDescent="0.3">
      <c r="A2978" s="69" t="s">
        <v>10018</v>
      </c>
      <c r="B2978" s="69">
        <v>1</v>
      </c>
      <c r="C2978" s="1" t="s">
        <v>10015</v>
      </c>
      <c r="D2978" s="69" t="s">
        <v>347</v>
      </c>
      <c r="E2978" s="69"/>
      <c r="F2978" s="69" t="s">
        <v>298</v>
      </c>
      <c r="G2978" s="69">
        <v>0</v>
      </c>
      <c r="H2978" s="69" t="s">
        <v>433</v>
      </c>
      <c r="I2978" s="69" t="s">
        <v>10015</v>
      </c>
      <c r="J2978" s="69">
        <v>19359</v>
      </c>
      <c r="K2978" s="69">
        <v>1</v>
      </c>
      <c r="L2978" s="69" t="s">
        <v>10016</v>
      </c>
      <c r="M2978" s="69" t="s">
        <v>10017</v>
      </c>
      <c r="N2978" s="69"/>
      <c r="O2978" s="69" t="s">
        <v>13543</v>
      </c>
      <c r="P2978" s="1" t="s">
        <v>347</v>
      </c>
      <c r="Q2978" s="69"/>
      <c r="R2978" s="69"/>
      <c r="S2978" s="69"/>
      <c r="T2978" s="69" t="s">
        <v>359</v>
      </c>
      <c r="U2978" s="69" t="s">
        <v>305</v>
      </c>
      <c r="V2978" s="69"/>
      <c r="W2978" s="1">
        <v>30680</v>
      </c>
      <c r="X2978"/>
    </row>
    <row r="2979" spans="1:24" x14ac:dyDescent="0.3">
      <c r="A2979" s="69" t="s">
        <v>10020</v>
      </c>
      <c r="B2979" s="69">
        <v>1</v>
      </c>
      <c r="C2979" s="1" t="s">
        <v>10019</v>
      </c>
      <c r="D2979" s="69"/>
      <c r="E2979" s="69"/>
      <c r="F2979" s="69" t="s">
        <v>294</v>
      </c>
      <c r="G2979" s="69">
        <v>0</v>
      </c>
      <c r="H2979" s="69" t="s">
        <v>295</v>
      </c>
      <c r="I2979" s="69" t="s">
        <v>10019</v>
      </c>
      <c r="J2979" s="69">
        <v>18792</v>
      </c>
      <c r="K2979" s="69">
        <v>0</v>
      </c>
      <c r="L2979" s="69" t="s">
        <v>953</v>
      </c>
      <c r="M2979" s="69" t="s">
        <v>2886</v>
      </c>
      <c r="N2979" s="69"/>
      <c r="O2979" s="69" t="s">
        <v>13544</v>
      </c>
      <c r="P2979" s="1" t="s">
        <v>295</v>
      </c>
      <c r="Q2979" s="69"/>
      <c r="R2979" s="69"/>
      <c r="S2979" s="69"/>
      <c r="T2979" s="69" t="s">
        <v>295</v>
      </c>
      <c r="U2979" s="69"/>
      <c r="V2979" s="69"/>
      <c r="W2979" s="1"/>
      <c r="X2979"/>
    </row>
    <row r="2980" spans="1:24" x14ac:dyDescent="0.3">
      <c r="A2980" s="69" t="s">
        <v>10022</v>
      </c>
      <c r="B2980" s="69">
        <v>1</v>
      </c>
      <c r="C2980" s="1" t="s">
        <v>78</v>
      </c>
      <c r="D2980" s="69" t="s">
        <v>347</v>
      </c>
      <c r="E2980" s="69" t="s">
        <v>10021</v>
      </c>
      <c r="F2980" s="69" t="s">
        <v>298</v>
      </c>
      <c r="G2980" s="69">
        <v>13</v>
      </c>
      <c r="H2980" s="69" t="s">
        <v>355</v>
      </c>
      <c r="I2980" s="69" t="s">
        <v>78</v>
      </c>
      <c r="J2980" s="69">
        <v>19815</v>
      </c>
      <c r="K2980" s="69">
        <v>3</v>
      </c>
      <c r="L2980" s="69" t="s">
        <v>2028</v>
      </c>
      <c r="M2980" s="69" t="s">
        <v>1447</v>
      </c>
      <c r="N2980" s="69">
        <v>24</v>
      </c>
      <c r="O2980" s="69" t="s">
        <v>13545</v>
      </c>
      <c r="P2980" s="1" t="s">
        <v>347</v>
      </c>
      <c r="Q2980" s="69"/>
      <c r="R2980" s="69">
        <v>3895856</v>
      </c>
      <c r="S2980" s="69">
        <v>1</v>
      </c>
      <c r="T2980" s="69" t="s">
        <v>359</v>
      </c>
      <c r="U2980" s="69" t="s">
        <v>339</v>
      </c>
      <c r="V2980" s="69" t="s">
        <v>694</v>
      </c>
      <c r="W2980" s="1">
        <v>31017</v>
      </c>
      <c r="X2980"/>
    </row>
    <row r="2981" spans="1:24" x14ac:dyDescent="0.3">
      <c r="A2981" s="69" t="s">
        <v>15448</v>
      </c>
      <c r="B2981" s="69">
        <v>1</v>
      </c>
      <c r="C2981" s="1" t="s">
        <v>15449</v>
      </c>
      <c r="D2981" s="69" t="s">
        <v>320</v>
      </c>
      <c r="E2981" s="69" t="s">
        <v>15451</v>
      </c>
      <c r="F2981" s="69" t="s">
        <v>294</v>
      </c>
      <c r="G2981" s="69"/>
      <c r="H2981" s="69" t="s">
        <v>2186</v>
      </c>
      <c r="I2981" s="69" t="s">
        <v>15449</v>
      </c>
      <c r="J2981" s="69">
        <v>20019</v>
      </c>
      <c r="K2981" s="69">
        <v>2</v>
      </c>
      <c r="L2981" s="69" t="s">
        <v>932</v>
      </c>
      <c r="M2981" s="69" t="s">
        <v>15452</v>
      </c>
      <c r="N2981" s="69">
        <v>25</v>
      </c>
      <c r="O2981" s="69" t="s">
        <v>15453</v>
      </c>
      <c r="P2981" s="1" t="s">
        <v>14447</v>
      </c>
      <c r="Q2981" s="69"/>
      <c r="R2981" s="69">
        <v>3039794</v>
      </c>
      <c r="S2981" s="69"/>
      <c r="T2981" s="69" t="s">
        <v>317</v>
      </c>
      <c r="U2981" s="69"/>
      <c r="V2981" s="69" t="s">
        <v>15450</v>
      </c>
      <c r="W2981" s="1">
        <v>31202</v>
      </c>
      <c r="X2981"/>
    </row>
    <row r="2982" spans="1:24" x14ac:dyDescent="0.3">
      <c r="A2982" s="69" t="s">
        <v>10025</v>
      </c>
      <c r="B2982" s="69">
        <v>1</v>
      </c>
      <c r="C2982" s="1" t="s">
        <v>10023</v>
      </c>
      <c r="D2982" s="69" t="s">
        <v>347</v>
      </c>
      <c r="E2982" s="69" t="s">
        <v>10024</v>
      </c>
      <c r="F2982" s="69" t="s">
        <v>294</v>
      </c>
      <c r="G2982" s="69">
        <v>9</v>
      </c>
      <c r="H2982" s="69" t="s">
        <v>833</v>
      </c>
      <c r="I2982" s="69" t="s">
        <v>10023</v>
      </c>
      <c r="J2982" s="69">
        <v>20591</v>
      </c>
      <c r="K2982" s="69">
        <v>2</v>
      </c>
      <c r="L2982" s="69" t="s">
        <v>597</v>
      </c>
      <c r="M2982" s="69" t="s">
        <v>7219</v>
      </c>
      <c r="N2982" s="69">
        <v>25</v>
      </c>
      <c r="O2982" s="69" t="s">
        <v>13546</v>
      </c>
      <c r="P2982" s="1" t="s">
        <v>347</v>
      </c>
      <c r="Q2982" s="69"/>
      <c r="R2982" s="69">
        <v>3052671</v>
      </c>
      <c r="S2982" s="69">
        <v>4</v>
      </c>
      <c r="T2982" s="69" t="s">
        <v>344</v>
      </c>
      <c r="U2982" s="69"/>
      <c r="V2982" s="69" t="s">
        <v>3353</v>
      </c>
      <c r="W2982" s="1">
        <v>31525</v>
      </c>
      <c r="X2982"/>
    </row>
    <row r="2983" spans="1:24" x14ac:dyDescent="0.3">
      <c r="A2983" s="69" t="s">
        <v>10027</v>
      </c>
      <c r="B2983" s="69">
        <v>1</v>
      </c>
      <c r="C2983" s="1" t="s">
        <v>1373</v>
      </c>
      <c r="D2983" s="69" t="s">
        <v>448</v>
      </c>
      <c r="E2983" s="69" t="s">
        <v>10026</v>
      </c>
      <c r="F2983" s="69" t="s">
        <v>294</v>
      </c>
      <c r="G2983" s="69">
        <v>20</v>
      </c>
      <c r="H2983" s="69" t="s">
        <v>316</v>
      </c>
      <c r="I2983" s="69" t="s">
        <v>1373</v>
      </c>
      <c r="J2983" s="69">
        <v>8066</v>
      </c>
      <c r="K2983" s="69">
        <v>12</v>
      </c>
      <c r="L2983" s="69" t="s">
        <v>2473</v>
      </c>
      <c r="M2983" s="69" t="s">
        <v>1509</v>
      </c>
      <c r="N2983" s="69">
        <v>33</v>
      </c>
      <c r="O2983" s="69" t="s">
        <v>13547</v>
      </c>
      <c r="P2983" s="1" t="s">
        <v>448</v>
      </c>
      <c r="Q2983" s="69"/>
      <c r="R2983" s="69">
        <v>11238</v>
      </c>
      <c r="S2983" s="69"/>
      <c r="T2983" s="69" t="s">
        <v>328</v>
      </c>
      <c r="U2983" s="69"/>
      <c r="V2983" s="69" t="s">
        <v>10028</v>
      </c>
      <c r="W2983" s="1">
        <v>8781</v>
      </c>
      <c r="X2983"/>
    </row>
    <row r="2984" spans="1:24" x14ac:dyDescent="0.3">
      <c r="A2984" s="69" t="s">
        <v>10030</v>
      </c>
      <c r="B2984" s="69">
        <v>1</v>
      </c>
      <c r="C2984" s="1" t="s">
        <v>726</v>
      </c>
      <c r="D2984" s="69" t="s">
        <v>558</v>
      </c>
      <c r="E2984" s="69"/>
      <c r="F2984" s="69" t="s">
        <v>294</v>
      </c>
      <c r="G2984" s="69">
        <v>35</v>
      </c>
      <c r="H2984" s="69" t="s">
        <v>511</v>
      </c>
      <c r="I2984" s="69" t="s">
        <v>726</v>
      </c>
      <c r="J2984" s="69">
        <v>4738</v>
      </c>
      <c r="K2984" s="69">
        <v>12</v>
      </c>
      <c r="L2984" s="69" t="s">
        <v>330</v>
      </c>
      <c r="M2984" s="69" t="s">
        <v>10029</v>
      </c>
      <c r="N2984" s="69">
        <v>34</v>
      </c>
      <c r="O2984" s="69" t="s">
        <v>13548</v>
      </c>
      <c r="P2984" s="1" t="s">
        <v>448</v>
      </c>
      <c r="Q2984" s="69"/>
      <c r="R2984" s="69">
        <v>11658</v>
      </c>
      <c r="S2984" s="69"/>
      <c r="T2984" s="69" t="s">
        <v>489</v>
      </c>
      <c r="U2984" s="69"/>
      <c r="V2984" s="69" t="s">
        <v>10031</v>
      </c>
      <c r="W2984" s="1">
        <v>9043</v>
      </c>
      <c r="X2984"/>
    </row>
    <row r="2985" spans="1:24" x14ac:dyDescent="0.3">
      <c r="A2985" s="69" t="s">
        <v>10033</v>
      </c>
      <c r="B2985" s="69">
        <v>1</v>
      </c>
      <c r="C2985" s="1" t="s">
        <v>804</v>
      </c>
      <c r="D2985" s="69" t="s">
        <v>310</v>
      </c>
      <c r="E2985" s="69"/>
      <c r="F2985" s="69" t="s">
        <v>294</v>
      </c>
      <c r="G2985" s="69">
        <v>7</v>
      </c>
      <c r="H2985" s="69" t="s">
        <v>571</v>
      </c>
      <c r="I2985" s="69" t="s">
        <v>804</v>
      </c>
      <c r="J2985" s="69">
        <v>7755</v>
      </c>
      <c r="K2985" s="69">
        <v>6</v>
      </c>
      <c r="L2985" s="69" t="s">
        <v>1809</v>
      </c>
      <c r="M2985" s="69" t="s">
        <v>10032</v>
      </c>
      <c r="N2985" s="69">
        <v>32</v>
      </c>
      <c r="O2985" s="69" t="s">
        <v>13549</v>
      </c>
      <c r="P2985" s="1" t="s">
        <v>310</v>
      </c>
      <c r="Q2985" s="69"/>
      <c r="R2985" s="69"/>
      <c r="S2985" s="69"/>
      <c r="T2985" s="69" t="s">
        <v>344</v>
      </c>
      <c r="U2985" s="69"/>
      <c r="V2985" s="69" t="s">
        <v>10034</v>
      </c>
      <c r="W2985" s="1"/>
      <c r="X2985"/>
    </row>
    <row r="2986" spans="1:24" x14ac:dyDescent="0.3">
      <c r="A2986" s="69" t="s">
        <v>10036</v>
      </c>
      <c r="B2986" s="69">
        <v>1</v>
      </c>
      <c r="C2986" s="1" t="s">
        <v>144</v>
      </c>
      <c r="D2986" s="69" t="s">
        <v>347</v>
      </c>
      <c r="E2986" s="69" t="s">
        <v>10035</v>
      </c>
      <c r="F2986" s="69" t="s">
        <v>298</v>
      </c>
      <c r="G2986" s="69">
        <v>12</v>
      </c>
      <c r="H2986" s="69" t="s">
        <v>682</v>
      </c>
      <c r="I2986" s="69" t="s">
        <v>144</v>
      </c>
      <c r="J2986" s="69">
        <v>16263</v>
      </c>
      <c r="K2986" s="69">
        <v>7</v>
      </c>
      <c r="L2986" s="69" t="s">
        <v>429</v>
      </c>
      <c r="M2986" s="69" t="s">
        <v>1227</v>
      </c>
      <c r="N2986" s="69">
        <v>27</v>
      </c>
      <c r="O2986" s="69" t="s">
        <v>16649</v>
      </c>
      <c r="P2986" s="1" t="s">
        <v>347</v>
      </c>
      <c r="Q2986" s="69"/>
      <c r="R2986" s="69">
        <v>16799</v>
      </c>
      <c r="S2986" s="69">
        <v>1</v>
      </c>
      <c r="T2986" s="69" t="s">
        <v>344</v>
      </c>
      <c r="U2986" s="69" t="s">
        <v>890</v>
      </c>
      <c r="V2986" s="69" t="s">
        <v>6379</v>
      </c>
      <c r="W2986" s="1">
        <v>27589</v>
      </c>
      <c r="X2986"/>
    </row>
    <row r="2987" spans="1:24" x14ac:dyDescent="0.3">
      <c r="A2987" s="69" t="s">
        <v>10038</v>
      </c>
      <c r="B2987" s="69">
        <v>1</v>
      </c>
      <c r="C2987" s="1" t="s">
        <v>10037</v>
      </c>
      <c r="D2987" s="69" t="s">
        <v>320</v>
      </c>
      <c r="E2987" s="69"/>
      <c r="F2987" s="69" t="s">
        <v>298</v>
      </c>
      <c r="G2987" s="69">
        <v>0</v>
      </c>
      <c r="H2987" s="69" t="s">
        <v>511</v>
      </c>
      <c r="I2987" s="69" t="s">
        <v>10037</v>
      </c>
      <c r="J2987" s="69">
        <v>19662</v>
      </c>
      <c r="K2987" s="69">
        <v>1</v>
      </c>
      <c r="L2987" s="69" t="s">
        <v>2862</v>
      </c>
      <c r="M2987" s="69" t="s">
        <v>5924</v>
      </c>
      <c r="N2987" s="69">
        <v>23</v>
      </c>
      <c r="O2987" s="69" t="s">
        <v>13550</v>
      </c>
      <c r="P2987" s="1" t="s">
        <v>320</v>
      </c>
      <c r="Q2987" s="69"/>
      <c r="R2987" s="69"/>
      <c r="S2987" s="69"/>
      <c r="T2987" s="69" t="s">
        <v>421</v>
      </c>
      <c r="U2987" s="69" t="s">
        <v>334</v>
      </c>
      <c r="V2987" s="69" t="s">
        <v>5553</v>
      </c>
      <c r="W2987" s="1">
        <v>30894</v>
      </c>
      <c r="X2987"/>
    </row>
    <row r="2988" spans="1:24" x14ac:dyDescent="0.3">
      <c r="A2988" s="69" t="s">
        <v>10041</v>
      </c>
      <c r="B2988" s="69">
        <v>1</v>
      </c>
      <c r="C2988" s="1" t="s">
        <v>10039</v>
      </c>
      <c r="D2988" s="69" t="s">
        <v>347</v>
      </c>
      <c r="E2988" s="69" t="s">
        <v>10040</v>
      </c>
      <c r="F2988" s="69" t="s">
        <v>294</v>
      </c>
      <c r="G2988" s="69">
        <v>12</v>
      </c>
      <c r="H2988" s="69" t="s">
        <v>472</v>
      </c>
      <c r="I2988" s="69" t="s">
        <v>10039</v>
      </c>
      <c r="J2988" s="69">
        <v>15038</v>
      </c>
      <c r="K2988" s="69">
        <v>7</v>
      </c>
      <c r="L2988" s="69" t="s">
        <v>6677</v>
      </c>
      <c r="M2988" s="69" t="s">
        <v>1102</v>
      </c>
      <c r="N2988" s="69">
        <v>30</v>
      </c>
      <c r="O2988" s="69" t="s">
        <v>13551</v>
      </c>
      <c r="P2988" s="1" t="s">
        <v>347</v>
      </c>
      <c r="Q2988" s="69"/>
      <c r="R2988" s="69">
        <v>15911</v>
      </c>
      <c r="S2988" s="69"/>
      <c r="T2988" s="69" t="s">
        <v>307</v>
      </c>
      <c r="U2988" s="69"/>
      <c r="V2988" s="69" t="s">
        <v>3707</v>
      </c>
      <c r="W2988" s="1">
        <v>26784</v>
      </c>
      <c r="X2988"/>
    </row>
    <row r="2989" spans="1:24" x14ac:dyDescent="0.3">
      <c r="A2989" s="69" t="s">
        <v>10044</v>
      </c>
      <c r="B2989" s="69">
        <v>1</v>
      </c>
      <c r="C2989" s="1" t="s">
        <v>10042</v>
      </c>
      <c r="D2989" s="69" t="s">
        <v>320</v>
      </c>
      <c r="E2989" s="69"/>
      <c r="F2989" s="69" t="s">
        <v>294</v>
      </c>
      <c r="G2989" s="69">
        <v>89</v>
      </c>
      <c r="H2989" s="69" t="s">
        <v>401</v>
      </c>
      <c r="I2989" s="69" t="s">
        <v>10042</v>
      </c>
      <c r="J2989" s="69">
        <v>17391</v>
      </c>
      <c r="K2989" s="69">
        <v>0</v>
      </c>
      <c r="L2989" s="69" t="s">
        <v>2537</v>
      </c>
      <c r="M2989" s="69" t="s">
        <v>10043</v>
      </c>
      <c r="N2989" s="69">
        <v>28</v>
      </c>
      <c r="O2989" s="69" t="s">
        <v>13552</v>
      </c>
      <c r="P2989" s="1" t="s">
        <v>320</v>
      </c>
      <c r="Q2989" s="69"/>
      <c r="R2989" s="69"/>
      <c r="S2989" s="69"/>
      <c r="T2989" s="69" t="s">
        <v>303</v>
      </c>
      <c r="U2989" s="69"/>
      <c r="V2989" s="69" t="s">
        <v>5745</v>
      </c>
      <c r="W2989" s="1">
        <v>28862</v>
      </c>
      <c r="X2989"/>
    </row>
    <row r="2990" spans="1:24" x14ac:dyDescent="0.3">
      <c r="A2990" s="69" t="s">
        <v>10048</v>
      </c>
      <c r="B2990" s="69">
        <v>1</v>
      </c>
      <c r="C2990" s="1" t="s">
        <v>10045</v>
      </c>
      <c r="D2990" s="69" t="s">
        <v>310</v>
      </c>
      <c r="E2990" s="69" t="s">
        <v>10047</v>
      </c>
      <c r="F2990" s="69" t="s">
        <v>298</v>
      </c>
      <c r="G2990" s="69">
        <v>8</v>
      </c>
      <c r="H2990" s="69" t="s">
        <v>1812</v>
      </c>
      <c r="I2990" s="69" t="s">
        <v>10045</v>
      </c>
      <c r="J2990" s="69">
        <v>8723</v>
      </c>
      <c r="K2990" s="69">
        <v>15</v>
      </c>
      <c r="L2990" s="69" t="s">
        <v>596</v>
      </c>
      <c r="M2990" s="69" t="s">
        <v>10046</v>
      </c>
      <c r="N2990" s="69">
        <v>38</v>
      </c>
      <c r="O2990" s="69" t="s">
        <v>13553</v>
      </c>
      <c r="P2990" s="1" t="s">
        <v>310</v>
      </c>
      <c r="Q2990" s="69"/>
      <c r="R2990" s="69">
        <v>8644</v>
      </c>
      <c r="S2990" s="69"/>
      <c r="T2990" s="69" t="s">
        <v>421</v>
      </c>
      <c r="U2990" s="69"/>
      <c r="V2990" s="69" t="s">
        <v>10049</v>
      </c>
      <c r="W2990" s="1">
        <v>7406</v>
      </c>
      <c r="X2990"/>
    </row>
    <row r="2991" spans="1:24" x14ac:dyDescent="0.3">
      <c r="A2991" s="69" t="s">
        <v>10052</v>
      </c>
      <c r="B2991" s="69">
        <v>1</v>
      </c>
      <c r="C2991" s="1" t="s">
        <v>227</v>
      </c>
      <c r="D2991" s="69" t="s">
        <v>448</v>
      </c>
      <c r="E2991" s="69" t="s">
        <v>10051</v>
      </c>
      <c r="F2991" s="69" t="s">
        <v>298</v>
      </c>
      <c r="G2991" s="69">
        <v>30</v>
      </c>
      <c r="H2991" s="69" t="s">
        <v>682</v>
      </c>
      <c r="I2991" s="69" t="s">
        <v>227</v>
      </c>
      <c r="J2991" s="69">
        <v>19548</v>
      </c>
      <c r="K2991" s="69">
        <v>4</v>
      </c>
      <c r="L2991" s="69" t="s">
        <v>337</v>
      </c>
      <c r="M2991" s="69" t="s">
        <v>10050</v>
      </c>
      <c r="N2991" s="69">
        <v>26</v>
      </c>
      <c r="O2991" s="69" t="s">
        <v>13554</v>
      </c>
      <c r="P2991" s="1" t="s">
        <v>448</v>
      </c>
      <c r="Q2991" s="69"/>
      <c r="R2991" s="69">
        <v>3045260</v>
      </c>
      <c r="S2991" s="69">
        <v>4</v>
      </c>
      <c r="T2991" s="69" t="s">
        <v>399</v>
      </c>
      <c r="U2991" s="69" t="s">
        <v>313</v>
      </c>
      <c r="V2991" s="69" t="s">
        <v>6015</v>
      </c>
      <c r="W2991" s="1">
        <v>30707</v>
      </c>
      <c r="X2991"/>
    </row>
    <row r="2992" spans="1:24" x14ac:dyDescent="0.3">
      <c r="A2992" s="69" t="s">
        <v>15454</v>
      </c>
      <c r="B2992" s="69">
        <v>1</v>
      </c>
      <c r="C2992" s="1" t="s">
        <v>15455</v>
      </c>
      <c r="D2992" s="69" t="s">
        <v>347</v>
      </c>
      <c r="E2992" s="69"/>
      <c r="F2992" s="69" t="s">
        <v>298</v>
      </c>
      <c r="G2992" s="69">
        <v>13</v>
      </c>
      <c r="H2992" s="69" t="s">
        <v>775</v>
      </c>
      <c r="I2992" s="69" t="s">
        <v>15455</v>
      </c>
      <c r="J2992" s="69">
        <v>21735</v>
      </c>
      <c r="K2992" s="69">
        <v>1</v>
      </c>
      <c r="L2992" s="69" t="s">
        <v>1603</v>
      </c>
      <c r="M2992" s="69" t="s">
        <v>490</v>
      </c>
      <c r="N2992" s="69">
        <v>22</v>
      </c>
      <c r="O2992" s="69" t="s">
        <v>15457</v>
      </c>
      <c r="P2992" s="1" t="s">
        <v>347</v>
      </c>
      <c r="Q2992" s="69"/>
      <c r="R2992" s="69">
        <v>4243537</v>
      </c>
      <c r="S2992" s="69">
        <v>1</v>
      </c>
      <c r="T2992" s="69" t="s">
        <v>317</v>
      </c>
      <c r="U2992" s="69" t="s">
        <v>703</v>
      </c>
      <c r="V2992" s="69" t="s">
        <v>15456</v>
      </c>
      <c r="W2992" s="1">
        <v>32798</v>
      </c>
      <c r="X2992"/>
    </row>
    <row r="2993" spans="1:24" x14ac:dyDescent="0.3">
      <c r="A2993" s="69" t="s">
        <v>10054</v>
      </c>
      <c r="B2993" s="69">
        <v>1</v>
      </c>
      <c r="C2993" s="1" t="s">
        <v>10053</v>
      </c>
      <c r="D2993" s="69" t="s">
        <v>320</v>
      </c>
      <c r="E2993" s="69" t="s">
        <v>14151</v>
      </c>
      <c r="F2993" s="69" t="s">
        <v>298</v>
      </c>
      <c r="G2993" s="69">
        <v>49</v>
      </c>
      <c r="H2993" s="69" t="s">
        <v>655</v>
      </c>
      <c r="I2993" s="69" t="s">
        <v>10053</v>
      </c>
      <c r="J2993" s="69">
        <v>20922</v>
      </c>
      <c r="K2993" s="69">
        <v>2</v>
      </c>
      <c r="L2993" s="69" t="s">
        <v>8822</v>
      </c>
      <c r="M2993" s="69" t="s">
        <v>4885</v>
      </c>
      <c r="N2993" s="69">
        <v>26</v>
      </c>
      <c r="O2993" s="69" t="s">
        <v>13555</v>
      </c>
      <c r="P2993" s="1" t="s">
        <v>320</v>
      </c>
      <c r="Q2993" s="69"/>
      <c r="R2993" s="69">
        <v>3932963</v>
      </c>
      <c r="S2993" s="69">
        <v>5</v>
      </c>
      <c r="T2993" s="69" t="s">
        <v>421</v>
      </c>
      <c r="U2993" s="69" t="s">
        <v>909</v>
      </c>
      <c r="V2993" s="69" t="s">
        <v>1577</v>
      </c>
      <c r="W2993" s="1">
        <v>32261</v>
      </c>
      <c r="X2993"/>
    </row>
    <row r="2994" spans="1:24" x14ac:dyDescent="0.3">
      <c r="A2994" s="69" t="s">
        <v>10058</v>
      </c>
      <c r="B2994" s="69">
        <v>1</v>
      </c>
      <c r="C2994" s="1" t="s">
        <v>10055</v>
      </c>
      <c r="D2994" s="69" t="s">
        <v>448</v>
      </c>
      <c r="E2994" s="69" t="s">
        <v>10057</v>
      </c>
      <c r="F2994" s="69" t="s">
        <v>294</v>
      </c>
      <c r="G2994" s="69">
        <v>40</v>
      </c>
      <c r="H2994" s="69" t="s">
        <v>729</v>
      </c>
      <c r="I2994" s="69" t="s">
        <v>10055</v>
      </c>
      <c r="J2994" s="69">
        <v>20340</v>
      </c>
      <c r="K2994" s="69">
        <v>2</v>
      </c>
      <c r="L2994" s="69" t="s">
        <v>10056</v>
      </c>
      <c r="M2994" s="69" t="s">
        <v>933</v>
      </c>
      <c r="N2994" s="69">
        <v>24</v>
      </c>
      <c r="O2994" s="69" t="s">
        <v>13556</v>
      </c>
      <c r="P2994" s="1" t="s">
        <v>448</v>
      </c>
      <c r="Q2994" s="69"/>
      <c r="R2994" s="69">
        <v>3129453</v>
      </c>
      <c r="S2994" s="69"/>
      <c r="T2994" s="69" t="s">
        <v>359</v>
      </c>
      <c r="U2994" s="69"/>
      <c r="V2994" s="69" t="s">
        <v>1740</v>
      </c>
      <c r="W2994" s="1">
        <v>31485</v>
      </c>
      <c r="X2994"/>
    </row>
    <row r="2995" spans="1:24" x14ac:dyDescent="0.3">
      <c r="A2995" s="69" t="s">
        <v>10061</v>
      </c>
      <c r="B2995" s="69">
        <v>1</v>
      </c>
      <c r="C2995" s="1" t="s">
        <v>10059</v>
      </c>
      <c r="D2995" s="69" t="s">
        <v>347</v>
      </c>
      <c r="E2995" s="69"/>
      <c r="F2995" s="69" t="s">
        <v>294</v>
      </c>
      <c r="G2995" s="69">
        <v>82</v>
      </c>
      <c r="H2995" s="69" t="s">
        <v>646</v>
      </c>
      <c r="I2995" s="69" t="s">
        <v>10059</v>
      </c>
      <c r="J2995" s="69">
        <v>19536</v>
      </c>
      <c r="K2995" s="69">
        <v>2</v>
      </c>
      <c r="L2995" s="69" t="s">
        <v>10060</v>
      </c>
      <c r="M2995" s="69" t="s">
        <v>1112</v>
      </c>
      <c r="N2995" s="69">
        <v>25</v>
      </c>
      <c r="O2995" s="69" t="s">
        <v>13557</v>
      </c>
      <c r="P2995" s="1" t="s">
        <v>347</v>
      </c>
      <c r="Q2995" s="69"/>
      <c r="R2995" s="69">
        <v>3048701</v>
      </c>
      <c r="S2995" s="69"/>
      <c r="T2995" s="69" t="s">
        <v>317</v>
      </c>
      <c r="U2995" s="69"/>
      <c r="V2995" s="69" t="s">
        <v>3580</v>
      </c>
      <c r="W2995" s="1">
        <v>30734</v>
      </c>
      <c r="X2995"/>
    </row>
    <row r="2996" spans="1:24" x14ac:dyDescent="0.3">
      <c r="A2996" s="69" t="s">
        <v>10063</v>
      </c>
      <c r="B2996" s="69">
        <v>1</v>
      </c>
      <c r="C2996" s="1" t="s">
        <v>10062</v>
      </c>
      <c r="D2996" s="69" t="s">
        <v>320</v>
      </c>
      <c r="E2996" s="69"/>
      <c r="F2996" s="69" t="s">
        <v>294</v>
      </c>
      <c r="G2996" s="69">
        <v>82</v>
      </c>
      <c r="H2996" s="69" t="s">
        <v>989</v>
      </c>
      <c r="I2996" s="69" t="s">
        <v>10062</v>
      </c>
      <c r="J2996" s="69">
        <v>16325</v>
      </c>
      <c r="K2996" s="69">
        <v>1</v>
      </c>
      <c r="L2996" s="69" t="s">
        <v>623</v>
      </c>
      <c r="M2996" s="69" t="s">
        <v>937</v>
      </c>
      <c r="N2996" s="69">
        <v>27</v>
      </c>
      <c r="O2996" s="69" t="s">
        <v>13558</v>
      </c>
      <c r="P2996" s="1" t="s">
        <v>320</v>
      </c>
      <c r="Q2996" s="69"/>
      <c r="R2996" s="69">
        <v>17393</v>
      </c>
      <c r="S2996" s="69"/>
      <c r="T2996" s="69" t="s">
        <v>421</v>
      </c>
      <c r="U2996" s="69"/>
      <c r="V2996" s="69" t="s">
        <v>9864</v>
      </c>
      <c r="W2996" s="1">
        <v>28213</v>
      </c>
      <c r="X2996"/>
    </row>
    <row r="2997" spans="1:24" x14ac:dyDescent="0.3">
      <c r="A2997" s="69" t="s">
        <v>10068</v>
      </c>
      <c r="B2997" s="69">
        <v>1</v>
      </c>
      <c r="C2997" s="1" t="s">
        <v>10066</v>
      </c>
      <c r="D2997" s="69" t="s">
        <v>347</v>
      </c>
      <c r="E2997" s="69" t="s">
        <v>15458</v>
      </c>
      <c r="F2997" s="69" t="s">
        <v>294</v>
      </c>
      <c r="G2997" s="69">
        <v>7</v>
      </c>
      <c r="H2997" s="69" t="s">
        <v>482</v>
      </c>
      <c r="I2997" s="69" t="s">
        <v>10066</v>
      </c>
      <c r="J2997" s="69">
        <v>21291</v>
      </c>
      <c r="K2997" s="69">
        <v>1</v>
      </c>
      <c r="L2997" s="69" t="s">
        <v>1830</v>
      </c>
      <c r="M2997" s="69" t="s">
        <v>10067</v>
      </c>
      <c r="N2997" s="69">
        <v>24</v>
      </c>
      <c r="O2997" s="69" t="s">
        <v>13560</v>
      </c>
      <c r="P2997" s="1" t="s">
        <v>347</v>
      </c>
      <c r="Q2997" s="69"/>
      <c r="R2997" s="69">
        <v>4361074</v>
      </c>
      <c r="S2997" s="69">
        <v>4</v>
      </c>
      <c r="T2997" s="69" t="s">
        <v>307</v>
      </c>
      <c r="U2997" s="69"/>
      <c r="V2997" s="69" t="s">
        <v>416</v>
      </c>
      <c r="W2997" s="1">
        <v>32122</v>
      </c>
      <c r="X2997"/>
    </row>
    <row r="2998" spans="1:24" x14ac:dyDescent="0.3">
      <c r="A2998" s="69" t="s">
        <v>10071</v>
      </c>
      <c r="B2998" s="69">
        <v>1</v>
      </c>
      <c r="C2998" s="1" t="s">
        <v>10069</v>
      </c>
      <c r="D2998" s="69" t="s">
        <v>558</v>
      </c>
      <c r="E2998" s="69" t="s">
        <v>14152</v>
      </c>
      <c r="F2998" s="69" t="s">
        <v>298</v>
      </c>
      <c r="G2998" s="69">
        <v>83</v>
      </c>
      <c r="H2998" s="69" t="s">
        <v>952</v>
      </c>
      <c r="I2998" s="69" t="s">
        <v>10069</v>
      </c>
      <c r="J2998" s="69">
        <v>21227</v>
      </c>
      <c r="K2998" s="69">
        <v>2</v>
      </c>
      <c r="L2998" s="69" t="s">
        <v>435</v>
      </c>
      <c r="M2998" s="69" t="s">
        <v>10070</v>
      </c>
      <c r="N2998" s="69">
        <v>25</v>
      </c>
      <c r="O2998" s="69" t="s">
        <v>13561</v>
      </c>
      <c r="P2998" s="1" t="s">
        <v>1215</v>
      </c>
      <c r="Q2998" s="69"/>
      <c r="R2998" s="69">
        <v>3125107</v>
      </c>
      <c r="S2998" s="69">
        <v>3</v>
      </c>
      <c r="T2998" s="69" t="s">
        <v>317</v>
      </c>
      <c r="U2998" s="69" t="s">
        <v>1368</v>
      </c>
      <c r="V2998" s="69" t="s">
        <v>10072</v>
      </c>
      <c r="W2998" s="1">
        <v>32225</v>
      </c>
      <c r="X2998"/>
    </row>
    <row r="2999" spans="1:24" x14ac:dyDescent="0.3">
      <c r="A2999" s="69" t="s">
        <v>10076</v>
      </c>
      <c r="B2999" s="69">
        <v>1</v>
      </c>
      <c r="C2999" s="1" t="s">
        <v>10073</v>
      </c>
      <c r="D2999" s="69" t="s">
        <v>448</v>
      </c>
      <c r="E2999" s="69"/>
      <c r="F2999" s="69" t="s">
        <v>294</v>
      </c>
      <c r="G2999" s="69">
        <v>41</v>
      </c>
      <c r="H2999" s="69" t="s">
        <v>447</v>
      </c>
      <c r="I2999" s="69" t="s">
        <v>10073</v>
      </c>
      <c r="J2999" s="69">
        <v>16341</v>
      </c>
      <c r="K2999" s="69">
        <v>2</v>
      </c>
      <c r="L2999" s="69" t="s">
        <v>10074</v>
      </c>
      <c r="M2999" s="69" t="s">
        <v>10075</v>
      </c>
      <c r="N2999" s="69">
        <v>25</v>
      </c>
      <c r="O2999" s="69" t="s">
        <v>13562</v>
      </c>
      <c r="P2999" s="1" t="s">
        <v>448</v>
      </c>
      <c r="Q2999" s="69"/>
      <c r="R2999" s="69">
        <v>16956</v>
      </c>
      <c r="S2999" s="69"/>
      <c r="T2999" s="69" t="s">
        <v>307</v>
      </c>
      <c r="U2999" s="69"/>
      <c r="V2999" s="69" t="s">
        <v>791</v>
      </c>
      <c r="W2999" s="1">
        <v>27729</v>
      </c>
      <c r="X2999"/>
    </row>
    <row r="3000" spans="1:24" x14ac:dyDescent="0.3">
      <c r="A3000" s="69" t="s">
        <v>10078</v>
      </c>
      <c r="B3000" s="69">
        <v>1</v>
      </c>
      <c r="C3000" s="1" t="s">
        <v>81</v>
      </c>
      <c r="D3000" s="69" t="s">
        <v>448</v>
      </c>
      <c r="E3000" s="69" t="s">
        <v>10077</v>
      </c>
      <c r="F3000" s="69" t="s">
        <v>294</v>
      </c>
      <c r="G3000" s="69"/>
      <c r="H3000" s="69" t="s">
        <v>361</v>
      </c>
      <c r="I3000" s="69" t="s">
        <v>81</v>
      </c>
      <c r="J3000" s="69">
        <v>19915</v>
      </c>
      <c r="K3000" s="69">
        <v>2</v>
      </c>
      <c r="L3000" s="69" t="s">
        <v>418</v>
      </c>
      <c r="M3000" s="69" t="s">
        <v>1045</v>
      </c>
      <c r="N3000" s="69">
        <v>23</v>
      </c>
      <c r="O3000" s="69" t="s">
        <v>13563</v>
      </c>
      <c r="P3000" s="1" t="s">
        <v>448</v>
      </c>
      <c r="Q3000" s="69"/>
      <c r="R3000" s="69">
        <v>3917846</v>
      </c>
      <c r="S3000" s="69"/>
      <c r="T3000" s="69" t="s">
        <v>399</v>
      </c>
      <c r="U3000" s="69"/>
      <c r="V3000" s="69" t="s">
        <v>3834</v>
      </c>
      <c r="W3000" s="1">
        <v>31082</v>
      </c>
      <c r="X3000"/>
    </row>
    <row r="3001" spans="1:24" x14ac:dyDescent="0.3">
      <c r="A3001" s="69" t="s">
        <v>10081</v>
      </c>
      <c r="B3001" s="69">
        <v>1</v>
      </c>
      <c r="C3001" s="1" t="s">
        <v>10079</v>
      </c>
      <c r="D3001" s="69" t="s">
        <v>347</v>
      </c>
      <c r="E3001" s="69"/>
      <c r="F3001" s="69" t="s">
        <v>294</v>
      </c>
      <c r="G3001" s="69">
        <v>13</v>
      </c>
      <c r="H3001" s="69" t="s">
        <v>528</v>
      </c>
      <c r="I3001" s="69" t="s">
        <v>10079</v>
      </c>
      <c r="J3001" s="69">
        <v>19221</v>
      </c>
      <c r="K3001" s="69">
        <v>2</v>
      </c>
      <c r="L3001" s="69" t="s">
        <v>10080</v>
      </c>
      <c r="M3001" s="69" t="s">
        <v>1510</v>
      </c>
      <c r="N3001" s="69">
        <v>24</v>
      </c>
      <c r="O3001" s="69" t="s">
        <v>13564</v>
      </c>
      <c r="P3001" s="1" t="s">
        <v>347</v>
      </c>
      <c r="Q3001" s="69"/>
      <c r="R3001" s="69">
        <v>3060377</v>
      </c>
      <c r="S3001" s="69"/>
      <c r="T3001" s="69" t="s">
        <v>328</v>
      </c>
      <c r="U3001" s="69"/>
      <c r="V3001" s="69" t="s">
        <v>2855</v>
      </c>
      <c r="W3001" s="1">
        <v>30579</v>
      </c>
      <c r="X3001"/>
    </row>
    <row r="3002" spans="1:24" x14ac:dyDescent="0.3">
      <c r="A3002" s="69" t="s">
        <v>11146</v>
      </c>
      <c r="B3002" s="69">
        <v>1</v>
      </c>
      <c r="C3002" s="1" t="s">
        <v>10082</v>
      </c>
      <c r="D3002" s="69" t="s">
        <v>310</v>
      </c>
      <c r="E3002" s="69" t="s">
        <v>10084</v>
      </c>
      <c r="F3002" s="69" t="s">
        <v>298</v>
      </c>
      <c r="G3002" s="69">
        <v>3</v>
      </c>
      <c r="H3002" s="69" t="s">
        <v>433</v>
      </c>
      <c r="I3002" s="69" t="s">
        <v>10082</v>
      </c>
      <c r="J3002" s="69">
        <v>18973</v>
      </c>
      <c r="K3002" s="69">
        <v>4</v>
      </c>
      <c r="L3002" s="69" t="s">
        <v>4818</v>
      </c>
      <c r="M3002" s="69" t="s">
        <v>10083</v>
      </c>
      <c r="N3002" s="69">
        <v>27</v>
      </c>
      <c r="O3002" s="69" t="s">
        <v>13565</v>
      </c>
      <c r="P3002" s="1" t="s">
        <v>310</v>
      </c>
      <c r="Q3002" s="69"/>
      <c r="R3002" s="69">
        <v>2979520</v>
      </c>
      <c r="S3002" s="69">
        <v>3</v>
      </c>
      <c r="T3002" s="69" t="s">
        <v>344</v>
      </c>
      <c r="U3002" s="69" t="s">
        <v>904</v>
      </c>
      <c r="V3002" s="69" t="s">
        <v>10085</v>
      </c>
      <c r="W3002" s="1">
        <v>30217</v>
      </c>
      <c r="X3002"/>
    </row>
    <row r="3003" spans="1:24" x14ac:dyDescent="0.3">
      <c r="A3003" s="69" t="s">
        <v>10087</v>
      </c>
      <c r="B3003" s="69">
        <v>1</v>
      </c>
      <c r="C3003" s="1" t="s">
        <v>10086</v>
      </c>
      <c r="D3003" s="69" t="s">
        <v>347</v>
      </c>
      <c r="E3003" s="69" t="s">
        <v>14153</v>
      </c>
      <c r="F3003" s="69" t="s">
        <v>298</v>
      </c>
      <c r="G3003" s="69">
        <v>11</v>
      </c>
      <c r="H3003" s="69" t="s">
        <v>1090</v>
      </c>
      <c r="I3003" s="69" t="s">
        <v>10086</v>
      </c>
      <c r="J3003" s="69">
        <v>20722</v>
      </c>
      <c r="K3003" s="69">
        <v>7</v>
      </c>
      <c r="L3003" s="69" t="s">
        <v>6388</v>
      </c>
      <c r="M3003" s="69" t="s">
        <v>523</v>
      </c>
      <c r="N3003" s="69">
        <v>29</v>
      </c>
      <c r="O3003" s="69" t="s">
        <v>13566</v>
      </c>
      <c r="P3003" s="1" t="s">
        <v>347</v>
      </c>
      <c r="Q3003" s="69"/>
      <c r="R3003" s="69">
        <v>17463</v>
      </c>
      <c r="S3003" s="69">
        <v>3</v>
      </c>
      <c r="T3003" s="69" t="s">
        <v>395</v>
      </c>
      <c r="U3003" s="69" t="s">
        <v>1368</v>
      </c>
      <c r="V3003" s="69" t="s">
        <v>2085</v>
      </c>
      <c r="W3003" s="1">
        <v>28279</v>
      </c>
      <c r="X3003"/>
    </row>
    <row r="3004" spans="1:24" x14ac:dyDescent="0.3">
      <c r="A3004" s="69" t="s">
        <v>15459</v>
      </c>
      <c r="B3004" s="69">
        <v>1</v>
      </c>
      <c r="C3004" s="1" t="s">
        <v>15460</v>
      </c>
      <c r="D3004" s="69" t="s">
        <v>448</v>
      </c>
      <c r="E3004" s="69"/>
      <c r="F3004" s="69" t="s">
        <v>298</v>
      </c>
      <c r="G3004" s="69">
        <v>25</v>
      </c>
      <c r="H3004" s="69" t="s">
        <v>346</v>
      </c>
      <c r="I3004" s="69" t="s">
        <v>15460</v>
      </c>
      <c r="J3004" s="69">
        <v>21769</v>
      </c>
      <c r="K3004" s="69">
        <v>1</v>
      </c>
      <c r="L3004" s="69" t="s">
        <v>6698</v>
      </c>
      <c r="M3004" s="69" t="s">
        <v>15462</v>
      </c>
      <c r="N3004" s="69">
        <v>22</v>
      </c>
      <c r="O3004" s="69" t="s">
        <v>15463</v>
      </c>
      <c r="P3004" s="1" t="s">
        <v>448</v>
      </c>
      <c r="Q3004" s="69"/>
      <c r="R3004" s="69">
        <v>4242214</v>
      </c>
      <c r="S3004" s="69">
        <v>1</v>
      </c>
      <c r="T3004" s="69" t="s">
        <v>395</v>
      </c>
      <c r="U3004" s="69" t="s">
        <v>305</v>
      </c>
      <c r="V3004" s="69" t="s">
        <v>15461</v>
      </c>
      <c r="W3004" s="1">
        <v>32702</v>
      </c>
      <c r="X3004"/>
    </row>
    <row r="3005" spans="1:24" x14ac:dyDescent="0.3">
      <c r="A3005" s="69" t="s">
        <v>8235</v>
      </c>
      <c r="B3005" s="69">
        <v>1</v>
      </c>
      <c r="C3005" s="1" t="s">
        <v>10088</v>
      </c>
      <c r="D3005" s="69" t="s">
        <v>320</v>
      </c>
      <c r="E3005" s="69" t="s">
        <v>10089</v>
      </c>
      <c r="F3005" s="69" t="s">
        <v>298</v>
      </c>
      <c r="G3005" s="69">
        <v>81</v>
      </c>
      <c r="H3005" s="69" t="s">
        <v>952</v>
      </c>
      <c r="I3005" s="69" t="s">
        <v>10088</v>
      </c>
      <c r="J3005" s="69">
        <v>20069</v>
      </c>
      <c r="K3005" s="69">
        <v>3</v>
      </c>
      <c r="L3005" s="69" t="s">
        <v>468</v>
      </c>
      <c r="M3005" s="69" t="s">
        <v>8233</v>
      </c>
      <c r="N3005" s="69">
        <v>25</v>
      </c>
      <c r="O3005" s="69" t="s">
        <v>13016</v>
      </c>
      <c r="P3005" s="1" t="s">
        <v>320</v>
      </c>
      <c r="Q3005" s="69"/>
      <c r="R3005" s="69">
        <v>3915486</v>
      </c>
      <c r="S3005" s="69">
        <v>5</v>
      </c>
      <c r="T3005" s="69" t="s">
        <v>293</v>
      </c>
      <c r="U3005" s="69" t="s">
        <v>690</v>
      </c>
      <c r="V3005" s="69" t="s">
        <v>6325</v>
      </c>
      <c r="W3005" s="1">
        <v>31127</v>
      </c>
      <c r="X3005"/>
    </row>
    <row r="3006" spans="1:24" x14ac:dyDescent="0.3">
      <c r="A3006" s="69" t="s">
        <v>15464</v>
      </c>
      <c r="B3006" s="69">
        <v>1</v>
      </c>
      <c r="C3006" s="1" t="s">
        <v>15465</v>
      </c>
      <c r="D3006" s="69" t="s">
        <v>347</v>
      </c>
      <c r="E3006" s="69"/>
      <c r="F3006" s="69" t="s">
        <v>298</v>
      </c>
      <c r="G3006" s="69">
        <v>84</v>
      </c>
      <c r="H3006" s="69" t="s">
        <v>533</v>
      </c>
      <c r="I3006" s="69" t="s">
        <v>15465</v>
      </c>
      <c r="J3006" s="69">
        <v>22244</v>
      </c>
      <c r="K3006" s="69">
        <v>1</v>
      </c>
      <c r="L3006" s="69" t="s">
        <v>15468</v>
      </c>
      <c r="M3006" s="69" t="s">
        <v>1660</v>
      </c>
      <c r="N3006" s="69">
        <v>24</v>
      </c>
      <c r="O3006" s="69" t="s">
        <v>15467</v>
      </c>
      <c r="P3006" s="1" t="s">
        <v>347</v>
      </c>
      <c r="Q3006" s="69"/>
      <c r="R3006" s="69">
        <v>3917569</v>
      </c>
      <c r="S3006" s="69">
        <v>3</v>
      </c>
      <c r="T3006" s="69" t="s">
        <v>328</v>
      </c>
      <c r="U3006" s="69" t="s">
        <v>665</v>
      </c>
      <c r="V3006" s="69" t="s">
        <v>15466</v>
      </c>
      <c r="W3006" s="1">
        <v>33302</v>
      </c>
      <c r="X3006"/>
    </row>
    <row r="3007" spans="1:24" x14ac:dyDescent="0.3">
      <c r="A3007" s="69" t="s">
        <v>10094</v>
      </c>
      <c r="B3007" s="69">
        <v>1</v>
      </c>
      <c r="C3007" s="1" t="s">
        <v>10092</v>
      </c>
      <c r="D3007" s="69" t="s">
        <v>310</v>
      </c>
      <c r="E3007" s="69"/>
      <c r="F3007" s="69" t="s">
        <v>294</v>
      </c>
      <c r="G3007" s="69">
        <v>16</v>
      </c>
      <c r="H3007" s="69" t="s">
        <v>571</v>
      </c>
      <c r="I3007" s="69" t="s">
        <v>10092</v>
      </c>
      <c r="J3007" s="69">
        <v>20416</v>
      </c>
      <c r="K3007" s="69">
        <v>0</v>
      </c>
      <c r="L3007" s="69" t="s">
        <v>946</v>
      </c>
      <c r="M3007" s="69" t="s">
        <v>10093</v>
      </c>
      <c r="N3007" s="69"/>
      <c r="O3007" s="69" t="s">
        <v>13568</v>
      </c>
      <c r="P3007" s="1" t="s">
        <v>310</v>
      </c>
      <c r="Q3007" s="69"/>
      <c r="R3007" s="69">
        <v>3911396</v>
      </c>
      <c r="S3007" s="69"/>
      <c r="T3007" s="69" t="s">
        <v>317</v>
      </c>
      <c r="U3007" s="69"/>
      <c r="V3007" s="69"/>
      <c r="W3007" s="1"/>
      <c r="X3007"/>
    </row>
    <row r="3008" spans="1:24" x14ac:dyDescent="0.3">
      <c r="A3008" s="69" t="s">
        <v>10096</v>
      </c>
      <c r="B3008" s="69">
        <v>1</v>
      </c>
      <c r="C3008" s="1" t="s">
        <v>10095</v>
      </c>
      <c r="D3008" s="69" t="s">
        <v>347</v>
      </c>
      <c r="E3008" s="69"/>
      <c r="F3008" s="69" t="s">
        <v>294</v>
      </c>
      <c r="G3008" s="69">
        <v>81</v>
      </c>
      <c r="H3008" s="69" t="s">
        <v>533</v>
      </c>
      <c r="I3008" s="69" t="s">
        <v>10095</v>
      </c>
      <c r="J3008" s="69">
        <v>17169</v>
      </c>
      <c r="K3008" s="69">
        <v>1</v>
      </c>
      <c r="L3008" s="69" t="s">
        <v>977</v>
      </c>
      <c r="M3008" s="69" t="s">
        <v>9854</v>
      </c>
      <c r="N3008" s="69">
        <v>27</v>
      </c>
      <c r="O3008" s="69" t="s">
        <v>13569</v>
      </c>
      <c r="P3008" s="1" t="s">
        <v>347</v>
      </c>
      <c r="Q3008" s="69"/>
      <c r="R3008" s="69">
        <v>2470379</v>
      </c>
      <c r="S3008" s="69"/>
      <c r="T3008" s="69" t="s">
        <v>489</v>
      </c>
      <c r="U3008" s="69"/>
      <c r="V3008" s="69" t="s">
        <v>10097</v>
      </c>
      <c r="W3008" s="1">
        <v>29161</v>
      </c>
      <c r="X3008"/>
    </row>
    <row r="3009" spans="1:24" x14ac:dyDescent="0.3">
      <c r="A3009" s="69" t="s">
        <v>16650</v>
      </c>
      <c r="B3009" s="69">
        <v>1</v>
      </c>
      <c r="C3009" s="1" t="s">
        <v>16651</v>
      </c>
      <c r="D3009" s="69" t="s">
        <v>347</v>
      </c>
      <c r="E3009" s="69"/>
      <c r="F3009" s="69" t="s">
        <v>298</v>
      </c>
      <c r="G3009" s="69">
        <v>0</v>
      </c>
      <c r="H3009" s="69" t="s">
        <v>433</v>
      </c>
      <c r="I3009" s="69" t="s">
        <v>16651</v>
      </c>
      <c r="J3009" s="69"/>
      <c r="K3009" s="69">
        <v>0</v>
      </c>
      <c r="L3009" s="69" t="s">
        <v>6159</v>
      </c>
      <c r="M3009" s="69" t="s">
        <v>509</v>
      </c>
      <c r="N3009" s="69"/>
      <c r="O3009" s="69" t="s">
        <v>16652</v>
      </c>
      <c r="P3009" s="1" t="s">
        <v>347</v>
      </c>
      <c r="Q3009" s="69"/>
      <c r="R3009" s="69"/>
      <c r="S3009" s="69"/>
      <c r="T3009" s="69" t="s">
        <v>307</v>
      </c>
      <c r="U3009" s="69" t="s">
        <v>690</v>
      </c>
      <c r="V3009" s="69"/>
      <c r="W3009" s="1"/>
      <c r="X3009"/>
    </row>
    <row r="3010" spans="1:24" x14ac:dyDescent="0.3">
      <c r="A3010" s="69" t="s">
        <v>7326</v>
      </c>
      <c r="B3010" s="69">
        <v>1</v>
      </c>
      <c r="C3010" s="1" t="s">
        <v>10098</v>
      </c>
      <c r="D3010" s="69" t="s">
        <v>347</v>
      </c>
      <c r="E3010" s="69"/>
      <c r="F3010" s="69" t="s">
        <v>294</v>
      </c>
      <c r="G3010" s="69">
        <v>13</v>
      </c>
      <c r="H3010" s="69" t="s">
        <v>427</v>
      </c>
      <c r="I3010" s="69" t="s">
        <v>10098</v>
      </c>
      <c r="J3010" s="69">
        <v>16047</v>
      </c>
      <c r="K3010" s="69">
        <v>0</v>
      </c>
      <c r="L3010" s="69" t="s">
        <v>1350</v>
      </c>
      <c r="M3010" s="69" t="s">
        <v>1112</v>
      </c>
      <c r="N3010" s="69"/>
      <c r="O3010" s="69" t="s">
        <v>13570</v>
      </c>
      <c r="P3010" s="1" t="s">
        <v>347</v>
      </c>
      <c r="Q3010" s="69"/>
      <c r="R3010" s="69">
        <v>17374</v>
      </c>
      <c r="S3010" s="69"/>
      <c r="T3010" s="69" t="s">
        <v>359</v>
      </c>
      <c r="U3010" s="69"/>
      <c r="V3010" s="69"/>
      <c r="W3010" s="1">
        <v>28245</v>
      </c>
      <c r="X3010"/>
    </row>
    <row r="3011" spans="1:24" x14ac:dyDescent="0.3">
      <c r="A3011" s="69" t="s">
        <v>15469</v>
      </c>
      <c r="B3011" s="69">
        <v>1</v>
      </c>
      <c r="C3011" s="1" t="s">
        <v>15470</v>
      </c>
      <c r="D3011" s="69" t="s">
        <v>448</v>
      </c>
      <c r="E3011" s="69"/>
      <c r="F3011" s="69" t="s">
        <v>298</v>
      </c>
      <c r="G3011" s="69">
        <v>28</v>
      </c>
      <c r="H3011" s="69" t="s">
        <v>316</v>
      </c>
      <c r="I3011" s="69" t="s">
        <v>15470</v>
      </c>
      <c r="J3011" s="69">
        <v>22205</v>
      </c>
      <c r="K3011" s="69">
        <v>1</v>
      </c>
      <c r="L3011" s="69" t="s">
        <v>301</v>
      </c>
      <c r="M3011" s="69" t="s">
        <v>509</v>
      </c>
      <c r="N3011" s="69">
        <v>23</v>
      </c>
      <c r="O3011" s="69" t="s">
        <v>15471</v>
      </c>
      <c r="P3011" s="1" t="s">
        <v>448</v>
      </c>
      <c r="Q3011" s="69"/>
      <c r="R3011" s="69">
        <v>4040629</v>
      </c>
      <c r="S3011" s="69">
        <v>4</v>
      </c>
      <c r="T3011" s="69" t="s">
        <v>359</v>
      </c>
      <c r="U3011" s="69" t="s">
        <v>703</v>
      </c>
      <c r="V3011" s="69" t="s">
        <v>13823</v>
      </c>
      <c r="W3011" s="1">
        <v>33359</v>
      </c>
      <c r="X3011"/>
    </row>
    <row r="3012" spans="1:24" x14ac:dyDescent="0.3">
      <c r="A3012" s="69" t="s">
        <v>15472</v>
      </c>
      <c r="B3012" s="69">
        <v>1</v>
      </c>
      <c r="C3012" s="1" t="s">
        <v>15473</v>
      </c>
      <c r="D3012" s="69" t="s">
        <v>310</v>
      </c>
      <c r="E3012" s="69"/>
      <c r="F3012" s="69" t="s">
        <v>298</v>
      </c>
      <c r="G3012" s="69">
        <v>5</v>
      </c>
      <c r="H3012" s="69" t="s">
        <v>433</v>
      </c>
      <c r="I3012" s="69" t="s">
        <v>15473</v>
      </c>
      <c r="J3012" s="69">
        <v>21819</v>
      </c>
      <c r="K3012" s="69">
        <v>1</v>
      </c>
      <c r="L3012" s="69" t="s">
        <v>1703</v>
      </c>
      <c r="M3012" s="69" t="s">
        <v>643</v>
      </c>
      <c r="N3012" s="69">
        <v>24</v>
      </c>
      <c r="O3012" s="69" t="s">
        <v>15475</v>
      </c>
      <c r="P3012" s="1" t="s">
        <v>310</v>
      </c>
      <c r="Q3012" s="69"/>
      <c r="R3012" s="69">
        <v>3675812</v>
      </c>
      <c r="S3012" s="69">
        <v>4</v>
      </c>
      <c r="T3012" s="69" t="s">
        <v>317</v>
      </c>
      <c r="U3012" s="69" t="s">
        <v>566</v>
      </c>
      <c r="V3012" s="69" t="s">
        <v>15474</v>
      </c>
      <c r="W3012" s="1">
        <v>33258</v>
      </c>
      <c r="X3012"/>
    </row>
    <row r="3013" spans="1:24" x14ac:dyDescent="0.3">
      <c r="A3013" s="69" t="s">
        <v>10101</v>
      </c>
      <c r="B3013" s="69">
        <v>1</v>
      </c>
      <c r="C3013" s="1" t="s">
        <v>10099</v>
      </c>
      <c r="D3013" s="69" t="s">
        <v>310</v>
      </c>
      <c r="E3013" s="69" t="s">
        <v>14154</v>
      </c>
      <c r="F3013" s="69" t="s">
        <v>298</v>
      </c>
      <c r="G3013" s="69">
        <v>17</v>
      </c>
      <c r="H3013" s="69" t="s">
        <v>374</v>
      </c>
      <c r="I3013" s="69" t="s">
        <v>10099</v>
      </c>
      <c r="J3013" s="69">
        <v>20966</v>
      </c>
      <c r="K3013" s="69">
        <v>2</v>
      </c>
      <c r="L3013" s="69" t="s">
        <v>2134</v>
      </c>
      <c r="M3013" s="69" t="s">
        <v>10100</v>
      </c>
      <c r="N3013" s="69">
        <v>25</v>
      </c>
      <c r="O3013" s="69" t="s">
        <v>13571</v>
      </c>
      <c r="P3013" s="1" t="s">
        <v>310</v>
      </c>
      <c r="Q3013" s="69"/>
      <c r="R3013" s="69">
        <v>3116144</v>
      </c>
      <c r="S3013" s="69">
        <v>3</v>
      </c>
      <c r="T3013" s="69" t="s">
        <v>421</v>
      </c>
      <c r="U3013" s="69" t="s">
        <v>313</v>
      </c>
      <c r="V3013" s="69" t="s">
        <v>17435</v>
      </c>
      <c r="W3013" s="1">
        <v>31999</v>
      </c>
      <c r="X3013"/>
    </row>
    <row r="3014" spans="1:24" x14ac:dyDescent="0.3">
      <c r="A3014" s="69" t="s">
        <v>16882</v>
      </c>
      <c r="B3014" s="69">
        <v>1</v>
      </c>
      <c r="C3014" s="1" t="s">
        <v>16884</v>
      </c>
      <c r="D3014" s="69" t="s">
        <v>448</v>
      </c>
      <c r="E3014" s="69"/>
      <c r="F3014" s="69" t="s">
        <v>298</v>
      </c>
      <c r="G3014" s="69">
        <v>26</v>
      </c>
      <c r="H3014" s="69" t="s">
        <v>316</v>
      </c>
      <c r="I3014" s="69" t="s">
        <v>16884</v>
      </c>
      <c r="J3014" s="69"/>
      <c r="K3014" s="69">
        <v>0</v>
      </c>
      <c r="L3014" s="69" t="s">
        <v>17436</v>
      </c>
      <c r="M3014" s="69" t="s">
        <v>17437</v>
      </c>
      <c r="N3014" s="69">
        <v>23</v>
      </c>
      <c r="O3014" s="69" t="s">
        <v>17438</v>
      </c>
      <c r="P3014" s="1" t="s">
        <v>448</v>
      </c>
      <c r="Q3014" s="69"/>
      <c r="R3014" s="69"/>
      <c r="S3014" s="69"/>
      <c r="T3014" s="69" t="s">
        <v>328</v>
      </c>
      <c r="U3014" s="69" t="s">
        <v>640</v>
      </c>
      <c r="V3014" s="69" t="s">
        <v>15120</v>
      </c>
      <c r="W3014" s="1"/>
      <c r="X3014"/>
    </row>
    <row r="3015" spans="1:24" x14ac:dyDescent="0.3">
      <c r="A3015" s="69" t="s">
        <v>10103</v>
      </c>
      <c r="B3015" s="69">
        <v>1</v>
      </c>
      <c r="C3015" s="1" t="s">
        <v>10102</v>
      </c>
      <c r="D3015" s="69" t="s">
        <v>320</v>
      </c>
      <c r="E3015" s="69"/>
      <c r="F3015" s="69" t="s">
        <v>294</v>
      </c>
      <c r="G3015" s="69">
        <v>85</v>
      </c>
      <c r="H3015" s="69" t="s">
        <v>989</v>
      </c>
      <c r="I3015" s="69" t="s">
        <v>10102</v>
      </c>
      <c r="J3015" s="69">
        <v>13586</v>
      </c>
      <c r="K3015" s="69">
        <v>3</v>
      </c>
      <c r="L3015" s="69" t="s">
        <v>669</v>
      </c>
      <c r="M3015" s="69" t="s">
        <v>1322</v>
      </c>
      <c r="N3015" s="69">
        <v>31</v>
      </c>
      <c r="O3015" s="69" t="s">
        <v>13572</v>
      </c>
      <c r="P3015" s="1" t="s">
        <v>320</v>
      </c>
      <c r="Q3015" s="69"/>
      <c r="R3015" s="69">
        <v>12874</v>
      </c>
      <c r="S3015" s="69"/>
      <c r="T3015" s="69" t="s">
        <v>293</v>
      </c>
      <c r="U3015" s="69"/>
      <c r="V3015" s="69" t="s">
        <v>10104</v>
      </c>
      <c r="W3015" s="1">
        <v>9699</v>
      </c>
      <c r="X3015"/>
    </row>
    <row r="3016" spans="1:24" x14ac:dyDescent="0.3">
      <c r="A3016" s="69" t="s">
        <v>10107</v>
      </c>
      <c r="B3016" s="69">
        <v>1</v>
      </c>
      <c r="C3016" s="1" t="s">
        <v>250</v>
      </c>
      <c r="D3016" s="69" t="s">
        <v>347</v>
      </c>
      <c r="E3016" s="69" t="s">
        <v>10106</v>
      </c>
      <c r="F3016" s="69" t="s">
        <v>298</v>
      </c>
      <c r="G3016" s="69">
        <v>19</v>
      </c>
      <c r="H3016" s="69" t="s">
        <v>775</v>
      </c>
      <c r="I3016" s="69" t="s">
        <v>250</v>
      </c>
      <c r="J3016" s="69">
        <v>18977</v>
      </c>
      <c r="K3016" s="69">
        <v>4</v>
      </c>
      <c r="L3016" s="69" t="s">
        <v>332</v>
      </c>
      <c r="M3016" s="69" t="s">
        <v>10105</v>
      </c>
      <c r="N3016" s="69">
        <v>27</v>
      </c>
      <c r="O3016" s="69" t="s">
        <v>13573</v>
      </c>
      <c r="P3016" s="1" t="s">
        <v>347</v>
      </c>
      <c r="Q3016" s="69"/>
      <c r="R3016" s="69">
        <v>2974858</v>
      </c>
      <c r="S3016" s="69">
        <v>1</v>
      </c>
      <c r="T3016" s="69" t="s">
        <v>421</v>
      </c>
      <c r="U3016" s="69" t="s">
        <v>313</v>
      </c>
      <c r="V3016" s="69" t="s">
        <v>7654</v>
      </c>
      <c r="W3016" s="1">
        <v>30209</v>
      </c>
      <c r="X3016"/>
    </row>
    <row r="3017" spans="1:24" x14ac:dyDescent="0.3">
      <c r="A3017" s="69" t="s">
        <v>10110</v>
      </c>
      <c r="B3017" s="69">
        <v>1</v>
      </c>
      <c r="C3017" s="1" t="s">
        <v>10108</v>
      </c>
      <c r="D3017" s="69" t="s">
        <v>558</v>
      </c>
      <c r="E3017" s="69" t="s">
        <v>14155</v>
      </c>
      <c r="F3017" s="69" t="s">
        <v>294</v>
      </c>
      <c r="G3017" s="69"/>
      <c r="H3017" s="69" t="s">
        <v>439</v>
      </c>
      <c r="I3017" s="69" t="s">
        <v>10108</v>
      </c>
      <c r="J3017" s="69">
        <v>20389</v>
      </c>
      <c r="K3017" s="69">
        <v>2</v>
      </c>
      <c r="L3017" s="69" t="s">
        <v>2332</v>
      </c>
      <c r="M3017" s="69" t="s">
        <v>10109</v>
      </c>
      <c r="N3017" s="69">
        <v>25</v>
      </c>
      <c r="O3017" s="69" t="s">
        <v>13574</v>
      </c>
      <c r="P3017" s="1" t="s">
        <v>320</v>
      </c>
      <c r="Q3017" s="69"/>
      <c r="R3017" s="69">
        <v>3042434</v>
      </c>
      <c r="S3017" s="69"/>
      <c r="T3017" s="69" t="s">
        <v>328</v>
      </c>
      <c r="U3017" s="69"/>
      <c r="V3017" s="69" t="s">
        <v>2344</v>
      </c>
      <c r="W3017" s="1">
        <v>31407</v>
      </c>
      <c r="X3017"/>
    </row>
    <row r="3018" spans="1:24" x14ac:dyDescent="0.3">
      <c r="A3018" s="69" t="s">
        <v>10112</v>
      </c>
      <c r="B3018" s="69">
        <v>1</v>
      </c>
      <c r="C3018" s="1" t="s">
        <v>10111</v>
      </c>
      <c r="D3018" s="69" t="s">
        <v>347</v>
      </c>
      <c r="E3018" s="69"/>
      <c r="F3018" s="69" t="s">
        <v>294</v>
      </c>
      <c r="G3018" s="69">
        <v>18</v>
      </c>
      <c r="H3018" s="69" t="s">
        <v>355</v>
      </c>
      <c r="I3018" s="69" t="s">
        <v>10111</v>
      </c>
      <c r="J3018" s="69">
        <v>8777</v>
      </c>
      <c r="K3018" s="69">
        <v>11</v>
      </c>
      <c r="L3018" s="69" t="s">
        <v>2668</v>
      </c>
      <c r="M3018" s="69" t="s">
        <v>937</v>
      </c>
      <c r="N3018" s="69">
        <v>33</v>
      </c>
      <c r="O3018" s="69" t="s">
        <v>13575</v>
      </c>
      <c r="P3018" s="1" t="s">
        <v>347</v>
      </c>
      <c r="Q3018" s="69"/>
      <c r="R3018" s="69">
        <v>12585</v>
      </c>
      <c r="S3018" s="69"/>
      <c r="T3018" s="69" t="s">
        <v>344</v>
      </c>
      <c r="U3018" s="69"/>
      <c r="V3018" s="69" t="s">
        <v>10113</v>
      </c>
      <c r="W3018" s="1">
        <v>9388</v>
      </c>
      <c r="X3018"/>
    </row>
    <row r="3019" spans="1:24" x14ac:dyDescent="0.3">
      <c r="A3019" s="69" t="s">
        <v>10117</v>
      </c>
      <c r="B3019" s="69">
        <v>1</v>
      </c>
      <c r="C3019" s="1" t="s">
        <v>10114</v>
      </c>
      <c r="D3019" s="69" t="s">
        <v>310</v>
      </c>
      <c r="E3019" s="69" t="s">
        <v>10116</v>
      </c>
      <c r="F3019" s="69" t="s">
        <v>294</v>
      </c>
      <c r="G3019" s="69"/>
      <c r="H3019" s="69" t="s">
        <v>1812</v>
      </c>
      <c r="I3019" s="69" t="s">
        <v>10114</v>
      </c>
      <c r="J3019" s="69">
        <v>18204</v>
      </c>
      <c r="K3019" s="69">
        <v>4</v>
      </c>
      <c r="L3019" s="69" t="s">
        <v>444</v>
      </c>
      <c r="M3019" s="69" t="s">
        <v>10115</v>
      </c>
      <c r="N3019" s="69">
        <v>27</v>
      </c>
      <c r="O3019" s="69" t="s">
        <v>13576</v>
      </c>
      <c r="P3019" s="1" t="s">
        <v>310</v>
      </c>
      <c r="Q3019" s="69"/>
      <c r="R3019" s="69">
        <v>2575214</v>
      </c>
      <c r="S3019" s="69"/>
      <c r="T3019" s="69" t="s">
        <v>317</v>
      </c>
      <c r="U3019" s="69"/>
      <c r="V3019" s="69" t="s">
        <v>5196</v>
      </c>
      <c r="W3019" s="1">
        <v>29870</v>
      </c>
      <c r="X3019"/>
    </row>
    <row r="3020" spans="1:24" x14ac:dyDescent="0.3">
      <c r="A3020" s="69" t="s">
        <v>10120</v>
      </c>
      <c r="B3020" s="69">
        <v>1</v>
      </c>
      <c r="C3020" s="1" t="s">
        <v>10118</v>
      </c>
      <c r="D3020" s="69" t="s">
        <v>320</v>
      </c>
      <c r="E3020" s="69" t="s">
        <v>10119</v>
      </c>
      <c r="F3020" s="69" t="s">
        <v>294</v>
      </c>
      <c r="G3020" s="69">
        <v>80</v>
      </c>
      <c r="H3020" s="69" t="s">
        <v>387</v>
      </c>
      <c r="I3020" s="69" t="s">
        <v>10118</v>
      </c>
      <c r="J3020" s="69">
        <v>18334</v>
      </c>
      <c r="K3020" s="69">
        <v>4</v>
      </c>
      <c r="L3020" s="69" t="s">
        <v>1703</v>
      </c>
      <c r="M3020" s="69" t="s">
        <v>509</v>
      </c>
      <c r="N3020" s="69">
        <v>27</v>
      </c>
      <c r="O3020" s="69" t="s">
        <v>13577</v>
      </c>
      <c r="P3020" s="1" t="s">
        <v>320</v>
      </c>
      <c r="Q3020" s="69"/>
      <c r="R3020" s="69">
        <v>2981998</v>
      </c>
      <c r="S3020" s="69"/>
      <c r="T3020" s="69" t="s">
        <v>303</v>
      </c>
      <c r="U3020" s="69"/>
      <c r="V3020" s="69" t="s">
        <v>3051</v>
      </c>
      <c r="W3020" s="1">
        <v>29879</v>
      </c>
      <c r="X3020"/>
    </row>
    <row r="3021" spans="1:24" x14ac:dyDescent="0.3">
      <c r="A3021" s="69" t="s">
        <v>16653</v>
      </c>
      <c r="B3021" s="69">
        <v>1</v>
      </c>
      <c r="C3021" s="1" t="s">
        <v>16654</v>
      </c>
      <c r="D3021" s="69" t="s">
        <v>448</v>
      </c>
      <c r="E3021" s="69"/>
      <c r="F3021" s="69" t="s">
        <v>298</v>
      </c>
      <c r="G3021" s="69">
        <v>28</v>
      </c>
      <c r="H3021" s="69" t="s">
        <v>599</v>
      </c>
      <c r="I3021" s="69" t="s">
        <v>16654</v>
      </c>
      <c r="J3021" s="69"/>
      <c r="K3021" s="69">
        <v>0</v>
      </c>
      <c r="L3021" s="69" t="s">
        <v>16655</v>
      </c>
      <c r="M3021" s="69" t="s">
        <v>14939</v>
      </c>
      <c r="N3021" s="69">
        <v>21</v>
      </c>
      <c r="O3021" s="69" t="s">
        <v>16656</v>
      </c>
      <c r="P3021" s="1" t="s">
        <v>448</v>
      </c>
      <c r="Q3021" s="69"/>
      <c r="R3021" s="69"/>
      <c r="S3021" s="69"/>
      <c r="T3021" s="69" t="s">
        <v>399</v>
      </c>
      <c r="U3021" s="69" t="s">
        <v>717</v>
      </c>
      <c r="V3021" s="69" t="s">
        <v>17439</v>
      </c>
      <c r="W3021" s="1"/>
      <c r="X3021"/>
    </row>
    <row r="3022" spans="1:24" x14ac:dyDescent="0.3">
      <c r="A3022" s="69" t="s">
        <v>10122</v>
      </c>
      <c r="B3022" s="69">
        <v>1</v>
      </c>
      <c r="C3022" s="1" t="s">
        <v>10121</v>
      </c>
      <c r="D3022" s="69" t="s">
        <v>347</v>
      </c>
      <c r="E3022" s="69"/>
      <c r="F3022" s="69" t="s">
        <v>294</v>
      </c>
      <c r="G3022" s="69">
        <v>86</v>
      </c>
      <c r="H3022" s="69" t="s">
        <v>3030</v>
      </c>
      <c r="I3022" s="69" t="s">
        <v>10121</v>
      </c>
      <c r="J3022" s="69">
        <v>16606</v>
      </c>
      <c r="K3022" s="69">
        <v>2</v>
      </c>
      <c r="L3022" s="69" t="s">
        <v>4010</v>
      </c>
      <c r="M3022" s="69" t="s">
        <v>5674</v>
      </c>
      <c r="N3022" s="69">
        <v>27</v>
      </c>
      <c r="O3022" s="69" t="s">
        <v>13578</v>
      </c>
      <c r="P3022" s="1" t="s">
        <v>347</v>
      </c>
      <c r="Q3022" s="69"/>
      <c r="R3022" s="69">
        <v>17228</v>
      </c>
      <c r="S3022" s="69"/>
      <c r="T3022" s="69" t="s">
        <v>489</v>
      </c>
      <c r="U3022" s="69"/>
      <c r="V3022" s="69" t="s">
        <v>9675</v>
      </c>
      <c r="W3022" s="1">
        <v>28043</v>
      </c>
      <c r="X3022"/>
    </row>
    <row r="3023" spans="1:24" x14ac:dyDescent="0.3">
      <c r="A3023" s="69" t="s">
        <v>10126</v>
      </c>
      <c r="B3023" s="69">
        <v>1</v>
      </c>
      <c r="C3023" s="1" t="s">
        <v>10123</v>
      </c>
      <c r="D3023" s="69" t="s">
        <v>347</v>
      </c>
      <c r="E3023" s="69" t="s">
        <v>10125</v>
      </c>
      <c r="F3023" s="69" t="s">
        <v>298</v>
      </c>
      <c r="G3023" s="69">
        <v>85</v>
      </c>
      <c r="H3023" s="69" t="s">
        <v>316</v>
      </c>
      <c r="I3023" s="69" t="s">
        <v>10123</v>
      </c>
      <c r="J3023" s="69">
        <v>19179</v>
      </c>
      <c r="K3023" s="69">
        <v>4</v>
      </c>
      <c r="L3023" s="69" t="s">
        <v>10124</v>
      </c>
      <c r="M3023" s="69" t="s">
        <v>805</v>
      </c>
      <c r="N3023" s="69">
        <v>26</v>
      </c>
      <c r="O3023" s="69" t="s">
        <v>13579</v>
      </c>
      <c r="P3023" s="1" t="s">
        <v>320</v>
      </c>
      <c r="Q3023" s="69"/>
      <c r="R3023" s="69">
        <v>3039720</v>
      </c>
      <c r="S3023" s="69"/>
      <c r="T3023" s="69" t="s">
        <v>293</v>
      </c>
      <c r="U3023" s="69" t="s">
        <v>904</v>
      </c>
      <c r="V3023" s="69" t="s">
        <v>8836</v>
      </c>
      <c r="W3023" s="1">
        <v>30526</v>
      </c>
      <c r="X3023"/>
    </row>
    <row r="3024" spans="1:24" x14ac:dyDescent="0.3">
      <c r="A3024" s="69" t="s">
        <v>10128</v>
      </c>
      <c r="B3024" s="69">
        <v>1</v>
      </c>
      <c r="C3024" s="1" t="s">
        <v>10127</v>
      </c>
      <c r="D3024" s="69" t="s">
        <v>558</v>
      </c>
      <c r="E3024" s="69" t="s">
        <v>14156</v>
      </c>
      <c r="F3024" s="69" t="s">
        <v>298</v>
      </c>
      <c r="G3024" s="69">
        <v>27</v>
      </c>
      <c r="H3024" s="69" t="s">
        <v>578</v>
      </c>
      <c r="I3024" s="69" t="s">
        <v>10127</v>
      </c>
      <c r="J3024" s="69">
        <v>21132</v>
      </c>
      <c r="K3024" s="69">
        <v>1</v>
      </c>
      <c r="L3024" s="69" t="s">
        <v>1128</v>
      </c>
      <c r="M3024" s="69" t="s">
        <v>5592</v>
      </c>
      <c r="N3024" s="69">
        <v>24</v>
      </c>
      <c r="O3024" s="69" t="s">
        <v>13580</v>
      </c>
      <c r="P3024" s="1" t="s">
        <v>448</v>
      </c>
      <c r="Q3024" s="69"/>
      <c r="R3024" s="69">
        <v>3843217</v>
      </c>
      <c r="S3024" s="69"/>
      <c r="T3024" s="69" t="s">
        <v>328</v>
      </c>
      <c r="U3024" s="69" t="s">
        <v>518</v>
      </c>
      <c r="V3024" s="69" t="s">
        <v>7963</v>
      </c>
      <c r="W3024" s="1">
        <v>32065</v>
      </c>
      <c r="X3024"/>
    </row>
    <row r="3025" spans="1:24" x14ac:dyDescent="0.3">
      <c r="A3025" s="69" t="s">
        <v>10130</v>
      </c>
      <c r="B3025" s="69">
        <v>1</v>
      </c>
      <c r="C3025" s="1" t="s">
        <v>10129</v>
      </c>
      <c r="D3025" s="69" t="s">
        <v>15649</v>
      </c>
      <c r="E3025" s="69" t="s">
        <v>14157</v>
      </c>
      <c r="F3025" s="69" t="s">
        <v>298</v>
      </c>
      <c r="G3025" s="69">
        <v>1</v>
      </c>
      <c r="H3025" s="69" t="s">
        <v>410</v>
      </c>
      <c r="I3025" s="69" t="s">
        <v>10129</v>
      </c>
      <c r="J3025" s="69">
        <v>17118</v>
      </c>
      <c r="K3025" s="69">
        <v>6</v>
      </c>
      <c r="L3025" s="69" t="s">
        <v>1409</v>
      </c>
      <c r="M3025" s="69" t="s">
        <v>923</v>
      </c>
      <c r="N3025" s="69">
        <v>28</v>
      </c>
      <c r="O3025" s="69" t="s">
        <v>13581</v>
      </c>
      <c r="P3025" s="1" t="s">
        <v>13877</v>
      </c>
      <c r="Q3025" s="69"/>
      <c r="R3025" s="69">
        <v>2582324</v>
      </c>
      <c r="S3025" s="69">
        <v>2</v>
      </c>
      <c r="T3025" s="69" t="s">
        <v>344</v>
      </c>
      <c r="U3025" s="69" t="s">
        <v>297</v>
      </c>
      <c r="V3025" s="69" t="s">
        <v>3657</v>
      </c>
      <c r="W3025" s="1">
        <v>28861</v>
      </c>
      <c r="X3025"/>
    </row>
    <row r="3026" spans="1:24" x14ac:dyDescent="0.3">
      <c r="A3026" s="69" t="s">
        <v>15476</v>
      </c>
      <c r="B3026" s="69">
        <v>1</v>
      </c>
      <c r="C3026" s="1" t="s">
        <v>15477</v>
      </c>
      <c r="D3026" s="69" t="s">
        <v>347</v>
      </c>
      <c r="E3026" s="69"/>
      <c r="F3026" s="69" t="s">
        <v>294</v>
      </c>
      <c r="G3026" s="69"/>
      <c r="H3026" s="69" t="s">
        <v>427</v>
      </c>
      <c r="I3026" s="69" t="s">
        <v>15477</v>
      </c>
      <c r="J3026" s="69">
        <v>22381</v>
      </c>
      <c r="K3026" s="69">
        <v>0</v>
      </c>
      <c r="L3026" s="69" t="s">
        <v>2537</v>
      </c>
      <c r="M3026" s="69" t="s">
        <v>15478</v>
      </c>
      <c r="N3026" s="69"/>
      <c r="O3026" s="69" t="s">
        <v>15479</v>
      </c>
      <c r="P3026" s="1" t="s">
        <v>347</v>
      </c>
      <c r="Q3026" s="69"/>
      <c r="R3026" s="69"/>
      <c r="S3026" s="69"/>
      <c r="T3026" s="69" t="s">
        <v>328</v>
      </c>
      <c r="U3026" s="69"/>
      <c r="V3026" s="69"/>
      <c r="W3026" s="1">
        <v>33084</v>
      </c>
      <c r="X3026"/>
    </row>
    <row r="3027" spans="1:24" x14ac:dyDescent="0.3">
      <c r="A3027" s="69" t="s">
        <v>10133</v>
      </c>
      <c r="B3027" s="69">
        <v>1</v>
      </c>
      <c r="C3027" s="1" t="s">
        <v>10131</v>
      </c>
      <c r="D3027" s="69"/>
      <c r="E3027" s="69"/>
      <c r="F3027" s="69" t="s">
        <v>294</v>
      </c>
      <c r="G3027" s="69">
        <v>0</v>
      </c>
      <c r="H3027" s="69" t="s">
        <v>295</v>
      </c>
      <c r="I3027" s="69" t="s">
        <v>10131</v>
      </c>
      <c r="J3027" s="69">
        <v>19783</v>
      </c>
      <c r="K3027" s="69">
        <v>0</v>
      </c>
      <c r="L3027" s="69" t="s">
        <v>1083</v>
      </c>
      <c r="M3027" s="69" t="s">
        <v>10132</v>
      </c>
      <c r="N3027" s="69"/>
      <c r="O3027" s="69" t="s">
        <v>13582</v>
      </c>
      <c r="P3027" s="1" t="s">
        <v>295</v>
      </c>
      <c r="Q3027" s="69"/>
      <c r="R3027" s="69"/>
      <c r="S3027" s="69"/>
      <c r="T3027" s="69" t="s">
        <v>295</v>
      </c>
      <c r="U3027" s="69"/>
      <c r="V3027" s="69"/>
      <c r="W3027" s="1"/>
      <c r="X3027"/>
    </row>
    <row r="3028" spans="1:24" x14ac:dyDescent="0.3">
      <c r="A3028" s="69" t="s">
        <v>13875</v>
      </c>
      <c r="B3028" s="69">
        <v>1</v>
      </c>
      <c r="C3028" s="1" t="s">
        <v>13874</v>
      </c>
      <c r="D3028" s="69" t="s">
        <v>434</v>
      </c>
      <c r="E3028" s="69" t="s">
        <v>13876</v>
      </c>
      <c r="F3028" s="69" t="s">
        <v>298</v>
      </c>
      <c r="G3028" s="69">
        <v>8</v>
      </c>
      <c r="H3028" s="69" t="s">
        <v>316</v>
      </c>
      <c r="I3028" s="69" t="s">
        <v>13874</v>
      </c>
      <c r="J3028" s="69">
        <v>20248</v>
      </c>
      <c r="K3028" s="69">
        <v>2</v>
      </c>
      <c r="L3028" s="69" t="s">
        <v>13880</v>
      </c>
      <c r="M3028" s="69" t="s">
        <v>13878</v>
      </c>
      <c r="N3028" s="69">
        <v>26</v>
      </c>
      <c r="O3028" s="69" t="s">
        <v>13879</v>
      </c>
      <c r="P3028" s="1" t="s">
        <v>13877</v>
      </c>
      <c r="Q3028" s="69" t="s">
        <v>407</v>
      </c>
      <c r="R3028" s="69">
        <v>3068715</v>
      </c>
      <c r="S3028" s="69"/>
      <c r="T3028" s="69" t="s">
        <v>317</v>
      </c>
      <c r="U3028" s="69" t="s">
        <v>441</v>
      </c>
      <c r="V3028" s="69" t="s">
        <v>5553</v>
      </c>
      <c r="W3028" s="1">
        <v>31421</v>
      </c>
      <c r="X3028"/>
    </row>
    <row r="3029" spans="1:24" x14ac:dyDescent="0.3">
      <c r="A3029" s="69" t="s">
        <v>10136</v>
      </c>
      <c r="B3029" s="69">
        <v>1</v>
      </c>
      <c r="C3029" s="1" t="s">
        <v>10134</v>
      </c>
      <c r="D3029" s="69"/>
      <c r="E3029" s="69"/>
      <c r="F3029" s="69" t="s">
        <v>294</v>
      </c>
      <c r="G3029" s="69">
        <v>0</v>
      </c>
      <c r="H3029" s="69" t="s">
        <v>295</v>
      </c>
      <c r="I3029" s="69" t="s">
        <v>10134</v>
      </c>
      <c r="J3029" s="69">
        <v>19349</v>
      </c>
      <c r="K3029" s="69">
        <v>0</v>
      </c>
      <c r="L3029" s="69" t="s">
        <v>464</v>
      </c>
      <c r="M3029" s="69" t="s">
        <v>10135</v>
      </c>
      <c r="N3029" s="69"/>
      <c r="O3029" s="69" t="s">
        <v>13583</v>
      </c>
      <c r="P3029" s="1" t="s">
        <v>295</v>
      </c>
      <c r="Q3029" s="69"/>
      <c r="R3029" s="69"/>
      <c r="S3029" s="69"/>
      <c r="T3029" s="69" t="s">
        <v>295</v>
      </c>
      <c r="U3029" s="69"/>
      <c r="V3029" s="69"/>
      <c r="W3029" s="1"/>
      <c r="X3029"/>
    </row>
    <row r="3030" spans="1:24" x14ac:dyDescent="0.3">
      <c r="A3030" s="69" t="s">
        <v>10141</v>
      </c>
      <c r="B3030" s="69">
        <v>1</v>
      </c>
      <c r="C3030" s="1" t="s">
        <v>10137</v>
      </c>
      <c r="D3030" s="69" t="s">
        <v>347</v>
      </c>
      <c r="E3030" s="69" t="s">
        <v>10140</v>
      </c>
      <c r="F3030" s="69" t="s">
        <v>294</v>
      </c>
      <c r="G3030" s="69">
        <v>15</v>
      </c>
      <c r="H3030" s="69" t="s">
        <v>366</v>
      </c>
      <c r="I3030" s="69" t="s">
        <v>10137</v>
      </c>
      <c r="J3030" s="69">
        <v>19260</v>
      </c>
      <c r="K3030" s="69">
        <v>3</v>
      </c>
      <c r="L3030" s="69" t="s">
        <v>10138</v>
      </c>
      <c r="M3030" s="69" t="s">
        <v>10139</v>
      </c>
      <c r="N3030" s="69">
        <v>25</v>
      </c>
      <c r="O3030" s="69" t="s">
        <v>13584</v>
      </c>
      <c r="P3030" s="1" t="s">
        <v>347</v>
      </c>
      <c r="Q3030" s="69"/>
      <c r="R3030" s="69">
        <v>3052182</v>
      </c>
      <c r="S3030" s="69">
        <v>3</v>
      </c>
      <c r="T3030" s="69" t="s">
        <v>344</v>
      </c>
      <c r="U3030" s="69"/>
      <c r="V3030" s="69" t="s">
        <v>2830</v>
      </c>
      <c r="W3030" s="1">
        <v>30653</v>
      </c>
      <c r="X3030"/>
    </row>
    <row r="3031" spans="1:24" x14ac:dyDescent="0.3">
      <c r="A3031" s="69" t="s">
        <v>10146</v>
      </c>
      <c r="B3031" s="69">
        <v>1</v>
      </c>
      <c r="C3031" s="1" t="s">
        <v>10142</v>
      </c>
      <c r="D3031" s="69" t="s">
        <v>320</v>
      </c>
      <c r="E3031" s="69" t="s">
        <v>10145</v>
      </c>
      <c r="F3031" s="69" t="s">
        <v>298</v>
      </c>
      <c r="G3031" s="69">
        <v>86</v>
      </c>
      <c r="H3031" s="69" t="s">
        <v>695</v>
      </c>
      <c r="I3031" s="69" t="s">
        <v>10142</v>
      </c>
      <c r="J3031" s="69">
        <v>20314</v>
      </c>
      <c r="K3031" s="69">
        <v>3</v>
      </c>
      <c r="L3031" s="69" t="s">
        <v>10143</v>
      </c>
      <c r="M3031" s="69" t="s">
        <v>10144</v>
      </c>
      <c r="N3031" s="69">
        <v>28</v>
      </c>
      <c r="O3031" s="69" t="s">
        <v>13585</v>
      </c>
      <c r="P3031" s="1" t="s">
        <v>320</v>
      </c>
      <c r="Q3031" s="69"/>
      <c r="R3031" s="69">
        <v>3951441</v>
      </c>
      <c r="S3031" s="69">
        <v>5</v>
      </c>
      <c r="T3031" s="69" t="s">
        <v>303</v>
      </c>
      <c r="U3031" s="69" t="s">
        <v>1190</v>
      </c>
      <c r="V3031" s="69" t="s">
        <v>10147</v>
      </c>
      <c r="W3031" s="1">
        <v>31732</v>
      </c>
      <c r="X3031"/>
    </row>
    <row r="3032" spans="1:24" x14ac:dyDescent="0.3">
      <c r="A3032" s="69" t="s">
        <v>10150</v>
      </c>
      <c r="B3032" s="69">
        <v>1</v>
      </c>
      <c r="C3032" s="1" t="s">
        <v>10148</v>
      </c>
      <c r="D3032" s="69" t="s">
        <v>320</v>
      </c>
      <c r="E3032" s="69" t="s">
        <v>14158</v>
      </c>
      <c r="F3032" s="69" t="s">
        <v>298</v>
      </c>
      <c r="G3032" s="69">
        <v>88</v>
      </c>
      <c r="H3032" s="69" t="s">
        <v>1042</v>
      </c>
      <c r="I3032" s="69" t="s">
        <v>10148</v>
      </c>
      <c r="J3032" s="69">
        <v>20805</v>
      </c>
      <c r="K3032" s="69">
        <v>2</v>
      </c>
      <c r="L3032" s="69" t="s">
        <v>1060</v>
      </c>
      <c r="M3032" s="69" t="s">
        <v>10149</v>
      </c>
      <c r="N3032" s="69">
        <v>24</v>
      </c>
      <c r="O3032" s="69" t="s">
        <v>13586</v>
      </c>
      <c r="P3032" s="1" t="s">
        <v>320</v>
      </c>
      <c r="Q3032" s="69"/>
      <c r="R3032" s="69">
        <v>4036133</v>
      </c>
      <c r="S3032" s="69">
        <v>1</v>
      </c>
      <c r="T3032" s="69" t="s">
        <v>293</v>
      </c>
      <c r="U3032" s="69" t="s">
        <v>717</v>
      </c>
      <c r="V3032" s="69" t="s">
        <v>10151</v>
      </c>
      <c r="W3032" s="1">
        <v>31840</v>
      </c>
      <c r="X3032"/>
    </row>
    <row r="3033" spans="1:24" x14ac:dyDescent="0.3">
      <c r="A3033" s="69" t="s">
        <v>10153</v>
      </c>
      <c r="B3033" s="69">
        <v>1</v>
      </c>
      <c r="C3033" s="1" t="s">
        <v>10152</v>
      </c>
      <c r="D3033" s="69" t="s">
        <v>347</v>
      </c>
      <c r="E3033" s="69"/>
      <c r="F3033" s="69" t="s">
        <v>294</v>
      </c>
      <c r="G3033" s="69">
        <v>0</v>
      </c>
      <c r="H3033" s="69" t="s">
        <v>582</v>
      </c>
      <c r="I3033" s="69" t="s">
        <v>10152</v>
      </c>
      <c r="J3033" s="69">
        <v>16598</v>
      </c>
      <c r="K3033" s="69">
        <v>2</v>
      </c>
      <c r="L3033" s="69" t="s">
        <v>1218</v>
      </c>
      <c r="M3033" s="69" t="s">
        <v>8058</v>
      </c>
      <c r="N3033" s="69">
        <v>25</v>
      </c>
      <c r="O3033" s="69" t="s">
        <v>13587</v>
      </c>
      <c r="P3033" s="1" t="s">
        <v>347</v>
      </c>
      <c r="Q3033" s="69"/>
      <c r="R3033" s="69">
        <v>16903</v>
      </c>
      <c r="S3033" s="69"/>
      <c r="T3033" s="69" t="s">
        <v>489</v>
      </c>
      <c r="U3033" s="69"/>
      <c r="V3033" s="69" t="s">
        <v>7636</v>
      </c>
      <c r="W3033" s="1">
        <v>27713</v>
      </c>
      <c r="X3033"/>
    </row>
    <row r="3034" spans="1:24" x14ac:dyDescent="0.3">
      <c r="A3034" s="69" t="s">
        <v>16657</v>
      </c>
      <c r="B3034" s="69">
        <v>1</v>
      </c>
      <c r="C3034" s="1" t="s">
        <v>16658</v>
      </c>
      <c r="D3034" s="69" t="s">
        <v>347</v>
      </c>
      <c r="E3034" s="69"/>
      <c r="F3034" s="69" t="s">
        <v>298</v>
      </c>
      <c r="G3034" s="69"/>
      <c r="H3034" s="69" t="s">
        <v>427</v>
      </c>
      <c r="I3034" s="69" t="s">
        <v>16658</v>
      </c>
      <c r="J3034" s="69"/>
      <c r="K3034" s="69">
        <v>0</v>
      </c>
      <c r="L3034" s="69" t="s">
        <v>3865</v>
      </c>
      <c r="M3034" s="69" t="s">
        <v>1938</v>
      </c>
      <c r="N3034" s="69"/>
      <c r="O3034" s="69" t="s">
        <v>16659</v>
      </c>
      <c r="P3034" s="1" t="s">
        <v>347</v>
      </c>
      <c r="Q3034" s="69"/>
      <c r="R3034" s="69"/>
      <c r="S3034" s="69"/>
      <c r="T3034" s="69" t="s">
        <v>307</v>
      </c>
      <c r="U3034" s="69"/>
      <c r="V3034" s="69"/>
      <c r="W3034" s="1"/>
      <c r="X3034"/>
    </row>
    <row r="3035" spans="1:24" x14ac:dyDescent="0.3">
      <c r="A3035" s="69" t="s">
        <v>10156</v>
      </c>
      <c r="B3035" s="69">
        <v>1</v>
      </c>
      <c r="C3035" s="1" t="s">
        <v>10154</v>
      </c>
      <c r="D3035" s="69" t="s">
        <v>558</v>
      </c>
      <c r="E3035" s="69" t="s">
        <v>10155</v>
      </c>
      <c r="F3035" s="69" t="s">
        <v>298</v>
      </c>
      <c r="G3035" s="69">
        <v>46</v>
      </c>
      <c r="H3035" s="69" t="s">
        <v>1180</v>
      </c>
      <c r="I3035" s="69" t="s">
        <v>10154</v>
      </c>
      <c r="J3035" s="69">
        <v>16955</v>
      </c>
      <c r="K3035" s="69">
        <v>5</v>
      </c>
      <c r="L3035" s="69" t="s">
        <v>2785</v>
      </c>
      <c r="M3035" s="69" t="s">
        <v>1112</v>
      </c>
      <c r="N3035" s="69">
        <v>28</v>
      </c>
      <c r="O3035" s="69" t="s">
        <v>13588</v>
      </c>
      <c r="P3035" s="1" t="s">
        <v>448</v>
      </c>
      <c r="Q3035" s="69"/>
      <c r="R3035" s="69">
        <v>2516316</v>
      </c>
      <c r="S3035" s="69"/>
      <c r="T3035" s="69" t="s">
        <v>328</v>
      </c>
      <c r="U3035" s="69"/>
      <c r="V3035" s="69" t="s">
        <v>3372</v>
      </c>
      <c r="W3035" s="1">
        <v>28583</v>
      </c>
      <c r="X3035"/>
    </row>
    <row r="3036" spans="1:24" x14ac:dyDescent="0.3">
      <c r="A3036" s="69" t="s">
        <v>10159</v>
      </c>
      <c r="B3036" s="69">
        <v>1</v>
      </c>
      <c r="C3036" s="1" t="s">
        <v>10157</v>
      </c>
      <c r="D3036" s="69" t="s">
        <v>320</v>
      </c>
      <c r="E3036" s="69"/>
      <c r="F3036" s="69" t="s">
        <v>506</v>
      </c>
      <c r="G3036" s="69">
        <v>87</v>
      </c>
      <c r="H3036" s="69" t="s">
        <v>1387</v>
      </c>
      <c r="I3036" s="69" t="s">
        <v>10157</v>
      </c>
      <c r="J3036" s="69">
        <v>9588</v>
      </c>
      <c r="K3036" s="69">
        <v>11</v>
      </c>
      <c r="L3036" s="69" t="s">
        <v>497</v>
      </c>
      <c r="M3036" s="69" t="s">
        <v>10158</v>
      </c>
      <c r="N3036" s="69">
        <v>35</v>
      </c>
      <c r="O3036" s="69" t="s">
        <v>13589</v>
      </c>
      <c r="P3036" s="1" t="s">
        <v>320</v>
      </c>
      <c r="Q3036" s="69"/>
      <c r="R3036" s="69">
        <v>12549</v>
      </c>
      <c r="S3036" s="69"/>
      <c r="T3036" s="69" t="s">
        <v>293</v>
      </c>
      <c r="U3036" s="69"/>
      <c r="V3036" s="69" t="s">
        <v>10160</v>
      </c>
      <c r="W3036" s="1">
        <v>9284</v>
      </c>
      <c r="X3036"/>
    </row>
    <row r="3037" spans="1:24" x14ac:dyDescent="0.3">
      <c r="A3037" s="69" t="s">
        <v>10163</v>
      </c>
      <c r="B3037" s="69">
        <v>1</v>
      </c>
      <c r="C3037" s="1" t="s">
        <v>10161</v>
      </c>
      <c r="D3037" s="69" t="s">
        <v>347</v>
      </c>
      <c r="E3037" s="69" t="s">
        <v>10162</v>
      </c>
      <c r="F3037" s="69" t="s">
        <v>298</v>
      </c>
      <c r="G3037" s="69">
        <v>14</v>
      </c>
      <c r="H3037" s="69" t="s">
        <v>340</v>
      </c>
      <c r="I3037" s="69" t="s">
        <v>10161</v>
      </c>
      <c r="J3037" s="69">
        <v>16868</v>
      </c>
      <c r="K3037" s="69">
        <v>5</v>
      </c>
      <c r="L3037" s="69" t="s">
        <v>461</v>
      </c>
      <c r="M3037" s="69" t="s">
        <v>2690</v>
      </c>
      <c r="N3037" s="69">
        <v>28</v>
      </c>
      <c r="O3037" s="69" t="s">
        <v>13590</v>
      </c>
      <c r="P3037" s="1" t="s">
        <v>347</v>
      </c>
      <c r="Q3037" s="69"/>
      <c r="R3037" s="69">
        <v>2518678</v>
      </c>
      <c r="S3037" s="69"/>
      <c r="T3037" s="69" t="s">
        <v>399</v>
      </c>
      <c r="U3037" s="69"/>
      <c r="V3037" s="69" t="s">
        <v>7515</v>
      </c>
      <c r="W3037" s="1">
        <v>28495</v>
      </c>
      <c r="X3037"/>
    </row>
    <row r="3038" spans="1:24" x14ac:dyDescent="0.3">
      <c r="A3038" s="69" t="s">
        <v>17440</v>
      </c>
      <c r="B3038" s="69">
        <v>1</v>
      </c>
      <c r="C3038" s="1" t="s">
        <v>17441</v>
      </c>
      <c r="D3038" s="69" t="s">
        <v>448</v>
      </c>
      <c r="E3038" s="69"/>
      <c r="F3038" s="69" t="s">
        <v>298</v>
      </c>
      <c r="G3038" s="69">
        <v>25</v>
      </c>
      <c r="H3038" s="69" t="s">
        <v>588</v>
      </c>
      <c r="I3038" s="69" t="s">
        <v>17441</v>
      </c>
      <c r="J3038" s="69"/>
      <c r="K3038" s="69">
        <v>0</v>
      </c>
      <c r="L3038" s="69" t="s">
        <v>321</v>
      </c>
      <c r="M3038" s="69" t="s">
        <v>1280</v>
      </c>
      <c r="N3038" s="69">
        <v>23</v>
      </c>
      <c r="O3038" s="69" t="s">
        <v>17442</v>
      </c>
      <c r="P3038" s="1" t="s">
        <v>448</v>
      </c>
      <c r="Q3038" s="69"/>
      <c r="R3038" s="69"/>
      <c r="S3038" s="69"/>
      <c r="T3038" s="69" t="s">
        <v>359</v>
      </c>
      <c r="U3038" s="69" t="s">
        <v>408</v>
      </c>
      <c r="V3038" s="69" t="s">
        <v>15481</v>
      </c>
      <c r="W3038" s="1"/>
      <c r="X3038"/>
    </row>
    <row r="3039" spans="1:24" x14ac:dyDescent="0.3">
      <c r="A3039" s="69" t="s">
        <v>10165</v>
      </c>
      <c r="B3039" s="69">
        <v>1</v>
      </c>
      <c r="C3039" s="1" t="s">
        <v>692</v>
      </c>
      <c r="D3039" s="69" t="s">
        <v>347</v>
      </c>
      <c r="E3039" s="69"/>
      <c r="F3039" s="69" t="s">
        <v>294</v>
      </c>
      <c r="G3039" s="69">
        <v>17</v>
      </c>
      <c r="H3039" s="69" t="s">
        <v>433</v>
      </c>
      <c r="I3039" s="69" t="s">
        <v>692</v>
      </c>
      <c r="J3039" s="69">
        <v>5741</v>
      </c>
      <c r="K3039" s="69">
        <v>8</v>
      </c>
      <c r="L3039" s="69" t="s">
        <v>1218</v>
      </c>
      <c r="M3039" s="69" t="s">
        <v>10164</v>
      </c>
      <c r="N3039" s="69">
        <v>32</v>
      </c>
      <c r="O3039" s="69" t="s">
        <v>13591</v>
      </c>
      <c r="P3039" s="1" t="s">
        <v>347</v>
      </c>
      <c r="Q3039" s="69"/>
      <c r="R3039" s="69">
        <v>10471</v>
      </c>
      <c r="S3039" s="69"/>
      <c r="T3039" s="69" t="s">
        <v>344</v>
      </c>
      <c r="U3039" s="69"/>
      <c r="V3039" s="69" t="s">
        <v>10166</v>
      </c>
      <c r="W3039" s="1"/>
      <c r="X3039"/>
    </row>
    <row r="3040" spans="1:24" x14ac:dyDescent="0.3">
      <c r="A3040" s="69" t="s">
        <v>10170</v>
      </c>
      <c r="B3040" s="69">
        <v>1</v>
      </c>
      <c r="C3040" s="1" t="s">
        <v>10167</v>
      </c>
      <c r="D3040" s="69" t="s">
        <v>558</v>
      </c>
      <c r="E3040" s="69" t="s">
        <v>10169</v>
      </c>
      <c r="F3040" s="69" t="s">
        <v>294</v>
      </c>
      <c r="G3040" s="69">
        <v>40</v>
      </c>
      <c r="H3040" s="69" t="s">
        <v>1371</v>
      </c>
      <c r="I3040" s="69" t="s">
        <v>10167</v>
      </c>
      <c r="J3040" s="69">
        <v>20223</v>
      </c>
      <c r="K3040" s="69">
        <v>2</v>
      </c>
      <c r="L3040" s="69" t="s">
        <v>311</v>
      </c>
      <c r="M3040" s="69" t="s">
        <v>10168</v>
      </c>
      <c r="N3040" s="69">
        <v>24</v>
      </c>
      <c r="O3040" s="69" t="s">
        <v>13592</v>
      </c>
      <c r="P3040" s="1" t="s">
        <v>448</v>
      </c>
      <c r="Q3040" s="69"/>
      <c r="R3040" s="69">
        <v>3117250</v>
      </c>
      <c r="S3040" s="69"/>
      <c r="T3040" s="69" t="s">
        <v>344</v>
      </c>
      <c r="U3040" s="69"/>
      <c r="V3040" s="69" t="s">
        <v>10171</v>
      </c>
      <c r="W3040" s="1">
        <v>31340</v>
      </c>
      <c r="X3040"/>
    </row>
    <row r="3041" spans="1:24" x14ac:dyDescent="0.3">
      <c r="A3041" s="69" t="s">
        <v>10173</v>
      </c>
      <c r="B3041" s="69">
        <v>1</v>
      </c>
      <c r="C3041" s="1" t="s">
        <v>2698</v>
      </c>
      <c r="D3041" s="69" t="s">
        <v>310</v>
      </c>
      <c r="E3041" s="69" t="s">
        <v>10172</v>
      </c>
      <c r="F3041" s="69" t="s">
        <v>298</v>
      </c>
      <c r="G3041" s="69">
        <v>14</v>
      </c>
      <c r="H3041" s="69" t="s">
        <v>1812</v>
      </c>
      <c r="I3041" s="69" t="s">
        <v>2698</v>
      </c>
      <c r="J3041" s="69">
        <v>8283</v>
      </c>
      <c r="K3041" s="69">
        <v>16</v>
      </c>
      <c r="L3041" s="69" t="s">
        <v>468</v>
      </c>
      <c r="M3041" s="69" t="s">
        <v>7851</v>
      </c>
      <c r="N3041" s="69">
        <v>38</v>
      </c>
      <c r="O3041" s="69" t="s">
        <v>13593</v>
      </c>
      <c r="P3041" s="1" t="s">
        <v>310</v>
      </c>
      <c r="Q3041" s="69"/>
      <c r="R3041" s="69">
        <v>8664</v>
      </c>
      <c r="S3041" s="69">
        <v>1</v>
      </c>
      <c r="T3041" s="69" t="s">
        <v>344</v>
      </c>
      <c r="U3041" s="69" t="s">
        <v>441</v>
      </c>
      <c r="V3041" s="69" t="s">
        <v>10174</v>
      </c>
      <c r="W3041" s="1">
        <v>7426</v>
      </c>
      <c r="X3041"/>
    </row>
    <row r="3042" spans="1:24" x14ac:dyDescent="0.3">
      <c r="A3042" s="69" t="s">
        <v>15601</v>
      </c>
      <c r="B3042" s="69">
        <v>1</v>
      </c>
      <c r="C3042" s="1" t="s">
        <v>15480</v>
      </c>
      <c r="D3042" s="69" t="s">
        <v>347</v>
      </c>
      <c r="E3042" s="69"/>
      <c r="F3042" s="69" t="s">
        <v>298</v>
      </c>
      <c r="G3042" s="69">
        <v>11</v>
      </c>
      <c r="H3042" s="69" t="s">
        <v>682</v>
      </c>
      <c r="I3042" s="69" t="s">
        <v>15480</v>
      </c>
      <c r="J3042" s="69">
        <v>21744</v>
      </c>
      <c r="K3042" s="69">
        <v>1</v>
      </c>
      <c r="L3042" s="69" t="s">
        <v>367</v>
      </c>
      <c r="M3042" s="69" t="s">
        <v>16660</v>
      </c>
      <c r="N3042" s="69">
        <v>23</v>
      </c>
      <c r="O3042" s="69" t="s">
        <v>16661</v>
      </c>
      <c r="P3042" s="1" t="s">
        <v>347</v>
      </c>
      <c r="Q3042" s="69"/>
      <c r="R3042" s="69">
        <v>4035687</v>
      </c>
      <c r="S3042" s="69">
        <v>1</v>
      </c>
      <c r="T3042" s="69" t="s">
        <v>421</v>
      </c>
      <c r="U3042" s="69" t="s">
        <v>302</v>
      </c>
      <c r="V3042" s="69" t="s">
        <v>15481</v>
      </c>
      <c r="W3042" s="1">
        <v>32704</v>
      </c>
      <c r="X3042"/>
    </row>
    <row r="3043" spans="1:24" x14ac:dyDescent="0.3">
      <c r="A3043" s="69" t="s">
        <v>10178</v>
      </c>
      <c r="B3043" s="69">
        <v>1</v>
      </c>
      <c r="C3043" s="1" t="s">
        <v>10176</v>
      </c>
      <c r="D3043" s="69" t="s">
        <v>347</v>
      </c>
      <c r="E3043" s="69"/>
      <c r="F3043" s="69" t="s">
        <v>294</v>
      </c>
      <c r="G3043" s="69">
        <v>3</v>
      </c>
      <c r="H3043" s="69" t="s">
        <v>214</v>
      </c>
      <c r="I3043" s="69" t="s">
        <v>10176</v>
      </c>
      <c r="J3043" s="69">
        <v>18228</v>
      </c>
      <c r="K3043" s="69">
        <v>1</v>
      </c>
      <c r="L3043" s="69" t="s">
        <v>492</v>
      </c>
      <c r="M3043" s="69" t="s">
        <v>10177</v>
      </c>
      <c r="N3043" s="69">
        <v>23</v>
      </c>
      <c r="O3043" s="69" t="s">
        <v>13594</v>
      </c>
      <c r="P3043" s="1" t="s">
        <v>347</v>
      </c>
      <c r="Q3043" s="69"/>
      <c r="R3043" s="69">
        <v>3044716</v>
      </c>
      <c r="S3043" s="69"/>
      <c r="T3043" s="69" t="s">
        <v>344</v>
      </c>
      <c r="U3043" s="69"/>
      <c r="V3043" s="69" t="s">
        <v>1628</v>
      </c>
      <c r="W3043" s="1">
        <v>29733</v>
      </c>
      <c r="X3043"/>
    </row>
    <row r="3044" spans="1:24" x14ac:dyDescent="0.3">
      <c r="A3044" s="69" t="s">
        <v>10181</v>
      </c>
      <c r="B3044" s="69">
        <v>1</v>
      </c>
      <c r="C3044" s="1" t="s">
        <v>10179</v>
      </c>
      <c r="D3044" s="69" t="s">
        <v>347</v>
      </c>
      <c r="E3044" s="69"/>
      <c r="F3044" s="69" t="s">
        <v>294</v>
      </c>
      <c r="G3044" s="69">
        <v>15</v>
      </c>
      <c r="H3044" s="69" t="s">
        <v>384</v>
      </c>
      <c r="I3044" s="69" t="s">
        <v>10179</v>
      </c>
      <c r="J3044" s="69">
        <v>16343</v>
      </c>
      <c r="K3044" s="69">
        <v>6</v>
      </c>
      <c r="L3044" s="69" t="s">
        <v>10180</v>
      </c>
      <c r="M3044" s="69" t="s">
        <v>2991</v>
      </c>
      <c r="N3044" s="69">
        <v>29</v>
      </c>
      <c r="O3044" s="69" t="s">
        <v>13595</v>
      </c>
      <c r="P3044" s="1" t="s">
        <v>347</v>
      </c>
      <c r="Q3044" s="69"/>
      <c r="R3044" s="69">
        <v>17005</v>
      </c>
      <c r="S3044" s="69"/>
      <c r="T3044" s="69" t="s">
        <v>307</v>
      </c>
      <c r="U3044" s="69"/>
      <c r="V3044" s="69" t="s">
        <v>2327</v>
      </c>
      <c r="W3044" s="1">
        <v>27852</v>
      </c>
      <c r="X3044"/>
    </row>
    <row r="3045" spans="1:24" x14ac:dyDescent="0.3">
      <c r="A3045" s="69" t="s">
        <v>10185</v>
      </c>
      <c r="B3045" s="69">
        <v>1</v>
      </c>
      <c r="C3045" s="1" t="s">
        <v>10182</v>
      </c>
      <c r="D3045" s="69" t="s">
        <v>347</v>
      </c>
      <c r="E3045" s="69" t="s">
        <v>10184</v>
      </c>
      <c r="F3045" s="69" t="s">
        <v>298</v>
      </c>
      <c r="G3045" s="69">
        <v>85</v>
      </c>
      <c r="H3045" s="69" t="s">
        <v>316</v>
      </c>
      <c r="I3045" s="69" t="s">
        <v>10182</v>
      </c>
      <c r="J3045" s="69">
        <v>19361</v>
      </c>
      <c r="K3045" s="69">
        <v>4</v>
      </c>
      <c r="L3045" s="69" t="s">
        <v>612</v>
      </c>
      <c r="M3045" s="69" t="s">
        <v>10183</v>
      </c>
      <c r="N3045" s="69">
        <v>25</v>
      </c>
      <c r="O3045" s="69" t="s">
        <v>13596</v>
      </c>
      <c r="P3045" s="1" t="s">
        <v>347</v>
      </c>
      <c r="Q3045" s="69"/>
      <c r="R3045" s="69">
        <v>3046399</v>
      </c>
      <c r="S3045" s="69">
        <v>2</v>
      </c>
      <c r="T3045" s="69" t="s">
        <v>421</v>
      </c>
      <c r="U3045" s="69" t="s">
        <v>305</v>
      </c>
      <c r="V3045" s="69" t="s">
        <v>1182</v>
      </c>
      <c r="W3045" s="1">
        <v>30682</v>
      </c>
      <c r="X3045"/>
    </row>
    <row r="3046" spans="1:24" x14ac:dyDescent="0.3">
      <c r="A3046" s="69" t="s">
        <v>10188</v>
      </c>
      <c r="B3046" s="69">
        <v>1</v>
      </c>
      <c r="C3046" s="1" t="s">
        <v>10186</v>
      </c>
      <c r="D3046" s="69" t="s">
        <v>320</v>
      </c>
      <c r="E3046" s="69"/>
      <c r="F3046" s="69" t="s">
        <v>294</v>
      </c>
      <c r="G3046" s="69">
        <v>83</v>
      </c>
      <c r="H3046" s="69" t="s">
        <v>290</v>
      </c>
      <c r="I3046" s="69" t="s">
        <v>10186</v>
      </c>
      <c r="J3046" s="69">
        <v>14527</v>
      </c>
      <c r="K3046" s="69">
        <v>8</v>
      </c>
      <c r="L3046" s="69" t="s">
        <v>953</v>
      </c>
      <c r="M3046" s="69" t="s">
        <v>10187</v>
      </c>
      <c r="N3046" s="69">
        <v>30</v>
      </c>
      <c r="O3046" s="69" t="s">
        <v>13597</v>
      </c>
      <c r="P3046" s="1" t="s">
        <v>320</v>
      </c>
      <c r="Q3046" s="69"/>
      <c r="R3046" s="69">
        <v>15120</v>
      </c>
      <c r="S3046" s="69"/>
      <c r="T3046" s="69" t="s">
        <v>317</v>
      </c>
      <c r="U3046" s="69"/>
      <c r="V3046" s="69" t="s">
        <v>800</v>
      </c>
      <c r="W3046" s="1">
        <v>25942</v>
      </c>
      <c r="X3046"/>
    </row>
    <row r="3047" spans="1:24" x14ac:dyDescent="0.3">
      <c r="A3047" s="69" t="s">
        <v>16062</v>
      </c>
      <c r="B3047" s="69">
        <v>1</v>
      </c>
      <c r="C3047" s="1" t="s">
        <v>16063</v>
      </c>
      <c r="D3047" s="69" t="s">
        <v>15649</v>
      </c>
      <c r="E3047" s="69"/>
      <c r="F3047" s="69" t="s">
        <v>294</v>
      </c>
      <c r="G3047" s="69">
        <v>9</v>
      </c>
      <c r="H3047" s="69" t="s">
        <v>682</v>
      </c>
      <c r="I3047" s="69" t="s">
        <v>16063</v>
      </c>
      <c r="J3047" s="69">
        <v>4130</v>
      </c>
      <c r="K3047" s="69">
        <v>14</v>
      </c>
      <c r="L3047" s="69" t="s">
        <v>4371</v>
      </c>
      <c r="M3047" s="69" t="s">
        <v>16065</v>
      </c>
      <c r="N3047" s="69">
        <v>38</v>
      </c>
      <c r="O3047" s="69" t="s">
        <v>16066</v>
      </c>
      <c r="P3047" s="1" t="s">
        <v>15649</v>
      </c>
      <c r="Q3047" s="69"/>
      <c r="R3047" s="69">
        <v>3640</v>
      </c>
      <c r="S3047" s="69"/>
      <c r="T3047" s="69" t="s">
        <v>317</v>
      </c>
      <c r="U3047" s="69"/>
      <c r="V3047" s="69" t="s">
        <v>16064</v>
      </c>
      <c r="W3047" s="1">
        <v>5998</v>
      </c>
      <c r="X3047"/>
    </row>
    <row r="3048" spans="1:24" x14ac:dyDescent="0.3">
      <c r="A3048" s="69" t="s">
        <v>10190</v>
      </c>
      <c r="B3048" s="69">
        <v>1</v>
      </c>
      <c r="C3048" s="1" t="s">
        <v>218</v>
      </c>
      <c r="D3048" s="69" t="s">
        <v>448</v>
      </c>
      <c r="E3048" s="69" t="s">
        <v>10189</v>
      </c>
      <c r="F3048" s="69" t="s">
        <v>298</v>
      </c>
      <c r="G3048" s="69">
        <v>25</v>
      </c>
      <c r="H3048" s="69" t="s">
        <v>316</v>
      </c>
      <c r="I3048" s="69" t="s">
        <v>218</v>
      </c>
      <c r="J3048" s="69">
        <v>16838</v>
      </c>
      <c r="K3048" s="69">
        <v>6</v>
      </c>
      <c r="L3048" s="69" t="s">
        <v>1302</v>
      </c>
      <c r="M3048" s="69" t="s">
        <v>1112</v>
      </c>
      <c r="N3048" s="69">
        <v>27</v>
      </c>
      <c r="O3048" s="69" t="s">
        <v>13598</v>
      </c>
      <c r="P3048" s="1" t="s">
        <v>448</v>
      </c>
      <c r="Q3048" s="69" t="s">
        <v>407</v>
      </c>
      <c r="R3048" s="69">
        <v>2969962</v>
      </c>
      <c r="S3048" s="69"/>
      <c r="T3048" s="69" t="s">
        <v>489</v>
      </c>
      <c r="U3048" s="69" t="s">
        <v>690</v>
      </c>
      <c r="V3048" s="69" t="s">
        <v>2147</v>
      </c>
      <c r="W3048" s="1">
        <v>28465</v>
      </c>
      <c r="X3048"/>
    </row>
    <row r="3049" spans="1:24" x14ac:dyDescent="0.3">
      <c r="A3049" s="69" t="s">
        <v>15482</v>
      </c>
      <c r="B3049" s="69">
        <v>1</v>
      </c>
      <c r="C3049" s="1" t="s">
        <v>15483</v>
      </c>
      <c r="D3049" s="69" t="s">
        <v>347</v>
      </c>
      <c r="E3049" s="69"/>
      <c r="F3049" s="69" t="s">
        <v>298</v>
      </c>
      <c r="G3049" s="69">
        <v>19</v>
      </c>
      <c r="H3049" s="69" t="s">
        <v>433</v>
      </c>
      <c r="I3049" s="69" t="s">
        <v>15483</v>
      </c>
      <c r="J3049" s="69">
        <v>21730</v>
      </c>
      <c r="K3049" s="69">
        <v>1</v>
      </c>
      <c r="L3049" s="69" t="s">
        <v>6638</v>
      </c>
      <c r="M3049" s="69" t="s">
        <v>1112</v>
      </c>
      <c r="N3049" s="69">
        <v>23</v>
      </c>
      <c r="O3049" s="69" t="s">
        <v>15485</v>
      </c>
      <c r="P3049" s="1" t="s">
        <v>347</v>
      </c>
      <c r="Q3049" s="69"/>
      <c r="R3049" s="69">
        <v>4039043</v>
      </c>
      <c r="S3049" s="69">
        <v>2</v>
      </c>
      <c r="T3049" s="69" t="s">
        <v>303</v>
      </c>
      <c r="U3049" s="69" t="s">
        <v>904</v>
      </c>
      <c r="V3049" s="69" t="s">
        <v>15484</v>
      </c>
      <c r="W3049" s="1">
        <v>32835</v>
      </c>
      <c r="X3049"/>
    </row>
    <row r="3050" spans="1:24" x14ac:dyDescent="0.3">
      <c r="A3050" s="69" t="s">
        <v>16067</v>
      </c>
      <c r="B3050" s="69">
        <v>1</v>
      </c>
      <c r="C3050" s="1" t="s">
        <v>16068</v>
      </c>
      <c r="D3050" s="69" t="s">
        <v>15649</v>
      </c>
      <c r="E3050" s="69"/>
      <c r="F3050" s="69" t="s">
        <v>298</v>
      </c>
      <c r="G3050" s="69">
        <v>8</v>
      </c>
      <c r="H3050" s="69" t="s">
        <v>366</v>
      </c>
      <c r="I3050" s="69" t="s">
        <v>16068</v>
      </c>
      <c r="J3050" s="69">
        <v>22260</v>
      </c>
      <c r="K3050" s="69">
        <v>1</v>
      </c>
      <c r="L3050" s="69" t="s">
        <v>16072</v>
      </c>
      <c r="M3050" s="69" t="s">
        <v>16070</v>
      </c>
      <c r="N3050" s="69">
        <v>28</v>
      </c>
      <c r="O3050" s="69" t="s">
        <v>16071</v>
      </c>
      <c r="P3050" s="1" t="s">
        <v>15649</v>
      </c>
      <c r="Q3050" s="69"/>
      <c r="R3050" s="69">
        <v>4371989</v>
      </c>
      <c r="S3050" s="69"/>
      <c r="T3050" s="69" t="s">
        <v>344</v>
      </c>
      <c r="U3050" s="69" t="s">
        <v>386</v>
      </c>
      <c r="V3050" s="69" t="s">
        <v>16069</v>
      </c>
      <c r="W3050" s="1">
        <v>33192</v>
      </c>
      <c r="X3050"/>
    </row>
    <row r="3051" spans="1:24" x14ac:dyDescent="0.3">
      <c r="A3051" s="69" t="s">
        <v>16662</v>
      </c>
      <c r="B3051" s="69">
        <v>1</v>
      </c>
      <c r="C3051" s="1" t="s">
        <v>16663</v>
      </c>
      <c r="D3051" s="69" t="s">
        <v>448</v>
      </c>
      <c r="E3051" s="69"/>
      <c r="F3051" s="69" t="s">
        <v>298</v>
      </c>
      <c r="G3051" s="69">
        <v>41</v>
      </c>
      <c r="H3051" s="69" t="s">
        <v>316</v>
      </c>
      <c r="I3051" s="69" t="s">
        <v>16663</v>
      </c>
      <c r="J3051" s="69"/>
      <c r="K3051" s="69">
        <v>0</v>
      </c>
      <c r="L3051" s="69" t="s">
        <v>1115</v>
      </c>
      <c r="M3051" s="69" t="s">
        <v>673</v>
      </c>
      <c r="N3051" s="69"/>
      <c r="O3051" s="69" t="s">
        <v>16664</v>
      </c>
      <c r="P3051" s="1" t="s">
        <v>448</v>
      </c>
      <c r="Q3051" s="69"/>
      <c r="R3051" s="69"/>
      <c r="S3051" s="69"/>
      <c r="T3051" s="69" t="s">
        <v>344</v>
      </c>
      <c r="U3051" s="69" t="s">
        <v>870</v>
      </c>
      <c r="V3051" s="69"/>
      <c r="W3051" s="1"/>
      <c r="X3051"/>
    </row>
    <row r="3052" spans="1:24" x14ac:dyDescent="0.3">
      <c r="A3052" s="69" t="s">
        <v>10192</v>
      </c>
      <c r="B3052" s="69">
        <v>1</v>
      </c>
      <c r="C3052" s="1" t="s">
        <v>10191</v>
      </c>
      <c r="D3052" s="69" t="s">
        <v>347</v>
      </c>
      <c r="E3052" s="69" t="s">
        <v>14159</v>
      </c>
      <c r="F3052" s="69" t="s">
        <v>294</v>
      </c>
      <c r="G3052" s="69">
        <v>85</v>
      </c>
      <c r="H3052" s="69" t="s">
        <v>528</v>
      </c>
      <c r="I3052" s="69" t="s">
        <v>10191</v>
      </c>
      <c r="J3052" s="69">
        <v>20171</v>
      </c>
      <c r="K3052" s="69">
        <v>2</v>
      </c>
      <c r="L3052" s="69" t="s">
        <v>534</v>
      </c>
      <c r="M3052" s="69" t="s">
        <v>3556</v>
      </c>
      <c r="N3052" s="69">
        <v>25</v>
      </c>
      <c r="O3052" s="69" t="s">
        <v>13599</v>
      </c>
      <c r="P3052" s="1" t="s">
        <v>347</v>
      </c>
      <c r="Q3052" s="69"/>
      <c r="R3052" s="69">
        <v>3059719</v>
      </c>
      <c r="S3052" s="69"/>
      <c r="T3052" s="69" t="s">
        <v>328</v>
      </c>
      <c r="U3052" s="69"/>
      <c r="V3052" s="69" t="s">
        <v>7083</v>
      </c>
      <c r="W3052" s="1">
        <v>31739</v>
      </c>
      <c r="X3052"/>
    </row>
    <row r="3053" spans="1:24" x14ac:dyDescent="0.3">
      <c r="A3053" s="69" t="s">
        <v>10194</v>
      </c>
      <c r="B3053" s="69">
        <v>1</v>
      </c>
      <c r="C3053" s="1" t="s">
        <v>10193</v>
      </c>
      <c r="D3053" s="69" t="s">
        <v>320</v>
      </c>
      <c r="E3053" s="69" t="s">
        <v>14160</v>
      </c>
      <c r="F3053" s="69" t="s">
        <v>298</v>
      </c>
      <c r="G3053" s="69">
        <v>86</v>
      </c>
      <c r="H3053" s="69" t="s">
        <v>507</v>
      </c>
      <c r="I3053" s="69" t="s">
        <v>10193</v>
      </c>
      <c r="J3053" s="69">
        <v>21032</v>
      </c>
      <c r="K3053" s="69">
        <v>2</v>
      </c>
      <c r="L3053" s="69" t="s">
        <v>2105</v>
      </c>
      <c r="M3053" s="69" t="s">
        <v>9518</v>
      </c>
      <c r="N3053" s="69">
        <v>25</v>
      </c>
      <c r="O3053" s="69" t="s">
        <v>13600</v>
      </c>
      <c r="P3053" s="1" t="s">
        <v>320</v>
      </c>
      <c r="Q3053" s="69"/>
      <c r="R3053" s="69">
        <v>3122103</v>
      </c>
      <c r="S3053" s="69"/>
      <c r="T3053" s="69" t="s">
        <v>303</v>
      </c>
      <c r="U3053" s="69" t="s">
        <v>566</v>
      </c>
      <c r="V3053" s="69" t="s">
        <v>13881</v>
      </c>
      <c r="W3053" s="1">
        <v>32125</v>
      </c>
      <c r="X3053"/>
    </row>
    <row r="3054" spans="1:24" x14ac:dyDescent="0.3">
      <c r="A3054" s="69" t="s">
        <v>10198</v>
      </c>
      <c r="B3054" s="69">
        <v>1</v>
      </c>
      <c r="C3054" s="1" t="s">
        <v>10195</v>
      </c>
      <c r="D3054" s="69" t="s">
        <v>347</v>
      </c>
      <c r="E3054" s="69"/>
      <c r="F3054" s="69" t="s">
        <v>298</v>
      </c>
      <c r="G3054" s="69">
        <v>81</v>
      </c>
      <c r="H3054" s="69" t="s">
        <v>410</v>
      </c>
      <c r="I3054" s="69" t="s">
        <v>10195</v>
      </c>
      <c r="J3054" s="69">
        <v>21253</v>
      </c>
      <c r="K3054" s="69">
        <v>1</v>
      </c>
      <c r="L3054" s="69" t="s">
        <v>10196</v>
      </c>
      <c r="M3054" s="69" t="s">
        <v>10197</v>
      </c>
      <c r="N3054" s="69"/>
      <c r="O3054" s="69" t="s">
        <v>13601</v>
      </c>
      <c r="P3054" s="1" t="s">
        <v>347</v>
      </c>
      <c r="Q3054" s="69"/>
      <c r="R3054" s="69">
        <v>4044148</v>
      </c>
      <c r="S3054" s="69"/>
      <c r="T3054" s="69" t="s">
        <v>307</v>
      </c>
      <c r="U3054" s="69" t="s">
        <v>904</v>
      </c>
      <c r="V3054" s="69"/>
      <c r="W3054" s="1">
        <v>32098</v>
      </c>
      <c r="X3054"/>
    </row>
    <row r="3055" spans="1:24" x14ac:dyDescent="0.3">
      <c r="A3055" s="69" t="s">
        <v>10201</v>
      </c>
      <c r="B3055" s="69">
        <v>1</v>
      </c>
      <c r="C3055" s="1" t="s">
        <v>10199</v>
      </c>
      <c r="D3055" s="69" t="s">
        <v>448</v>
      </c>
      <c r="E3055" s="69" t="s">
        <v>10200</v>
      </c>
      <c r="F3055" s="69" t="s">
        <v>294</v>
      </c>
      <c r="G3055" s="69">
        <v>27</v>
      </c>
      <c r="H3055" s="69" t="s">
        <v>511</v>
      </c>
      <c r="I3055" s="69" t="s">
        <v>10199</v>
      </c>
      <c r="J3055" s="69">
        <v>15138</v>
      </c>
      <c r="K3055" s="69">
        <v>7</v>
      </c>
      <c r="L3055" s="69" t="s">
        <v>3529</v>
      </c>
      <c r="M3055" s="69" t="s">
        <v>715</v>
      </c>
      <c r="N3055" s="69">
        <v>30</v>
      </c>
      <c r="O3055" s="69" t="s">
        <v>13602</v>
      </c>
      <c r="P3055" s="1" t="s">
        <v>448</v>
      </c>
      <c r="Q3055" s="69"/>
      <c r="R3055" s="69">
        <v>15848</v>
      </c>
      <c r="S3055" s="69"/>
      <c r="T3055" s="69" t="s">
        <v>359</v>
      </c>
      <c r="U3055" s="69"/>
      <c r="V3055" s="69" t="s">
        <v>16665</v>
      </c>
      <c r="W3055" s="1">
        <v>26684</v>
      </c>
      <c r="X3055"/>
    </row>
    <row r="3056" spans="1:24" x14ac:dyDescent="0.3">
      <c r="A3056" s="69" t="s">
        <v>13912</v>
      </c>
      <c r="B3056" s="69">
        <v>1</v>
      </c>
      <c r="C3056" s="1" t="s">
        <v>13913</v>
      </c>
      <c r="D3056" s="69" t="s">
        <v>448</v>
      </c>
      <c r="E3056" s="69"/>
      <c r="F3056" s="69" t="s">
        <v>294</v>
      </c>
      <c r="G3056" s="69">
        <v>32</v>
      </c>
      <c r="H3056" s="69" t="s">
        <v>496</v>
      </c>
      <c r="I3056" s="69" t="s">
        <v>13913</v>
      </c>
      <c r="J3056" s="69">
        <v>1351</v>
      </c>
      <c r="K3056" s="69">
        <v>0</v>
      </c>
      <c r="L3056" s="69" t="s">
        <v>1327</v>
      </c>
      <c r="M3056" s="69" t="s">
        <v>5835</v>
      </c>
      <c r="N3056" s="69">
        <v>37</v>
      </c>
      <c r="O3056" s="69" t="s">
        <v>13915</v>
      </c>
      <c r="P3056" s="1" t="s">
        <v>448</v>
      </c>
      <c r="Q3056" s="69"/>
      <c r="R3056" s="69"/>
      <c r="S3056" s="69"/>
      <c r="T3056" s="69" t="s">
        <v>359</v>
      </c>
      <c r="U3056" s="69"/>
      <c r="V3056" s="69" t="s">
        <v>13914</v>
      </c>
      <c r="W3056" s="1"/>
      <c r="X3056"/>
    </row>
    <row r="3057" spans="1:24" x14ac:dyDescent="0.3">
      <c r="A3057" s="69" t="s">
        <v>10204</v>
      </c>
      <c r="B3057" s="69">
        <v>1</v>
      </c>
      <c r="C3057" s="1" t="s">
        <v>10202</v>
      </c>
      <c r="D3057" s="69" t="s">
        <v>558</v>
      </c>
      <c r="E3057" s="69" t="s">
        <v>14161</v>
      </c>
      <c r="F3057" s="69" t="s">
        <v>298</v>
      </c>
      <c r="G3057" s="69">
        <v>36</v>
      </c>
      <c r="H3057" s="69" t="s">
        <v>943</v>
      </c>
      <c r="I3057" s="69" t="s">
        <v>10202</v>
      </c>
      <c r="J3057" s="69">
        <v>21126</v>
      </c>
      <c r="K3057" s="69">
        <v>2</v>
      </c>
      <c r="L3057" s="69" t="s">
        <v>1503</v>
      </c>
      <c r="M3057" s="69" t="s">
        <v>10203</v>
      </c>
      <c r="N3057" s="69">
        <v>26</v>
      </c>
      <c r="O3057" s="69" t="s">
        <v>13603</v>
      </c>
      <c r="P3057" s="1" t="s">
        <v>448</v>
      </c>
      <c r="Q3057" s="69"/>
      <c r="R3057" s="69">
        <v>3122143</v>
      </c>
      <c r="S3057" s="69">
        <v>7</v>
      </c>
      <c r="T3057" s="69" t="s">
        <v>344</v>
      </c>
      <c r="U3057" s="69" t="s">
        <v>313</v>
      </c>
      <c r="V3057" s="69" t="s">
        <v>817</v>
      </c>
      <c r="W3057" s="1">
        <v>32052</v>
      </c>
      <c r="X3057"/>
    </row>
    <row r="3058" spans="1:24" x14ac:dyDescent="0.3">
      <c r="A3058" s="69" t="s">
        <v>10208</v>
      </c>
      <c r="B3058" s="69">
        <v>1</v>
      </c>
      <c r="C3058" s="1" t="s">
        <v>10205</v>
      </c>
      <c r="D3058" s="69" t="s">
        <v>320</v>
      </c>
      <c r="E3058" s="69" t="s">
        <v>10207</v>
      </c>
      <c r="F3058" s="69" t="s">
        <v>298</v>
      </c>
      <c r="G3058" s="69">
        <v>86</v>
      </c>
      <c r="H3058" s="69" t="s">
        <v>319</v>
      </c>
      <c r="I3058" s="69" t="s">
        <v>10205</v>
      </c>
      <c r="J3058" s="69">
        <v>18587</v>
      </c>
      <c r="K3058" s="69">
        <v>5</v>
      </c>
      <c r="L3058" s="69" t="s">
        <v>877</v>
      </c>
      <c r="M3058" s="69" t="s">
        <v>10206</v>
      </c>
      <c r="N3058" s="69">
        <v>28</v>
      </c>
      <c r="O3058" s="69" t="s">
        <v>13604</v>
      </c>
      <c r="P3058" s="1" t="s">
        <v>320</v>
      </c>
      <c r="Q3058" s="69"/>
      <c r="R3058" s="69">
        <v>3057863</v>
      </c>
      <c r="S3058" s="69"/>
      <c r="T3058" s="69" t="s">
        <v>317</v>
      </c>
      <c r="U3058" s="69" t="s">
        <v>370</v>
      </c>
      <c r="V3058" s="69" t="s">
        <v>7743</v>
      </c>
      <c r="W3058" s="1">
        <v>29806</v>
      </c>
      <c r="X3058"/>
    </row>
    <row r="3059" spans="1:24" x14ac:dyDescent="0.3">
      <c r="A3059" s="69" t="s">
        <v>16666</v>
      </c>
      <c r="B3059" s="69">
        <v>1</v>
      </c>
      <c r="C3059" s="1" t="s">
        <v>16667</v>
      </c>
      <c r="D3059" s="69" t="s">
        <v>434</v>
      </c>
      <c r="E3059" s="69"/>
      <c r="F3059" s="69" t="s">
        <v>298</v>
      </c>
      <c r="G3059" s="69">
        <v>1</v>
      </c>
      <c r="H3059" s="69" t="s">
        <v>16217</v>
      </c>
      <c r="I3059" s="69" t="s">
        <v>16667</v>
      </c>
      <c r="J3059" s="69"/>
      <c r="K3059" s="69">
        <v>0</v>
      </c>
      <c r="L3059" s="69" t="s">
        <v>539</v>
      </c>
      <c r="M3059" s="69" t="s">
        <v>16668</v>
      </c>
      <c r="N3059" s="69">
        <v>32</v>
      </c>
      <c r="O3059" s="69" t="s">
        <v>16669</v>
      </c>
      <c r="P3059" s="1" t="s">
        <v>434</v>
      </c>
      <c r="Q3059" s="69"/>
      <c r="R3059" s="69"/>
      <c r="S3059" s="69"/>
      <c r="T3059" s="69" t="s">
        <v>359</v>
      </c>
      <c r="U3059" s="69" t="s">
        <v>1368</v>
      </c>
      <c r="V3059" s="69" t="s">
        <v>16670</v>
      </c>
      <c r="W3059" s="1"/>
      <c r="X3059"/>
    </row>
    <row r="3060" spans="1:24" x14ac:dyDescent="0.3">
      <c r="A3060" s="69" t="s">
        <v>16671</v>
      </c>
      <c r="B3060" s="69">
        <v>1</v>
      </c>
      <c r="C3060" s="1" t="s">
        <v>16672</v>
      </c>
      <c r="D3060" s="69" t="s">
        <v>347</v>
      </c>
      <c r="E3060" s="69"/>
      <c r="F3060" s="69" t="s">
        <v>298</v>
      </c>
      <c r="G3060" s="69">
        <v>86</v>
      </c>
      <c r="H3060" s="69" t="s">
        <v>433</v>
      </c>
      <c r="I3060" s="69" t="s">
        <v>16672</v>
      </c>
      <c r="J3060" s="69"/>
      <c r="K3060" s="69">
        <v>0</v>
      </c>
      <c r="L3060" s="69" t="s">
        <v>2311</v>
      </c>
      <c r="M3060" s="69" t="s">
        <v>16673</v>
      </c>
      <c r="N3060" s="69"/>
      <c r="O3060" s="69" t="s">
        <v>16674</v>
      </c>
      <c r="P3060" s="1" t="s">
        <v>347</v>
      </c>
      <c r="Q3060" s="69"/>
      <c r="R3060" s="69"/>
      <c r="S3060" s="69"/>
      <c r="T3060" s="69" t="s">
        <v>317</v>
      </c>
      <c r="U3060" s="69" t="s">
        <v>690</v>
      </c>
      <c r="V3060" s="69"/>
      <c r="W3060" s="1"/>
      <c r="X3060"/>
    </row>
    <row r="3061" spans="1:24" x14ac:dyDescent="0.3">
      <c r="A3061" s="69" t="s">
        <v>10212</v>
      </c>
      <c r="B3061" s="69">
        <v>1</v>
      </c>
      <c r="C3061" s="1" t="s">
        <v>10210</v>
      </c>
      <c r="D3061" s="69" t="s">
        <v>347</v>
      </c>
      <c r="E3061" s="69" t="s">
        <v>10211</v>
      </c>
      <c r="F3061" s="69" t="s">
        <v>294</v>
      </c>
      <c r="G3061" s="69">
        <v>3</v>
      </c>
      <c r="H3061" s="69" t="s">
        <v>355</v>
      </c>
      <c r="I3061" s="69" t="s">
        <v>10210</v>
      </c>
      <c r="J3061" s="69">
        <v>19454</v>
      </c>
      <c r="K3061" s="69">
        <v>3</v>
      </c>
      <c r="L3061" s="69" t="s">
        <v>552</v>
      </c>
      <c r="M3061" s="69" t="s">
        <v>777</v>
      </c>
      <c r="N3061" s="69">
        <v>25</v>
      </c>
      <c r="O3061" s="69" t="s">
        <v>13605</v>
      </c>
      <c r="P3061" s="1" t="s">
        <v>347</v>
      </c>
      <c r="Q3061" s="69"/>
      <c r="R3061" s="69">
        <v>3049891</v>
      </c>
      <c r="S3061" s="69">
        <v>2</v>
      </c>
      <c r="T3061" s="69" t="s">
        <v>328</v>
      </c>
      <c r="U3061" s="69"/>
      <c r="V3061" s="69" t="s">
        <v>10213</v>
      </c>
      <c r="W3061" s="1">
        <v>30781</v>
      </c>
      <c r="X3061"/>
    </row>
    <row r="3062" spans="1:24" x14ac:dyDescent="0.3">
      <c r="A3062" s="69" t="s">
        <v>10216</v>
      </c>
      <c r="B3062" s="69">
        <v>1</v>
      </c>
      <c r="C3062" s="1" t="s">
        <v>237</v>
      </c>
      <c r="D3062" s="69" t="s">
        <v>448</v>
      </c>
      <c r="E3062" s="69" t="s">
        <v>10215</v>
      </c>
      <c r="F3062" s="69" t="s">
        <v>298</v>
      </c>
      <c r="G3062" s="69">
        <v>84</v>
      </c>
      <c r="H3062" s="69" t="s">
        <v>823</v>
      </c>
      <c r="I3062" s="69" t="s">
        <v>237</v>
      </c>
      <c r="J3062" s="69">
        <v>15150</v>
      </c>
      <c r="K3062" s="69">
        <v>8</v>
      </c>
      <c r="L3062" s="69" t="s">
        <v>10214</v>
      </c>
      <c r="M3062" s="69" t="s">
        <v>1978</v>
      </c>
      <c r="N3062" s="69">
        <v>30</v>
      </c>
      <c r="O3062" s="69" t="s">
        <v>13606</v>
      </c>
      <c r="P3062" s="1" t="s">
        <v>1675</v>
      </c>
      <c r="Q3062" s="69"/>
      <c r="R3062" s="69">
        <v>15807</v>
      </c>
      <c r="S3062" s="69">
        <v>2</v>
      </c>
      <c r="T3062" s="69" t="s">
        <v>344</v>
      </c>
      <c r="U3062" s="69" t="s">
        <v>476</v>
      </c>
      <c r="V3062" s="69" t="s">
        <v>10217</v>
      </c>
      <c r="W3062" s="1">
        <v>26652</v>
      </c>
      <c r="X3062"/>
    </row>
    <row r="3063" spans="1:24" x14ac:dyDescent="0.3">
      <c r="A3063" s="69" t="s">
        <v>10221</v>
      </c>
      <c r="B3063" s="69">
        <v>1</v>
      </c>
      <c r="C3063" s="1" t="s">
        <v>10218</v>
      </c>
      <c r="D3063" s="69" t="s">
        <v>310</v>
      </c>
      <c r="E3063" s="69" t="s">
        <v>15486</v>
      </c>
      <c r="F3063" s="69" t="s">
        <v>294</v>
      </c>
      <c r="G3063" s="69">
        <v>5</v>
      </c>
      <c r="H3063" s="69" t="s">
        <v>521</v>
      </c>
      <c r="I3063" s="69" t="s">
        <v>10218</v>
      </c>
      <c r="J3063" s="69">
        <v>21167</v>
      </c>
      <c r="K3063" s="69">
        <v>1</v>
      </c>
      <c r="L3063" s="69" t="s">
        <v>10219</v>
      </c>
      <c r="M3063" s="69" t="s">
        <v>10220</v>
      </c>
      <c r="N3063" s="69">
        <v>25</v>
      </c>
      <c r="O3063" s="69" t="s">
        <v>13607</v>
      </c>
      <c r="P3063" s="1" t="s">
        <v>310</v>
      </c>
      <c r="Q3063" s="69"/>
      <c r="R3063" s="69">
        <v>3115966</v>
      </c>
      <c r="S3063" s="69">
        <v>4</v>
      </c>
      <c r="T3063" s="69" t="s">
        <v>293</v>
      </c>
      <c r="U3063" s="69"/>
      <c r="V3063" s="69" t="s">
        <v>1595</v>
      </c>
      <c r="W3063" s="1">
        <v>32327</v>
      </c>
      <c r="X3063"/>
    </row>
    <row r="3064" spans="1:24" x14ac:dyDescent="0.3">
      <c r="A3064" s="69" t="s">
        <v>16073</v>
      </c>
      <c r="B3064" s="69">
        <v>1</v>
      </c>
      <c r="C3064" s="1" t="s">
        <v>16074</v>
      </c>
      <c r="D3064" s="69" t="s">
        <v>15649</v>
      </c>
      <c r="E3064" s="69" t="s">
        <v>16076</v>
      </c>
      <c r="F3064" s="69" t="s">
        <v>298</v>
      </c>
      <c r="G3064" s="69">
        <v>4</v>
      </c>
      <c r="H3064" s="69" t="s">
        <v>564</v>
      </c>
      <c r="I3064" s="69" t="s">
        <v>16074</v>
      </c>
      <c r="J3064" s="69">
        <v>3100</v>
      </c>
      <c r="K3064" s="69">
        <v>17</v>
      </c>
      <c r="L3064" s="69" t="s">
        <v>1893</v>
      </c>
      <c r="M3064" s="69" t="s">
        <v>341</v>
      </c>
      <c r="N3064" s="69">
        <v>38</v>
      </c>
      <c r="O3064" s="69" t="s">
        <v>16077</v>
      </c>
      <c r="P3064" s="1" t="s">
        <v>15649</v>
      </c>
      <c r="Q3064" s="69"/>
      <c r="R3064" s="69">
        <v>5713</v>
      </c>
      <c r="S3064" s="69"/>
      <c r="T3064" s="69" t="s">
        <v>328</v>
      </c>
      <c r="U3064" s="69" t="s">
        <v>339</v>
      </c>
      <c r="V3064" s="69" t="s">
        <v>16075</v>
      </c>
      <c r="W3064" s="1">
        <v>6947</v>
      </c>
      <c r="X3064"/>
    </row>
    <row r="3065" spans="1:24" x14ac:dyDescent="0.3">
      <c r="A3065" s="69" t="s">
        <v>10223</v>
      </c>
      <c r="B3065" s="69">
        <v>1</v>
      </c>
      <c r="C3065" s="1" t="s">
        <v>10222</v>
      </c>
      <c r="D3065" s="69" t="s">
        <v>448</v>
      </c>
      <c r="E3065" s="69"/>
      <c r="F3065" s="69" t="s">
        <v>294</v>
      </c>
      <c r="G3065" s="69">
        <v>34</v>
      </c>
      <c r="H3065" s="69" t="s">
        <v>918</v>
      </c>
      <c r="I3065" s="69" t="s">
        <v>10222</v>
      </c>
      <c r="J3065" s="69">
        <v>8604</v>
      </c>
      <c r="K3065" s="69">
        <v>11</v>
      </c>
      <c r="L3065" s="69" t="s">
        <v>1710</v>
      </c>
      <c r="M3065" s="69" t="s">
        <v>777</v>
      </c>
      <c r="N3065" s="69">
        <v>33</v>
      </c>
      <c r="O3065" s="69" t="s">
        <v>13608</v>
      </c>
      <c r="P3065" s="1" t="s">
        <v>448</v>
      </c>
      <c r="Q3065" s="69"/>
      <c r="R3065" s="69">
        <v>12489</v>
      </c>
      <c r="S3065" s="69"/>
      <c r="T3065" s="69" t="s">
        <v>399</v>
      </c>
      <c r="U3065" s="69"/>
      <c r="V3065" s="69" t="s">
        <v>7027</v>
      </c>
      <c r="W3065" s="1">
        <v>9291</v>
      </c>
      <c r="X3065"/>
    </row>
    <row r="3066" spans="1:24" x14ac:dyDescent="0.3">
      <c r="A3066" s="69" t="s">
        <v>10227</v>
      </c>
      <c r="B3066" s="69">
        <v>1</v>
      </c>
      <c r="C3066" s="1" t="s">
        <v>10224</v>
      </c>
      <c r="D3066" s="69" t="s">
        <v>320</v>
      </c>
      <c r="E3066" s="69" t="s">
        <v>10226</v>
      </c>
      <c r="F3066" s="69" t="s">
        <v>298</v>
      </c>
      <c r="G3066" s="69">
        <v>81</v>
      </c>
      <c r="H3066" s="69" t="s">
        <v>695</v>
      </c>
      <c r="I3066" s="69" t="s">
        <v>10224</v>
      </c>
      <c r="J3066" s="69">
        <v>18999</v>
      </c>
      <c r="K3066" s="69">
        <v>3</v>
      </c>
      <c r="L3066" s="69" t="s">
        <v>597</v>
      </c>
      <c r="M3066" s="69" t="s">
        <v>10225</v>
      </c>
      <c r="N3066" s="69">
        <v>26</v>
      </c>
      <c r="O3066" s="69" t="s">
        <v>13609</v>
      </c>
      <c r="P3066" s="1" t="s">
        <v>320</v>
      </c>
      <c r="Q3066" s="69"/>
      <c r="R3066" s="69">
        <v>3045118</v>
      </c>
      <c r="S3066" s="69"/>
      <c r="T3066" s="69" t="s">
        <v>293</v>
      </c>
      <c r="U3066" s="69" t="s">
        <v>1368</v>
      </c>
      <c r="V3066" s="69" t="s">
        <v>4868</v>
      </c>
      <c r="W3066" s="1">
        <v>30263</v>
      </c>
      <c r="X3066"/>
    </row>
    <row r="3067" spans="1:24" x14ac:dyDescent="0.3">
      <c r="A3067" s="69" t="s">
        <v>15487</v>
      </c>
      <c r="B3067" s="69">
        <v>1</v>
      </c>
      <c r="C3067" s="1" t="s">
        <v>15488</v>
      </c>
      <c r="D3067" s="69" t="s">
        <v>347</v>
      </c>
      <c r="E3067" s="69"/>
      <c r="F3067" s="69" t="s">
        <v>298</v>
      </c>
      <c r="G3067" s="69">
        <v>16</v>
      </c>
      <c r="H3067" s="69" t="s">
        <v>346</v>
      </c>
      <c r="I3067" s="69" t="s">
        <v>15488</v>
      </c>
      <c r="J3067" s="69">
        <v>21760</v>
      </c>
      <c r="K3067" s="69">
        <v>1</v>
      </c>
      <c r="L3067" s="69" t="s">
        <v>840</v>
      </c>
      <c r="M3067" s="69" t="s">
        <v>15490</v>
      </c>
      <c r="N3067" s="69">
        <v>22</v>
      </c>
      <c r="O3067" s="69" t="s">
        <v>15491</v>
      </c>
      <c r="P3067" s="1" t="s">
        <v>347</v>
      </c>
      <c r="Q3067" s="69"/>
      <c r="R3067" s="69">
        <v>4242540</v>
      </c>
      <c r="S3067" s="69">
        <v>3</v>
      </c>
      <c r="T3067" s="69" t="s">
        <v>421</v>
      </c>
      <c r="U3067" s="69" t="s">
        <v>703</v>
      </c>
      <c r="V3067" s="69" t="s">
        <v>15489</v>
      </c>
      <c r="W3067" s="1">
        <v>32877</v>
      </c>
      <c r="X3067"/>
    </row>
    <row r="3068" spans="1:24" x14ac:dyDescent="0.3">
      <c r="A3068" s="69" t="s">
        <v>10231</v>
      </c>
      <c r="B3068" s="69">
        <v>1</v>
      </c>
      <c r="C3068" s="1" t="s">
        <v>10228</v>
      </c>
      <c r="D3068" s="69" t="s">
        <v>558</v>
      </c>
      <c r="E3068" s="69" t="s">
        <v>10230</v>
      </c>
      <c r="F3068" s="69" t="s">
        <v>294</v>
      </c>
      <c r="G3068" s="69">
        <v>43</v>
      </c>
      <c r="H3068" s="69" t="s">
        <v>521</v>
      </c>
      <c r="I3068" s="69" t="s">
        <v>10228</v>
      </c>
      <c r="J3068" s="69">
        <v>20092</v>
      </c>
      <c r="K3068" s="69">
        <v>2</v>
      </c>
      <c r="L3068" s="69" t="s">
        <v>1464</v>
      </c>
      <c r="M3068" s="69" t="s">
        <v>10229</v>
      </c>
      <c r="N3068" s="69">
        <v>26</v>
      </c>
      <c r="O3068" s="69" t="s">
        <v>13610</v>
      </c>
      <c r="P3068" s="1" t="s">
        <v>448</v>
      </c>
      <c r="Q3068" s="69"/>
      <c r="R3068" s="69">
        <v>3075100</v>
      </c>
      <c r="S3068" s="69"/>
      <c r="T3068" s="69" t="s">
        <v>344</v>
      </c>
      <c r="U3068" s="69"/>
      <c r="V3068" s="69" t="s">
        <v>8339</v>
      </c>
      <c r="W3068" s="1">
        <v>31341</v>
      </c>
      <c r="X3068"/>
    </row>
    <row r="3069" spans="1:24" x14ac:dyDescent="0.3">
      <c r="A3069" s="69" t="s">
        <v>10233</v>
      </c>
      <c r="B3069" s="69">
        <v>1</v>
      </c>
      <c r="C3069" s="1" t="s">
        <v>10232</v>
      </c>
      <c r="D3069" s="69" t="s">
        <v>347</v>
      </c>
      <c r="E3069" s="69"/>
      <c r="F3069" s="69" t="s">
        <v>294</v>
      </c>
      <c r="G3069" s="69">
        <v>0</v>
      </c>
      <c r="H3069" s="69" t="s">
        <v>1120</v>
      </c>
      <c r="I3069" s="69" t="s">
        <v>10232</v>
      </c>
      <c r="J3069" s="69">
        <v>17150</v>
      </c>
      <c r="K3069" s="69">
        <v>3</v>
      </c>
      <c r="L3069" s="69" t="s">
        <v>8783</v>
      </c>
      <c r="M3069" s="69" t="s">
        <v>312</v>
      </c>
      <c r="N3069" s="69">
        <v>25</v>
      </c>
      <c r="O3069" s="69" t="s">
        <v>13611</v>
      </c>
      <c r="P3069" s="1" t="s">
        <v>347</v>
      </c>
      <c r="Q3069" s="69"/>
      <c r="R3069" s="69"/>
      <c r="S3069" s="69"/>
      <c r="T3069" s="69" t="s">
        <v>344</v>
      </c>
      <c r="U3069" s="69"/>
      <c r="V3069" s="69" t="s">
        <v>1511</v>
      </c>
      <c r="W3069" s="1"/>
      <c r="X3069"/>
    </row>
    <row r="3070" spans="1:24" x14ac:dyDescent="0.3">
      <c r="A3070" s="69" t="s">
        <v>6453</v>
      </c>
      <c r="B3070" s="69">
        <v>1</v>
      </c>
      <c r="C3070" s="1" t="s">
        <v>10234</v>
      </c>
      <c r="D3070" s="69" t="s">
        <v>448</v>
      </c>
      <c r="E3070" s="69" t="s">
        <v>10235</v>
      </c>
      <c r="F3070" s="69" t="s">
        <v>294</v>
      </c>
      <c r="G3070" s="69">
        <v>56</v>
      </c>
      <c r="H3070" s="69" t="s">
        <v>511</v>
      </c>
      <c r="I3070" s="69" t="s">
        <v>10234</v>
      </c>
      <c r="J3070" s="69">
        <v>20549</v>
      </c>
      <c r="K3070" s="69">
        <v>2</v>
      </c>
      <c r="L3070" s="69" t="s">
        <v>612</v>
      </c>
      <c r="M3070" s="69" t="s">
        <v>1104</v>
      </c>
      <c r="N3070" s="69"/>
      <c r="O3070" s="69" t="s">
        <v>13612</v>
      </c>
      <c r="P3070" s="1" t="s">
        <v>448</v>
      </c>
      <c r="Q3070" s="69"/>
      <c r="R3070" s="69">
        <v>4294229</v>
      </c>
      <c r="S3070" s="69">
        <v>5</v>
      </c>
      <c r="T3070" s="69" t="s">
        <v>328</v>
      </c>
      <c r="U3070" s="69"/>
      <c r="V3070" s="69"/>
      <c r="W3070" s="1">
        <v>31466</v>
      </c>
      <c r="X3070"/>
    </row>
    <row r="3071" spans="1:24" x14ac:dyDescent="0.3">
      <c r="A3071" s="69" t="s">
        <v>10237</v>
      </c>
      <c r="B3071" s="69">
        <v>1</v>
      </c>
      <c r="C3071" s="1" t="s">
        <v>10236</v>
      </c>
      <c r="D3071" s="69" t="s">
        <v>320</v>
      </c>
      <c r="E3071" s="69" t="s">
        <v>14162</v>
      </c>
      <c r="F3071" s="69" t="s">
        <v>298</v>
      </c>
      <c r="G3071" s="69">
        <v>87</v>
      </c>
      <c r="H3071" s="69" t="s">
        <v>511</v>
      </c>
      <c r="I3071" s="69" t="s">
        <v>10236</v>
      </c>
      <c r="J3071" s="69">
        <v>20884</v>
      </c>
      <c r="K3071" s="69">
        <v>2</v>
      </c>
      <c r="L3071" s="69" t="s">
        <v>1850</v>
      </c>
      <c r="M3071" s="69" t="s">
        <v>1114</v>
      </c>
      <c r="N3071" s="69">
        <v>24</v>
      </c>
      <c r="O3071" s="69" t="s">
        <v>13613</v>
      </c>
      <c r="P3071" s="1" t="s">
        <v>320</v>
      </c>
      <c r="Q3071" s="69"/>
      <c r="R3071" s="69">
        <v>3843945</v>
      </c>
      <c r="S3071" s="69">
        <v>2</v>
      </c>
      <c r="T3071" s="69" t="s">
        <v>421</v>
      </c>
      <c r="U3071" s="69" t="s">
        <v>14224</v>
      </c>
      <c r="V3071" s="69" t="s">
        <v>5109</v>
      </c>
      <c r="W3071" s="1">
        <v>31969</v>
      </c>
      <c r="X3071"/>
    </row>
    <row r="3072" spans="1:24" x14ac:dyDescent="0.3">
      <c r="A3072" s="69" t="s">
        <v>15492</v>
      </c>
      <c r="B3072" s="69">
        <v>1</v>
      </c>
      <c r="C3072" s="1" t="s">
        <v>10238</v>
      </c>
      <c r="D3072" s="69" t="s">
        <v>347</v>
      </c>
      <c r="E3072" s="69" t="s">
        <v>14163</v>
      </c>
      <c r="F3072" s="69" t="s">
        <v>294</v>
      </c>
      <c r="G3072" s="69"/>
      <c r="H3072" s="69" t="s">
        <v>720</v>
      </c>
      <c r="I3072" s="69" t="s">
        <v>10238</v>
      </c>
      <c r="J3072" s="69">
        <v>21062</v>
      </c>
      <c r="K3072" s="69">
        <v>1</v>
      </c>
      <c r="L3072" s="69" t="s">
        <v>6124</v>
      </c>
      <c r="M3072" s="69" t="s">
        <v>490</v>
      </c>
      <c r="N3072" s="69">
        <v>23</v>
      </c>
      <c r="O3072" s="69" t="s">
        <v>15493</v>
      </c>
      <c r="P3072" s="1" t="s">
        <v>347</v>
      </c>
      <c r="Q3072" s="69"/>
      <c r="R3072" s="69">
        <v>3929817</v>
      </c>
      <c r="S3072" s="69"/>
      <c r="T3072" s="69" t="s">
        <v>317</v>
      </c>
      <c r="U3072" s="69"/>
      <c r="V3072" s="69" t="s">
        <v>10239</v>
      </c>
      <c r="W3072" s="1">
        <v>32356</v>
      </c>
      <c r="X3072"/>
    </row>
    <row r="3073" spans="1:24" x14ac:dyDescent="0.3">
      <c r="A3073" s="69" t="s">
        <v>10242</v>
      </c>
      <c r="B3073" s="69">
        <v>1</v>
      </c>
      <c r="C3073" s="1" t="s">
        <v>10240</v>
      </c>
      <c r="D3073" s="69" t="s">
        <v>448</v>
      </c>
      <c r="E3073" s="69" t="s">
        <v>14164</v>
      </c>
      <c r="F3073" s="69" t="s">
        <v>298</v>
      </c>
      <c r="G3073" s="69">
        <v>26</v>
      </c>
      <c r="H3073" s="69" t="s">
        <v>833</v>
      </c>
      <c r="I3073" s="69" t="s">
        <v>10240</v>
      </c>
      <c r="J3073" s="69">
        <v>20941</v>
      </c>
      <c r="K3073" s="69">
        <v>2</v>
      </c>
      <c r="L3073" s="69" t="s">
        <v>2537</v>
      </c>
      <c r="M3073" s="69" t="s">
        <v>10241</v>
      </c>
      <c r="N3073" s="69">
        <v>23</v>
      </c>
      <c r="O3073" s="69" t="s">
        <v>13614</v>
      </c>
      <c r="P3073" s="1" t="s">
        <v>448</v>
      </c>
      <c r="Q3073" s="69"/>
      <c r="R3073" s="69">
        <v>4040761</v>
      </c>
      <c r="S3073" s="69">
        <v>2</v>
      </c>
      <c r="T3073" s="69" t="s">
        <v>632</v>
      </c>
      <c r="U3073" s="69" t="s">
        <v>703</v>
      </c>
      <c r="V3073" s="69" t="s">
        <v>10243</v>
      </c>
      <c r="W3073" s="1">
        <v>31906</v>
      </c>
      <c r="X3073"/>
    </row>
    <row r="3074" spans="1:24" x14ac:dyDescent="0.3">
      <c r="A3074" s="69" t="s">
        <v>10245</v>
      </c>
      <c r="B3074" s="69">
        <v>1</v>
      </c>
      <c r="C3074" s="1" t="s">
        <v>10244</v>
      </c>
      <c r="D3074" s="69" t="s">
        <v>347</v>
      </c>
      <c r="E3074" s="69" t="s">
        <v>14165</v>
      </c>
      <c r="F3074" s="69" t="s">
        <v>294</v>
      </c>
      <c r="G3074" s="69"/>
      <c r="H3074" s="69" t="s">
        <v>427</v>
      </c>
      <c r="I3074" s="69" t="s">
        <v>10244</v>
      </c>
      <c r="J3074" s="69">
        <v>20978</v>
      </c>
      <c r="K3074" s="69">
        <v>1</v>
      </c>
      <c r="L3074" s="69" t="s">
        <v>608</v>
      </c>
      <c r="M3074" s="69" t="s">
        <v>2066</v>
      </c>
      <c r="N3074" s="69">
        <v>24</v>
      </c>
      <c r="O3074" s="69" t="s">
        <v>13615</v>
      </c>
      <c r="P3074" s="1" t="s">
        <v>347</v>
      </c>
      <c r="Q3074" s="69"/>
      <c r="R3074" s="69">
        <v>3121110</v>
      </c>
      <c r="S3074" s="69"/>
      <c r="T3074" s="69" t="s">
        <v>307</v>
      </c>
      <c r="U3074" s="69"/>
      <c r="V3074" s="69" t="s">
        <v>13882</v>
      </c>
      <c r="W3074" s="1">
        <v>32243</v>
      </c>
      <c r="X3074"/>
    </row>
    <row r="3075" spans="1:24" x14ac:dyDescent="0.3">
      <c r="A3075" s="69" t="s">
        <v>10247</v>
      </c>
      <c r="B3075" s="69">
        <v>1</v>
      </c>
      <c r="C3075" s="1" t="s">
        <v>257</v>
      </c>
      <c r="D3075" s="69" t="s">
        <v>448</v>
      </c>
      <c r="E3075" s="69" t="s">
        <v>10246</v>
      </c>
      <c r="F3075" s="69" t="s">
        <v>298</v>
      </c>
      <c r="G3075" s="69">
        <v>22</v>
      </c>
      <c r="H3075" s="69" t="s">
        <v>355</v>
      </c>
      <c r="I3075" s="69" t="s">
        <v>257</v>
      </c>
      <c r="J3075" s="69">
        <v>20064</v>
      </c>
      <c r="K3075" s="69">
        <v>3</v>
      </c>
      <c r="L3075" s="69" t="s">
        <v>461</v>
      </c>
      <c r="M3075" s="69" t="s">
        <v>1545</v>
      </c>
      <c r="N3075" s="69">
        <v>25</v>
      </c>
      <c r="O3075" s="69" t="s">
        <v>13616</v>
      </c>
      <c r="P3075" s="1" t="s">
        <v>448</v>
      </c>
      <c r="Q3075" s="69"/>
      <c r="R3075" s="69">
        <v>3116136</v>
      </c>
      <c r="S3075" s="69">
        <v>3</v>
      </c>
      <c r="T3075" s="69" t="s">
        <v>307</v>
      </c>
      <c r="U3075" s="69" t="s">
        <v>297</v>
      </c>
      <c r="V3075" s="69" t="s">
        <v>7321</v>
      </c>
      <c r="W3075" s="1">
        <v>31221</v>
      </c>
      <c r="X3075"/>
    </row>
    <row r="3076" spans="1:24" x14ac:dyDescent="0.3">
      <c r="A3076" s="69" t="s">
        <v>10251</v>
      </c>
      <c r="B3076" s="69">
        <v>1</v>
      </c>
      <c r="C3076" s="1" t="s">
        <v>10248</v>
      </c>
      <c r="D3076" s="69" t="s">
        <v>320</v>
      </c>
      <c r="E3076" s="69" t="s">
        <v>10250</v>
      </c>
      <c r="F3076" s="69" t="s">
        <v>298</v>
      </c>
      <c r="G3076" s="69">
        <v>85</v>
      </c>
      <c r="H3076" s="69" t="s">
        <v>695</v>
      </c>
      <c r="I3076" s="69" t="s">
        <v>10248</v>
      </c>
      <c r="J3076" s="69">
        <v>19304</v>
      </c>
      <c r="K3076" s="69">
        <v>4</v>
      </c>
      <c r="L3076" s="69" t="s">
        <v>10249</v>
      </c>
      <c r="M3076" s="69" t="s">
        <v>777</v>
      </c>
      <c r="N3076" s="69">
        <v>27</v>
      </c>
      <c r="O3076" s="69" t="s">
        <v>13617</v>
      </c>
      <c r="P3076" s="1" t="s">
        <v>320</v>
      </c>
      <c r="Q3076" s="69"/>
      <c r="R3076" s="69">
        <v>2971281</v>
      </c>
      <c r="S3076" s="69">
        <v>3</v>
      </c>
      <c r="T3076" s="69" t="s">
        <v>303</v>
      </c>
      <c r="U3076" s="69" t="s">
        <v>690</v>
      </c>
      <c r="V3076" s="69" t="s">
        <v>8683</v>
      </c>
      <c r="W3076" s="1">
        <v>30627</v>
      </c>
      <c r="X3076"/>
    </row>
    <row r="3077" spans="1:24" x14ac:dyDescent="0.3">
      <c r="A3077" s="69" t="s">
        <v>10254</v>
      </c>
      <c r="B3077" s="69">
        <v>1</v>
      </c>
      <c r="C3077" s="1" t="s">
        <v>10252</v>
      </c>
      <c r="D3077" s="69" t="s">
        <v>347</v>
      </c>
      <c r="E3077" s="69" t="s">
        <v>10253</v>
      </c>
      <c r="F3077" s="69" t="s">
        <v>298</v>
      </c>
      <c r="G3077" s="69">
        <v>17</v>
      </c>
      <c r="H3077" s="69" t="s">
        <v>410</v>
      </c>
      <c r="I3077" s="69" t="s">
        <v>10252</v>
      </c>
      <c r="J3077" s="69">
        <v>16141</v>
      </c>
      <c r="K3077" s="69">
        <v>7</v>
      </c>
      <c r="L3077" s="69" t="s">
        <v>3789</v>
      </c>
      <c r="M3077" s="69" t="s">
        <v>1630</v>
      </c>
      <c r="N3077" s="69">
        <v>28</v>
      </c>
      <c r="O3077" s="69" t="s">
        <v>16675</v>
      </c>
      <c r="P3077" s="1" t="s">
        <v>347</v>
      </c>
      <c r="Q3077" s="69"/>
      <c r="R3077" s="69">
        <v>17258</v>
      </c>
      <c r="S3077" s="69">
        <v>2</v>
      </c>
      <c r="T3077" s="69" t="s">
        <v>359</v>
      </c>
      <c r="U3077" s="69" t="s">
        <v>14224</v>
      </c>
      <c r="V3077" s="69" t="s">
        <v>10255</v>
      </c>
      <c r="W3077" s="1">
        <v>28026</v>
      </c>
      <c r="X3077"/>
    </row>
    <row r="3078" spans="1:24" x14ac:dyDescent="0.3">
      <c r="A3078" s="69" t="s">
        <v>10258</v>
      </c>
      <c r="B3078" s="69">
        <v>1</v>
      </c>
      <c r="C3078" s="1" t="s">
        <v>10256</v>
      </c>
      <c r="D3078" s="69" t="s">
        <v>320</v>
      </c>
      <c r="E3078" s="69" t="s">
        <v>10257</v>
      </c>
      <c r="F3078" s="69" t="s">
        <v>298</v>
      </c>
      <c r="G3078" s="69">
        <v>80</v>
      </c>
      <c r="H3078" s="69" t="s">
        <v>799</v>
      </c>
      <c r="I3078" s="69" t="s">
        <v>10256</v>
      </c>
      <c r="J3078" s="69">
        <v>15247</v>
      </c>
      <c r="K3078" s="69">
        <v>8</v>
      </c>
      <c r="L3078" s="69" t="s">
        <v>2473</v>
      </c>
      <c r="M3078" s="69" t="s">
        <v>5911</v>
      </c>
      <c r="N3078" s="69">
        <v>35</v>
      </c>
      <c r="O3078" s="69" t="s">
        <v>13618</v>
      </c>
      <c r="P3078" s="1" t="s">
        <v>320</v>
      </c>
      <c r="Q3078" s="69"/>
      <c r="R3078" s="69">
        <v>15773</v>
      </c>
      <c r="S3078" s="69">
        <v>2</v>
      </c>
      <c r="T3078" s="69" t="s">
        <v>671</v>
      </c>
      <c r="U3078" s="69" t="s">
        <v>717</v>
      </c>
      <c r="V3078" s="69" t="s">
        <v>3677</v>
      </c>
      <c r="W3078" s="1">
        <v>26612</v>
      </c>
      <c r="X3078"/>
    </row>
    <row r="3079" spans="1:24" x14ac:dyDescent="0.3">
      <c r="A3079" s="69" t="s">
        <v>10260</v>
      </c>
      <c r="B3079" s="69">
        <v>1</v>
      </c>
      <c r="C3079" s="1" t="s">
        <v>10259</v>
      </c>
      <c r="D3079" s="69" t="s">
        <v>347</v>
      </c>
      <c r="E3079" s="69"/>
      <c r="F3079" s="69" t="s">
        <v>294</v>
      </c>
      <c r="G3079" s="69">
        <v>2</v>
      </c>
      <c r="H3079" s="69" t="s">
        <v>396</v>
      </c>
      <c r="I3079" s="69" t="s">
        <v>10259</v>
      </c>
      <c r="J3079" s="69">
        <v>20688</v>
      </c>
      <c r="K3079" s="69">
        <v>2</v>
      </c>
      <c r="L3079" s="69" t="s">
        <v>612</v>
      </c>
      <c r="M3079" s="69" t="s">
        <v>1344</v>
      </c>
      <c r="N3079" s="69"/>
      <c r="O3079" s="69" t="s">
        <v>13619</v>
      </c>
      <c r="P3079" s="1" t="s">
        <v>347</v>
      </c>
      <c r="Q3079" s="69"/>
      <c r="R3079" s="69">
        <v>4370294</v>
      </c>
      <c r="S3079" s="69"/>
      <c r="T3079" s="69" t="s">
        <v>359</v>
      </c>
      <c r="U3079" s="69"/>
      <c r="V3079" s="69"/>
      <c r="W3079" s="1">
        <v>31782</v>
      </c>
    </row>
    <row r="3080" spans="1:24" x14ac:dyDescent="0.3">
      <c r="A3080" s="69" t="s">
        <v>16078</v>
      </c>
      <c r="B3080" s="69">
        <v>1</v>
      </c>
      <c r="C3080" s="1" t="s">
        <v>16079</v>
      </c>
      <c r="D3080" s="69" t="s">
        <v>15649</v>
      </c>
      <c r="E3080" s="69" t="s">
        <v>16080</v>
      </c>
      <c r="F3080" s="69" t="s">
        <v>298</v>
      </c>
      <c r="G3080" s="69">
        <v>6</v>
      </c>
      <c r="H3080" s="69" t="s">
        <v>439</v>
      </c>
      <c r="I3080" s="69" t="s">
        <v>16079</v>
      </c>
      <c r="J3080" s="69">
        <v>14409</v>
      </c>
      <c r="K3080" s="69">
        <v>9</v>
      </c>
      <c r="L3080" s="69" t="s">
        <v>325</v>
      </c>
      <c r="M3080" s="69" t="s">
        <v>16081</v>
      </c>
      <c r="N3080" s="69">
        <v>31</v>
      </c>
      <c r="O3080" s="69" t="s">
        <v>16082</v>
      </c>
      <c r="P3080" s="1" t="s">
        <v>15649</v>
      </c>
      <c r="Q3080" s="69"/>
      <c r="R3080" s="69">
        <v>15153</v>
      </c>
      <c r="S3080" s="69"/>
      <c r="T3080" s="69" t="s">
        <v>293</v>
      </c>
      <c r="U3080" s="69" t="s">
        <v>566</v>
      </c>
      <c r="V3080" s="69" t="s">
        <v>4816</v>
      </c>
      <c r="W3080" s="1">
        <v>26350</v>
      </c>
    </row>
    <row r="3081" spans="1:24" x14ac:dyDescent="0.3">
      <c r="A3081" s="69" t="s">
        <v>10262</v>
      </c>
      <c r="B3081" s="69">
        <v>1</v>
      </c>
      <c r="C3081" s="1" t="s">
        <v>10261</v>
      </c>
      <c r="D3081" s="69" t="s">
        <v>347</v>
      </c>
      <c r="E3081" s="69"/>
      <c r="F3081" s="69" t="s">
        <v>294</v>
      </c>
      <c r="G3081" s="69">
        <v>85</v>
      </c>
      <c r="H3081" s="69" t="s">
        <v>537</v>
      </c>
      <c r="I3081" s="69" t="s">
        <v>10261</v>
      </c>
      <c r="J3081" s="69">
        <v>15550</v>
      </c>
      <c r="K3081" s="69">
        <v>2</v>
      </c>
      <c r="L3081" s="69" t="s">
        <v>9020</v>
      </c>
      <c r="M3081" s="69" t="s">
        <v>2710</v>
      </c>
      <c r="N3081" s="69">
        <v>28</v>
      </c>
      <c r="O3081" s="69" t="s">
        <v>13620</v>
      </c>
      <c r="P3081" s="1" t="s">
        <v>347</v>
      </c>
      <c r="Q3081" s="69"/>
      <c r="R3081" s="69">
        <v>16462</v>
      </c>
      <c r="S3081" s="69"/>
      <c r="T3081" s="69" t="s">
        <v>307</v>
      </c>
      <c r="U3081" s="69"/>
      <c r="V3081" s="69" t="s">
        <v>10263</v>
      </c>
      <c r="W3081" s="1">
        <v>27284</v>
      </c>
    </row>
    <row r="3082" spans="1:24" x14ac:dyDescent="0.3">
      <c r="A3082" s="69" t="s">
        <v>10266</v>
      </c>
      <c r="B3082" s="69">
        <v>1</v>
      </c>
      <c r="C3082" s="1" t="s">
        <v>10264</v>
      </c>
      <c r="D3082" s="69" t="s">
        <v>347</v>
      </c>
      <c r="E3082" s="69" t="s">
        <v>10265</v>
      </c>
      <c r="F3082" s="69" t="s">
        <v>294</v>
      </c>
      <c r="G3082" s="69">
        <v>88</v>
      </c>
      <c r="H3082" s="69" t="s">
        <v>214</v>
      </c>
      <c r="I3082" s="69" t="s">
        <v>10264</v>
      </c>
      <c r="J3082" s="69">
        <v>8532</v>
      </c>
      <c r="K3082" s="69">
        <v>11</v>
      </c>
      <c r="L3082" s="69" t="s">
        <v>332</v>
      </c>
      <c r="M3082" s="69" t="s">
        <v>3822</v>
      </c>
      <c r="N3082" s="69">
        <v>31</v>
      </c>
      <c r="O3082" s="69" t="s">
        <v>13621</v>
      </c>
      <c r="P3082" s="1" t="s">
        <v>347</v>
      </c>
      <c r="Q3082" s="69"/>
      <c r="R3082" s="69">
        <v>12556</v>
      </c>
      <c r="S3082" s="69"/>
      <c r="T3082" s="69" t="s">
        <v>317</v>
      </c>
      <c r="U3082" s="69"/>
      <c r="V3082" s="69" t="s">
        <v>3766</v>
      </c>
      <c r="W3082" s="1">
        <v>9294</v>
      </c>
    </row>
    <row r="3083" spans="1:24" x14ac:dyDescent="0.3">
      <c r="A3083" s="69" t="s">
        <v>10269</v>
      </c>
      <c r="B3083" s="69">
        <v>1</v>
      </c>
      <c r="C3083" s="1" t="s">
        <v>10267</v>
      </c>
      <c r="D3083" s="69" t="s">
        <v>347</v>
      </c>
      <c r="E3083" s="69"/>
      <c r="F3083" s="69" t="s">
        <v>294</v>
      </c>
      <c r="G3083" s="69">
        <v>80</v>
      </c>
      <c r="H3083" s="69" t="s">
        <v>433</v>
      </c>
      <c r="I3083" s="69" t="s">
        <v>10267</v>
      </c>
      <c r="J3083" s="69">
        <v>12513</v>
      </c>
      <c r="K3083" s="69">
        <v>8</v>
      </c>
      <c r="L3083" s="69" t="s">
        <v>1596</v>
      </c>
      <c r="M3083" s="69" t="s">
        <v>10268</v>
      </c>
      <c r="N3083" s="69">
        <v>32</v>
      </c>
      <c r="O3083" s="69" t="s">
        <v>13622</v>
      </c>
      <c r="P3083" s="1" t="s">
        <v>347</v>
      </c>
      <c r="Q3083" s="69"/>
      <c r="R3083" s="69">
        <v>9668</v>
      </c>
      <c r="S3083" s="69"/>
      <c r="T3083" s="69" t="s">
        <v>344</v>
      </c>
      <c r="U3083" s="69"/>
      <c r="V3083" s="69" t="s">
        <v>7196</v>
      </c>
      <c r="W3083" s="1"/>
    </row>
    <row r="3084" spans="1:24" x14ac:dyDescent="0.3">
      <c r="A3084" s="69" t="s">
        <v>10272</v>
      </c>
      <c r="B3084" s="69">
        <v>1</v>
      </c>
      <c r="C3084" s="1" t="s">
        <v>10270</v>
      </c>
      <c r="D3084" s="69" t="s">
        <v>558</v>
      </c>
      <c r="E3084" s="69" t="s">
        <v>14166</v>
      </c>
      <c r="F3084" s="69" t="s">
        <v>298</v>
      </c>
      <c r="G3084" s="69">
        <v>47</v>
      </c>
      <c r="H3084" s="69" t="s">
        <v>952</v>
      </c>
      <c r="I3084" s="69" t="s">
        <v>10270</v>
      </c>
      <c r="J3084" s="69">
        <v>21100</v>
      </c>
      <c r="K3084" s="69">
        <v>2</v>
      </c>
      <c r="L3084" s="69" t="s">
        <v>10271</v>
      </c>
      <c r="M3084" s="69" t="s">
        <v>1112</v>
      </c>
      <c r="N3084" s="69">
        <v>26</v>
      </c>
      <c r="O3084" s="69" t="s">
        <v>13623</v>
      </c>
      <c r="P3084" s="1" t="s">
        <v>448</v>
      </c>
      <c r="Q3084" s="69"/>
      <c r="R3084" s="69">
        <v>3115349</v>
      </c>
      <c r="S3084" s="69">
        <v>7</v>
      </c>
      <c r="T3084" s="69" t="s">
        <v>317</v>
      </c>
      <c r="U3084" s="69" t="s">
        <v>486</v>
      </c>
      <c r="V3084" s="69" t="s">
        <v>5031</v>
      </c>
      <c r="W3084" s="1">
        <v>31826</v>
      </c>
    </row>
    <row r="3085" spans="1:24" x14ac:dyDescent="0.3">
      <c r="A3085" s="69" t="s">
        <v>10275</v>
      </c>
      <c r="B3085" s="69">
        <v>1</v>
      </c>
      <c r="C3085" s="1" t="s">
        <v>10273</v>
      </c>
      <c r="D3085" s="69" t="s">
        <v>310</v>
      </c>
      <c r="E3085" s="69" t="s">
        <v>10274</v>
      </c>
      <c r="F3085" s="69" t="s">
        <v>298</v>
      </c>
      <c r="G3085" s="69">
        <v>3</v>
      </c>
      <c r="H3085" s="69" t="s">
        <v>692</v>
      </c>
      <c r="I3085" s="69" t="s">
        <v>10273</v>
      </c>
      <c r="J3085" s="69">
        <v>16621</v>
      </c>
      <c r="K3085" s="69">
        <v>7</v>
      </c>
      <c r="L3085" s="69" t="s">
        <v>968</v>
      </c>
      <c r="M3085" s="69" t="s">
        <v>2942</v>
      </c>
      <c r="N3085" s="69">
        <v>30</v>
      </c>
      <c r="O3085" s="69" t="s">
        <v>13624</v>
      </c>
      <c r="P3085" s="1" t="s">
        <v>310</v>
      </c>
      <c r="Q3085" s="69"/>
      <c r="R3085" s="69">
        <v>16809</v>
      </c>
      <c r="S3085" s="69">
        <v>2</v>
      </c>
      <c r="T3085" s="69" t="s">
        <v>421</v>
      </c>
      <c r="U3085" s="69" t="s">
        <v>741</v>
      </c>
      <c r="V3085" s="69" t="s">
        <v>17443</v>
      </c>
      <c r="W3085" s="1">
        <v>27742</v>
      </c>
    </row>
    <row r="3086" spans="1:24" x14ac:dyDescent="0.3">
      <c r="A3086" s="69" t="s">
        <v>10279</v>
      </c>
      <c r="B3086" s="69">
        <v>1</v>
      </c>
      <c r="C3086" s="1" t="s">
        <v>10276</v>
      </c>
      <c r="D3086" s="69" t="s">
        <v>347</v>
      </c>
      <c r="E3086" s="69" t="s">
        <v>10278</v>
      </c>
      <c r="F3086" s="69" t="s">
        <v>294</v>
      </c>
      <c r="G3086" s="69">
        <v>19</v>
      </c>
      <c r="H3086" s="69" t="s">
        <v>388</v>
      </c>
      <c r="I3086" s="69" t="s">
        <v>10276</v>
      </c>
      <c r="J3086" s="69">
        <v>18181</v>
      </c>
      <c r="K3086" s="69">
        <v>4</v>
      </c>
      <c r="L3086" s="69" t="s">
        <v>10277</v>
      </c>
      <c r="M3086" s="69" t="s">
        <v>6258</v>
      </c>
      <c r="N3086" s="69">
        <v>27</v>
      </c>
      <c r="O3086" s="69" t="s">
        <v>13625</v>
      </c>
      <c r="P3086" s="1" t="s">
        <v>347</v>
      </c>
      <c r="Q3086" s="69"/>
      <c r="R3086" s="69">
        <v>2980068</v>
      </c>
      <c r="S3086" s="69"/>
      <c r="T3086" s="69" t="s">
        <v>317</v>
      </c>
      <c r="U3086" s="69"/>
      <c r="V3086" s="69" t="s">
        <v>1023</v>
      </c>
      <c r="W3086" s="1">
        <v>29605</v>
      </c>
    </row>
    <row r="3087" spans="1:24" x14ac:dyDescent="0.3">
      <c r="A3087" s="69" t="s">
        <v>10281</v>
      </c>
      <c r="B3087" s="69">
        <v>1</v>
      </c>
      <c r="C3087" s="1" t="s">
        <v>10280</v>
      </c>
      <c r="D3087" s="69" t="s">
        <v>347</v>
      </c>
      <c r="E3087" s="69"/>
      <c r="F3087" s="69" t="s">
        <v>294</v>
      </c>
      <c r="G3087" s="69">
        <v>1</v>
      </c>
      <c r="H3087" s="69" t="s">
        <v>575</v>
      </c>
      <c r="I3087" s="69" t="s">
        <v>10280</v>
      </c>
      <c r="J3087" s="69">
        <v>16416</v>
      </c>
      <c r="K3087" s="69">
        <v>6</v>
      </c>
      <c r="L3087" s="69" t="s">
        <v>1443</v>
      </c>
      <c r="M3087" s="69" t="s">
        <v>1498</v>
      </c>
      <c r="N3087" s="69">
        <v>28</v>
      </c>
      <c r="O3087" s="69" t="s">
        <v>13626</v>
      </c>
      <c r="P3087" s="1" t="s">
        <v>347</v>
      </c>
      <c r="Q3087" s="69"/>
      <c r="R3087" s="69">
        <v>17349</v>
      </c>
      <c r="S3087" s="69"/>
      <c r="T3087" s="69" t="s">
        <v>328</v>
      </c>
      <c r="U3087" s="69"/>
      <c r="V3087" s="69" t="s">
        <v>16676</v>
      </c>
      <c r="W3087" s="1">
        <v>28174</v>
      </c>
    </row>
    <row r="3088" spans="1:24" x14ac:dyDescent="0.3">
      <c r="A3088" s="69" t="s">
        <v>10284</v>
      </c>
      <c r="B3088" s="69">
        <v>1</v>
      </c>
      <c r="C3088" s="1" t="s">
        <v>10282</v>
      </c>
      <c r="D3088" s="69" t="s">
        <v>347</v>
      </c>
      <c r="E3088" s="69"/>
      <c r="F3088" s="69" t="s">
        <v>294</v>
      </c>
      <c r="G3088" s="69">
        <v>2</v>
      </c>
      <c r="H3088" s="69" t="s">
        <v>564</v>
      </c>
      <c r="I3088" s="69" t="s">
        <v>10282</v>
      </c>
      <c r="J3088" s="69">
        <v>18747</v>
      </c>
      <c r="K3088" s="69">
        <v>1</v>
      </c>
      <c r="L3088" s="69" t="s">
        <v>6218</v>
      </c>
      <c r="M3088" s="69" t="s">
        <v>10283</v>
      </c>
      <c r="N3088" s="69">
        <v>27</v>
      </c>
      <c r="O3088" s="69" t="s">
        <v>13627</v>
      </c>
      <c r="P3088" s="1" t="s">
        <v>347</v>
      </c>
      <c r="Q3088" s="69"/>
      <c r="R3088" s="69">
        <v>4037285</v>
      </c>
      <c r="S3088" s="69"/>
      <c r="T3088" s="69" t="s">
        <v>307</v>
      </c>
      <c r="U3088" s="69"/>
      <c r="V3088" s="69" t="s">
        <v>4684</v>
      </c>
      <c r="W3088" s="1">
        <v>30047</v>
      </c>
    </row>
    <row r="3089" spans="1:23" x14ac:dyDescent="0.3">
      <c r="A3089" s="69" t="s">
        <v>10288</v>
      </c>
      <c r="B3089" s="69">
        <v>1</v>
      </c>
      <c r="C3089" s="1" t="s">
        <v>10285</v>
      </c>
      <c r="D3089" s="69" t="s">
        <v>320</v>
      </c>
      <c r="E3089" s="69" t="s">
        <v>10287</v>
      </c>
      <c r="F3089" s="69" t="s">
        <v>298</v>
      </c>
      <c r="G3089" s="69">
        <v>82</v>
      </c>
      <c r="H3089" s="69" t="s">
        <v>818</v>
      </c>
      <c r="I3089" s="69" t="s">
        <v>10285</v>
      </c>
      <c r="J3089" s="69">
        <v>19165</v>
      </c>
      <c r="K3089" s="69">
        <v>4</v>
      </c>
      <c r="L3089" s="69" t="s">
        <v>325</v>
      </c>
      <c r="M3089" s="69" t="s">
        <v>10286</v>
      </c>
      <c r="N3089" s="69">
        <v>26</v>
      </c>
      <c r="O3089" s="69" t="s">
        <v>13628</v>
      </c>
      <c r="P3089" s="1" t="s">
        <v>320</v>
      </c>
      <c r="Q3089" s="69"/>
      <c r="R3089" s="69">
        <v>3052096</v>
      </c>
      <c r="S3089" s="69">
        <v>3</v>
      </c>
      <c r="T3089" s="69" t="s">
        <v>421</v>
      </c>
      <c r="U3089" s="69" t="s">
        <v>566</v>
      </c>
      <c r="V3089" s="69" t="s">
        <v>10289</v>
      </c>
      <c r="W3089" s="1">
        <v>30373</v>
      </c>
    </row>
    <row r="3090" spans="1:23" x14ac:dyDescent="0.3">
      <c r="A3090" s="69" t="s">
        <v>16677</v>
      </c>
      <c r="B3090" s="69">
        <v>1</v>
      </c>
      <c r="C3090" s="1" t="s">
        <v>16678</v>
      </c>
      <c r="D3090" s="69" t="s">
        <v>448</v>
      </c>
      <c r="E3090" s="69"/>
      <c r="F3090" s="69" t="s">
        <v>298</v>
      </c>
      <c r="G3090" s="69">
        <v>35</v>
      </c>
      <c r="H3090" s="69" t="s">
        <v>533</v>
      </c>
      <c r="I3090" s="69" t="s">
        <v>16678</v>
      </c>
      <c r="J3090" s="69"/>
      <c r="K3090" s="69">
        <v>0</v>
      </c>
      <c r="L3090" s="69" t="s">
        <v>16679</v>
      </c>
      <c r="M3090" s="69" t="s">
        <v>1978</v>
      </c>
      <c r="N3090" s="69"/>
      <c r="O3090" s="69" t="s">
        <v>16680</v>
      </c>
      <c r="P3090" s="1" t="s">
        <v>448</v>
      </c>
      <c r="Q3090" s="69"/>
      <c r="R3090" s="69"/>
      <c r="S3090" s="69"/>
      <c r="T3090" s="69" t="s">
        <v>489</v>
      </c>
      <c r="U3090" s="69" t="s">
        <v>441</v>
      </c>
      <c r="V3090" s="69"/>
      <c r="W3090" s="1"/>
    </row>
    <row r="3091" spans="1:23" x14ac:dyDescent="0.3">
      <c r="A3091" s="69" t="s">
        <v>10291</v>
      </c>
      <c r="B3091" s="69">
        <v>1</v>
      </c>
      <c r="C3091" s="1" t="s">
        <v>10290</v>
      </c>
      <c r="D3091" s="69" t="s">
        <v>448</v>
      </c>
      <c r="E3091" s="69"/>
      <c r="F3091" s="69" t="s">
        <v>294</v>
      </c>
      <c r="G3091" s="69">
        <v>39</v>
      </c>
      <c r="H3091" s="69" t="s">
        <v>758</v>
      </c>
      <c r="I3091" s="69" t="s">
        <v>10290</v>
      </c>
      <c r="J3091" s="69">
        <v>18158</v>
      </c>
      <c r="K3091" s="69">
        <v>3</v>
      </c>
      <c r="L3091" s="69" t="s">
        <v>605</v>
      </c>
      <c r="M3091" s="69" t="s">
        <v>2387</v>
      </c>
      <c r="N3091" s="69">
        <v>25</v>
      </c>
      <c r="O3091" s="69" t="s">
        <v>13629</v>
      </c>
      <c r="P3091" s="1" t="s">
        <v>448</v>
      </c>
      <c r="Q3091" s="69"/>
      <c r="R3091" s="69">
        <v>2971062</v>
      </c>
      <c r="S3091" s="69"/>
      <c r="T3091" s="69" t="s">
        <v>359</v>
      </c>
      <c r="U3091" s="69"/>
      <c r="V3091" s="69" t="s">
        <v>1426</v>
      </c>
      <c r="W3091" s="1">
        <v>29476</v>
      </c>
    </row>
    <row r="3092" spans="1:23" x14ac:dyDescent="0.3">
      <c r="A3092" s="69" t="s">
        <v>10293</v>
      </c>
      <c r="B3092" s="69">
        <v>1</v>
      </c>
      <c r="C3092" s="1" t="s">
        <v>162</v>
      </c>
      <c r="D3092" s="69" t="s">
        <v>448</v>
      </c>
      <c r="E3092" s="69" t="s">
        <v>10292</v>
      </c>
      <c r="F3092" s="69" t="s">
        <v>298</v>
      </c>
      <c r="G3092" s="69">
        <v>39</v>
      </c>
      <c r="H3092" s="69" t="s">
        <v>661</v>
      </c>
      <c r="I3092" s="69" t="s">
        <v>162</v>
      </c>
      <c r="J3092" s="69">
        <v>15261</v>
      </c>
      <c r="K3092" s="69">
        <v>8</v>
      </c>
      <c r="L3092" s="69" t="s">
        <v>523</v>
      </c>
      <c r="M3092" s="69" t="s">
        <v>2793</v>
      </c>
      <c r="N3092" s="69">
        <v>29</v>
      </c>
      <c r="O3092" s="69" t="s">
        <v>13630</v>
      </c>
      <c r="P3092" s="1" t="s">
        <v>448</v>
      </c>
      <c r="Q3092" s="69"/>
      <c r="R3092" s="69">
        <v>16020</v>
      </c>
      <c r="S3092" s="69"/>
      <c r="T3092" s="69" t="s">
        <v>399</v>
      </c>
      <c r="U3092" s="69" t="s">
        <v>890</v>
      </c>
      <c r="V3092" s="69" t="s">
        <v>2568</v>
      </c>
      <c r="W3092" s="1">
        <v>26817</v>
      </c>
    </row>
    <row r="3093" spans="1:23" x14ac:dyDescent="0.3">
      <c r="A3093" s="69" t="s">
        <v>10296</v>
      </c>
      <c r="B3093" s="69">
        <v>1</v>
      </c>
      <c r="C3093" s="1" t="s">
        <v>196</v>
      </c>
      <c r="D3093" s="69" t="s">
        <v>347</v>
      </c>
      <c r="E3093" s="69" t="s">
        <v>10295</v>
      </c>
      <c r="F3093" s="69" t="s">
        <v>298</v>
      </c>
      <c r="G3093" s="69">
        <v>15</v>
      </c>
      <c r="H3093" s="69" t="s">
        <v>720</v>
      </c>
      <c r="I3093" s="69" t="s">
        <v>196</v>
      </c>
      <c r="J3093" s="69">
        <v>6767</v>
      </c>
      <c r="K3093" s="69">
        <v>12</v>
      </c>
      <c r="L3093" s="69" t="s">
        <v>2796</v>
      </c>
      <c r="M3093" s="69" t="s">
        <v>10294</v>
      </c>
      <c r="N3093" s="69">
        <v>34</v>
      </c>
      <c r="O3093" s="69" t="s">
        <v>13631</v>
      </c>
      <c r="P3093" s="1" t="s">
        <v>347</v>
      </c>
      <c r="Q3093" s="69"/>
      <c r="R3093" s="69">
        <v>11439</v>
      </c>
      <c r="S3093" s="69"/>
      <c r="T3093" s="69" t="s">
        <v>307</v>
      </c>
      <c r="U3093" s="69"/>
      <c r="V3093" s="69" t="s">
        <v>3077</v>
      </c>
      <c r="W3093" s="1">
        <v>8982</v>
      </c>
    </row>
    <row r="3094" spans="1:23" x14ac:dyDescent="0.3">
      <c r="A3094" s="69" t="s">
        <v>10298</v>
      </c>
      <c r="B3094" s="69">
        <v>1</v>
      </c>
      <c r="C3094" s="1" t="s">
        <v>10297</v>
      </c>
      <c r="D3094" s="69" t="s">
        <v>448</v>
      </c>
      <c r="E3094" s="69"/>
      <c r="F3094" s="69" t="s">
        <v>294</v>
      </c>
      <c r="G3094" s="69">
        <v>35</v>
      </c>
      <c r="H3094" s="69" t="s">
        <v>355</v>
      </c>
      <c r="I3094" s="69" t="s">
        <v>10297</v>
      </c>
      <c r="J3094" s="69">
        <v>18773</v>
      </c>
      <c r="K3094" s="69">
        <v>0</v>
      </c>
      <c r="L3094" s="69" t="s">
        <v>811</v>
      </c>
      <c r="M3094" s="69" t="s">
        <v>4065</v>
      </c>
      <c r="N3094" s="69">
        <v>25</v>
      </c>
      <c r="O3094" s="69" t="s">
        <v>13632</v>
      </c>
      <c r="P3094" s="1" t="s">
        <v>448</v>
      </c>
      <c r="Q3094" s="69"/>
      <c r="R3094" s="69"/>
      <c r="S3094" s="69"/>
      <c r="T3094" s="69" t="s">
        <v>395</v>
      </c>
      <c r="U3094" s="69"/>
      <c r="V3094" s="69" t="s">
        <v>5330</v>
      </c>
      <c r="W3094" s="1">
        <v>30070</v>
      </c>
    </row>
    <row r="3095" spans="1:23" x14ac:dyDescent="0.3">
      <c r="A3095" s="69" t="s">
        <v>10302</v>
      </c>
      <c r="B3095" s="69">
        <v>1</v>
      </c>
      <c r="C3095" s="1" t="s">
        <v>10299</v>
      </c>
      <c r="D3095" s="69" t="s">
        <v>320</v>
      </c>
      <c r="E3095" s="69" t="s">
        <v>10301</v>
      </c>
      <c r="F3095" s="69" t="s">
        <v>298</v>
      </c>
      <c r="G3095" s="69">
        <v>89</v>
      </c>
      <c r="H3095" s="69" t="s">
        <v>1062</v>
      </c>
      <c r="I3095" s="69" t="s">
        <v>10299</v>
      </c>
      <c r="J3095" s="69">
        <v>19950</v>
      </c>
      <c r="K3095" s="69">
        <v>3</v>
      </c>
      <c r="L3095" s="69" t="s">
        <v>1993</v>
      </c>
      <c r="M3095" s="69" t="s">
        <v>10300</v>
      </c>
      <c r="N3095" s="69">
        <v>25</v>
      </c>
      <c r="O3095" s="69" t="s">
        <v>13633</v>
      </c>
      <c r="P3095" s="1" t="s">
        <v>320</v>
      </c>
      <c r="Q3095" s="69"/>
      <c r="R3095" s="69">
        <v>3127292</v>
      </c>
      <c r="S3095" s="69">
        <v>2</v>
      </c>
      <c r="T3095" s="69" t="s">
        <v>421</v>
      </c>
      <c r="U3095" s="69" t="s">
        <v>414</v>
      </c>
      <c r="V3095" s="69" t="s">
        <v>7622</v>
      </c>
      <c r="W3095" s="1">
        <v>31090</v>
      </c>
    </row>
    <row r="3096" spans="1:23" x14ac:dyDescent="0.3">
      <c r="A3096" s="69" t="s">
        <v>16681</v>
      </c>
      <c r="B3096" s="69">
        <v>1</v>
      </c>
      <c r="C3096" s="1" t="s">
        <v>16682</v>
      </c>
      <c r="D3096" s="69" t="s">
        <v>347</v>
      </c>
      <c r="E3096" s="69"/>
      <c r="F3096" s="69" t="s">
        <v>298</v>
      </c>
      <c r="G3096" s="69"/>
      <c r="H3096" s="69" t="s">
        <v>575</v>
      </c>
      <c r="I3096" s="69" t="s">
        <v>16682</v>
      </c>
      <c r="J3096" s="69"/>
      <c r="K3096" s="69">
        <v>0</v>
      </c>
      <c r="L3096" s="69" t="s">
        <v>16683</v>
      </c>
      <c r="M3096" s="69" t="s">
        <v>16684</v>
      </c>
      <c r="N3096" s="69"/>
      <c r="O3096" s="69" t="s">
        <v>16685</v>
      </c>
      <c r="P3096" s="1" t="s">
        <v>347</v>
      </c>
      <c r="Q3096" s="69"/>
      <c r="R3096" s="69"/>
      <c r="S3096" s="69"/>
      <c r="T3096" s="69" t="s">
        <v>317</v>
      </c>
      <c r="U3096" s="69"/>
      <c r="V3096" s="69"/>
      <c r="W3096" s="1"/>
    </row>
    <row r="3097" spans="1:23" x14ac:dyDescent="0.3">
      <c r="A3097" s="69" t="s">
        <v>10304</v>
      </c>
      <c r="B3097" s="69">
        <v>1</v>
      </c>
      <c r="C3097" s="1" t="s">
        <v>10303</v>
      </c>
      <c r="D3097" s="69" t="s">
        <v>558</v>
      </c>
      <c r="E3097" s="69"/>
      <c r="F3097" s="69" t="s">
        <v>294</v>
      </c>
      <c r="G3097" s="69">
        <v>29</v>
      </c>
      <c r="H3097" s="69" t="s">
        <v>511</v>
      </c>
      <c r="I3097" s="69" t="s">
        <v>10303</v>
      </c>
      <c r="J3097" s="69">
        <v>1589</v>
      </c>
      <c r="K3097" s="69">
        <v>15</v>
      </c>
      <c r="L3097" s="69" t="s">
        <v>504</v>
      </c>
      <c r="M3097" s="69" t="s">
        <v>5548</v>
      </c>
      <c r="N3097" s="69">
        <v>38</v>
      </c>
      <c r="O3097" s="69" t="s">
        <v>13634</v>
      </c>
      <c r="P3097" s="1" t="s">
        <v>448</v>
      </c>
      <c r="Q3097" s="69"/>
      <c r="R3097" s="69">
        <v>9530</v>
      </c>
      <c r="S3097" s="69"/>
      <c r="T3097" s="69" t="s">
        <v>307</v>
      </c>
      <c r="U3097" s="69"/>
      <c r="V3097" s="69" t="s">
        <v>10305</v>
      </c>
      <c r="W3097" s="1">
        <v>7695</v>
      </c>
    </row>
    <row r="3098" spans="1:23" x14ac:dyDescent="0.3">
      <c r="A3098" s="69" t="s">
        <v>10308</v>
      </c>
      <c r="B3098" s="69">
        <v>1</v>
      </c>
      <c r="C3098" s="1" t="s">
        <v>10306</v>
      </c>
      <c r="D3098" s="69" t="s">
        <v>347</v>
      </c>
      <c r="E3098" s="69" t="s">
        <v>15494</v>
      </c>
      <c r="F3098" s="69" t="s">
        <v>294</v>
      </c>
      <c r="G3098" s="69">
        <v>19</v>
      </c>
      <c r="H3098" s="69" t="s">
        <v>720</v>
      </c>
      <c r="I3098" s="69" t="s">
        <v>10306</v>
      </c>
      <c r="J3098" s="69">
        <v>21039</v>
      </c>
      <c r="K3098" s="69">
        <v>1</v>
      </c>
      <c r="L3098" s="69" t="s">
        <v>10307</v>
      </c>
      <c r="M3098" s="69" t="s">
        <v>965</v>
      </c>
      <c r="N3098" s="69">
        <v>25</v>
      </c>
      <c r="O3098" s="69" t="s">
        <v>13635</v>
      </c>
      <c r="P3098" s="1" t="s">
        <v>347</v>
      </c>
      <c r="Q3098" s="69"/>
      <c r="R3098" s="69">
        <v>3123074</v>
      </c>
      <c r="S3098" s="69">
        <v>4</v>
      </c>
      <c r="T3098" s="69" t="s">
        <v>317</v>
      </c>
      <c r="U3098" s="69"/>
      <c r="V3098" s="69" t="s">
        <v>1756</v>
      </c>
      <c r="W3098" s="1">
        <v>32088</v>
      </c>
    </row>
    <row r="3099" spans="1:23" x14ac:dyDescent="0.3">
      <c r="A3099" s="69" t="s">
        <v>11156</v>
      </c>
      <c r="B3099" s="69">
        <v>1</v>
      </c>
      <c r="C3099" s="1" t="s">
        <v>10309</v>
      </c>
      <c r="D3099" s="69" t="s">
        <v>347</v>
      </c>
      <c r="E3099" s="69" t="s">
        <v>10310</v>
      </c>
      <c r="F3099" s="69" t="s">
        <v>294</v>
      </c>
      <c r="G3099" s="69">
        <v>16</v>
      </c>
      <c r="H3099" s="69" t="s">
        <v>355</v>
      </c>
      <c r="I3099" s="69" t="s">
        <v>10309</v>
      </c>
      <c r="J3099" s="69">
        <v>16578</v>
      </c>
      <c r="K3099" s="69">
        <v>6</v>
      </c>
      <c r="L3099" s="69" t="s">
        <v>16686</v>
      </c>
      <c r="M3099" s="69" t="s">
        <v>312</v>
      </c>
      <c r="N3099" s="69">
        <v>28</v>
      </c>
      <c r="O3099" s="69" t="s">
        <v>16687</v>
      </c>
      <c r="P3099" s="1" t="s">
        <v>347</v>
      </c>
      <c r="Q3099" s="69"/>
      <c r="R3099" s="69">
        <v>17191</v>
      </c>
      <c r="S3099" s="69"/>
      <c r="T3099" s="69" t="s">
        <v>317</v>
      </c>
      <c r="U3099" s="69"/>
      <c r="V3099" s="69" t="s">
        <v>6019</v>
      </c>
      <c r="W3099" s="1">
        <v>27928</v>
      </c>
    </row>
    <row r="3100" spans="1:23" x14ac:dyDescent="0.3">
      <c r="A3100" s="69" t="s">
        <v>16688</v>
      </c>
      <c r="B3100" s="69">
        <v>1</v>
      </c>
      <c r="C3100" s="1" t="s">
        <v>16689</v>
      </c>
      <c r="D3100" s="69" t="s">
        <v>347</v>
      </c>
      <c r="E3100" s="69"/>
      <c r="F3100" s="69" t="s">
        <v>298</v>
      </c>
      <c r="G3100" s="69">
        <v>15</v>
      </c>
      <c r="H3100" s="69" t="s">
        <v>1169</v>
      </c>
      <c r="I3100" s="69" t="s">
        <v>16689</v>
      </c>
      <c r="J3100" s="69"/>
      <c r="K3100" s="69">
        <v>0</v>
      </c>
      <c r="L3100" s="69" t="s">
        <v>16690</v>
      </c>
      <c r="M3100" s="69" t="s">
        <v>16691</v>
      </c>
      <c r="N3100" s="69">
        <v>21</v>
      </c>
      <c r="O3100" s="69" t="s">
        <v>16692</v>
      </c>
      <c r="P3100" s="1" t="s">
        <v>347</v>
      </c>
      <c r="Q3100" s="69"/>
      <c r="R3100" s="69"/>
      <c r="S3100" s="69"/>
      <c r="T3100" s="69" t="s">
        <v>489</v>
      </c>
      <c r="U3100" s="69" t="s">
        <v>566</v>
      </c>
      <c r="V3100" s="69" t="s">
        <v>17444</v>
      </c>
      <c r="W3100" s="1"/>
    </row>
    <row r="3101" spans="1:23" x14ac:dyDescent="0.3">
      <c r="A3101" s="69" t="s">
        <v>10313</v>
      </c>
      <c r="B3101" s="69">
        <v>1</v>
      </c>
      <c r="C3101" s="1" t="s">
        <v>10311</v>
      </c>
      <c r="D3101" s="69" t="s">
        <v>347</v>
      </c>
      <c r="E3101" s="69" t="s">
        <v>10312</v>
      </c>
      <c r="F3101" s="69" t="s">
        <v>294</v>
      </c>
      <c r="G3101" s="69">
        <v>18</v>
      </c>
      <c r="H3101" s="69" t="s">
        <v>388</v>
      </c>
      <c r="I3101" s="69" t="s">
        <v>10311</v>
      </c>
      <c r="J3101" s="69">
        <v>17153</v>
      </c>
      <c r="K3101" s="69">
        <v>5</v>
      </c>
      <c r="L3101" s="69" t="s">
        <v>597</v>
      </c>
      <c r="M3101" s="69" t="s">
        <v>539</v>
      </c>
      <c r="N3101" s="69">
        <v>28</v>
      </c>
      <c r="O3101" s="69" t="s">
        <v>13636</v>
      </c>
      <c r="P3101" s="1" t="s">
        <v>347</v>
      </c>
      <c r="Q3101" s="69"/>
      <c r="R3101" s="69">
        <v>2515662</v>
      </c>
      <c r="S3101" s="69"/>
      <c r="T3101" s="69" t="s">
        <v>421</v>
      </c>
      <c r="U3101" s="69"/>
      <c r="V3101" s="69" t="s">
        <v>7012</v>
      </c>
      <c r="W3101" s="1">
        <v>28727</v>
      </c>
    </row>
    <row r="3102" spans="1:23" x14ac:dyDescent="0.3">
      <c r="A3102" s="69" t="s">
        <v>10315</v>
      </c>
      <c r="B3102" s="69">
        <v>1</v>
      </c>
      <c r="C3102" s="1" t="s">
        <v>10314</v>
      </c>
      <c r="D3102" s="69"/>
      <c r="E3102" s="69"/>
      <c r="F3102" s="69" t="s">
        <v>294</v>
      </c>
      <c r="G3102" s="69">
        <v>0</v>
      </c>
      <c r="H3102" s="69" t="s">
        <v>295</v>
      </c>
      <c r="I3102" s="69" t="s">
        <v>10314</v>
      </c>
      <c r="J3102" s="69">
        <v>17883</v>
      </c>
      <c r="K3102" s="69">
        <v>0</v>
      </c>
      <c r="L3102" s="69" t="s">
        <v>1772</v>
      </c>
      <c r="M3102" s="69" t="s">
        <v>1149</v>
      </c>
      <c r="N3102" s="69"/>
      <c r="O3102" s="69" t="s">
        <v>13637</v>
      </c>
      <c r="P3102" s="1" t="s">
        <v>295</v>
      </c>
      <c r="Q3102" s="69"/>
      <c r="R3102" s="69"/>
      <c r="S3102" s="69"/>
      <c r="T3102" s="69" t="s">
        <v>295</v>
      </c>
      <c r="U3102" s="69"/>
      <c r="V3102" s="69"/>
      <c r="W3102" s="1"/>
    </row>
    <row r="3103" spans="1:23" x14ac:dyDescent="0.3">
      <c r="A3103" s="69" t="s">
        <v>10319</v>
      </c>
      <c r="B3103" s="69">
        <v>1</v>
      </c>
      <c r="C3103" s="1" t="s">
        <v>10316</v>
      </c>
      <c r="D3103" s="69" t="s">
        <v>320</v>
      </c>
      <c r="E3103" s="69" t="s">
        <v>10318</v>
      </c>
      <c r="F3103" s="69" t="s">
        <v>294</v>
      </c>
      <c r="G3103" s="69">
        <v>49</v>
      </c>
      <c r="H3103" s="69" t="s">
        <v>507</v>
      </c>
      <c r="I3103" s="69" t="s">
        <v>10316</v>
      </c>
      <c r="J3103" s="69">
        <v>18399</v>
      </c>
      <c r="K3103" s="69">
        <v>4</v>
      </c>
      <c r="L3103" s="69" t="s">
        <v>4120</v>
      </c>
      <c r="M3103" s="69" t="s">
        <v>10317</v>
      </c>
      <c r="N3103" s="69">
        <v>27</v>
      </c>
      <c r="O3103" s="69" t="s">
        <v>13638</v>
      </c>
      <c r="P3103" s="1" t="s">
        <v>320</v>
      </c>
      <c r="Q3103" s="69"/>
      <c r="R3103" s="69">
        <v>2567213</v>
      </c>
      <c r="S3103" s="69"/>
      <c r="T3103" s="69" t="s">
        <v>293</v>
      </c>
      <c r="U3103" s="69"/>
      <c r="V3103" s="69" t="s">
        <v>8541</v>
      </c>
      <c r="W3103" s="1">
        <v>29587</v>
      </c>
    </row>
    <row r="3104" spans="1:23" x14ac:dyDescent="0.3">
      <c r="A3104" s="69" t="s">
        <v>10324</v>
      </c>
      <c r="B3104" s="69">
        <v>1</v>
      </c>
      <c r="C3104" s="1" t="s">
        <v>10320</v>
      </c>
      <c r="D3104" s="69" t="s">
        <v>320</v>
      </c>
      <c r="E3104" s="69" t="s">
        <v>10323</v>
      </c>
      <c r="F3104" s="69" t="s">
        <v>298</v>
      </c>
      <c r="G3104" s="69">
        <v>87</v>
      </c>
      <c r="H3104" s="69" t="s">
        <v>1972</v>
      </c>
      <c r="I3104" s="69" t="s">
        <v>10320</v>
      </c>
      <c r="J3104" s="69">
        <v>16829</v>
      </c>
      <c r="K3104" s="69">
        <v>5</v>
      </c>
      <c r="L3104" s="69" t="s">
        <v>10321</v>
      </c>
      <c r="M3104" s="69" t="s">
        <v>10322</v>
      </c>
      <c r="N3104" s="69">
        <v>28</v>
      </c>
      <c r="O3104" s="69" t="s">
        <v>13639</v>
      </c>
      <c r="P3104" s="1" t="s">
        <v>320</v>
      </c>
      <c r="Q3104" s="69"/>
      <c r="R3104" s="69">
        <v>2512593</v>
      </c>
      <c r="S3104" s="69"/>
      <c r="T3104" s="69" t="s">
        <v>421</v>
      </c>
      <c r="U3104" s="69"/>
      <c r="V3104" s="69" t="s">
        <v>1410</v>
      </c>
      <c r="W3104" s="1">
        <v>28456</v>
      </c>
    </row>
    <row r="3105" spans="1:23" x14ac:dyDescent="0.3">
      <c r="A3105" s="69" t="s">
        <v>17445</v>
      </c>
      <c r="B3105" s="69">
        <v>1</v>
      </c>
      <c r="C3105" s="1" t="s">
        <v>17446</v>
      </c>
      <c r="D3105" s="69" t="s">
        <v>347</v>
      </c>
      <c r="E3105" s="69"/>
      <c r="F3105" s="69" t="s">
        <v>298</v>
      </c>
      <c r="G3105" s="69">
        <v>81</v>
      </c>
      <c r="H3105" s="69" t="s">
        <v>533</v>
      </c>
      <c r="I3105" s="69" t="s">
        <v>17446</v>
      </c>
      <c r="J3105" s="69"/>
      <c r="K3105" s="69">
        <v>0</v>
      </c>
      <c r="L3105" s="69" t="s">
        <v>2329</v>
      </c>
      <c r="M3105" s="69" t="s">
        <v>17447</v>
      </c>
      <c r="N3105" s="69"/>
      <c r="O3105" s="69" t="s">
        <v>17448</v>
      </c>
      <c r="P3105" s="1" t="s">
        <v>347</v>
      </c>
      <c r="Q3105" s="69"/>
      <c r="R3105" s="69"/>
      <c r="S3105" s="69"/>
      <c r="T3105" s="69" t="s">
        <v>328</v>
      </c>
      <c r="U3105" s="69" t="s">
        <v>870</v>
      </c>
      <c r="V3105" s="69"/>
      <c r="W3105" s="1"/>
    </row>
    <row r="3106" spans="1:23" x14ac:dyDescent="0.3">
      <c r="A3106" s="69" t="s">
        <v>15495</v>
      </c>
      <c r="B3106" s="69">
        <v>1</v>
      </c>
      <c r="C3106" s="1" t="s">
        <v>15496</v>
      </c>
      <c r="D3106" s="69" t="s">
        <v>310</v>
      </c>
      <c r="E3106" s="69"/>
      <c r="F3106" s="69" t="s">
        <v>298</v>
      </c>
      <c r="G3106" s="69">
        <v>10</v>
      </c>
      <c r="H3106" s="69" t="s">
        <v>1153</v>
      </c>
      <c r="I3106" s="69" t="s">
        <v>15496</v>
      </c>
      <c r="J3106" s="69">
        <v>21681</v>
      </c>
      <c r="K3106" s="69">
        <v>1</v>
      </c>
      <c r="L3106" s="69" t="s">
        <v>461</v>
      </c>
      <c r="M3106" s="69" t="s">
        <v>15498</v>
      </c>
      <c r="N3106" s="69">
        <v>23</v>
      </c>
      <c r="O3106" s="69" t="s">
        <v>15499</v>
      </c>
      <c r="P3106" s="1" t="s">
        <v>310</v>
      </c>
      <c r="Q3106" s="69"/>
      <c r="R3106" s="69">
        <v>4038941</v>
      </c>
      <c r="S3106" s="69">
        <v>1</v>
      </c>
      <c r="T3106" s="69" t="s">
        <v>303</v>
      </c>
      <c r="U3106" s="69" t="s">
        <v>297</v>
      </c>
      <c r="V3106" s="69" t="s">
        <v>15497</v>
      </c>
      <c r="W3106" s="1">
        <v>32676</v>
      </c>
    </row>
    <row r="3107" spans="1:23" x14ac:dyDescent="0.3">
      <c r="A3107" s="69" t="s">
        <v>10327</v>
      </c>
      <c r="B3107" s="69">
        <v>1</v>
      </c>
      <c r="C3107" s="1" t="s">
        <v>10325</v>
      </c>
      <c r="D3107" s="69" t="s">
        <v>347</v>
      </c>
      <c r="E3107" s="69" t="s">
        <v>10326</v>
      </c>
      <c r="F3107" s="69" t="s">
        <v>294</v>
      </c>
      <c r="G3107" s="69">
        <v>15</v>
      </c>
      <c r="H3107" s="69" t="s">
        <v>427</v>
      </c>
      <c r="I3107" s="69" t="s">
        <v>10325</v>
      </c>
      <c r="J3107" s="69">
        <v>18654</v>
      </c>
      <c r="K3107" s="69">
        <v>4</v>
      </c>
      <c r="L3107" s="69" t="s">
        <v>1103</v>
      </c>
      <c r="M3107" s="69" t="s">
        <v>883</v>
      </c>
      <c r="N3107" s="69">
        <v>27</v>
      </c>
      <c r="O3107" s="69" t="s">
        <v>13640</v>
      </c>
      <c r="P3107" s="1" t="s">
        <v>347</v>
      </c>
      <c r="Q3107" s="69"/>
      <c r="R3107" s="69">
        <v>2577664</v>
      </c>
      <c r="S3107" s="69"/>
      <c r="T3107" s="69" t="s">
        <v>421</v>
      </c>
      <c r="U3107" s="69"/>
      <c r="V3107" s="69" t="s">
        <v>4145</v>
      </c>
      <c r="W3107" s="1">
        <v>29953</v>
      </c>
    </row>
    <row r="3108" spans="1:23" x14ac:dyDescent="0.3">
      <c r="A3108" s="69" t="s">
        <v>10329</v>
      </c>
      <c r="B3108" s="69">
        <v>1</v>
      </c>
      <c r="C3108" s="1" t="s">
        <v>10328</v>
      </c>
      <c r="D3108" s="69" t="s">
        <v>347</v>
      </c>
      <c r="E3108" s="69"/>
      <c r="F3108" s="69" t="s">
        <v>298</v>
      </c>
      <c r="G3108" s="69">
        <v>14</v>
      </c>
      <c r="H3108" s="69" t="s">
        <v>391</v>
      </c>
      <c r="I3108" s="69" t="s">
        <v>10328</v>
      </c>
      <c r="J3108" s="69">
        <v>20618</v>
      </c>
      <c r="K3108" s="69">
        <v>1</v>
      </c>
      <c r="L3108" s="69" t="s">
        <v>596</v>
      </c>
      <c r="M3108" s="69" t="s">
        <v>1475</v>
      </c>
      <c r="N3108" s="69"/>
      <c r="O3108" s="69" t="s">
        <v>13641</v>
      </c>
      <c r="P3108" s="1" t="s">
        <v>347</v>
      </c>
      <c r="Q3108" s="69"/>
      <c r="R3108" s="69">
        <v>4327535</v>
      </c>
      <c r="S3108" s="69"/>
      <c r="T3108" s="69" t="s">
        <v>359</v>
      </c>
      <c r="U3108" s="69" t="s">
        <v>890</v>
      </c>
      <c r="V3108" s="69"/>
      <c r="W3108" s="1">
        <v>31711</v>
      </c>
    </row>
    <row r="3109" spans="1:23" x14ac:dyDescent="0.3">
      <c r="A3109" s="69" t="s">
        <v>10332</v>
      </c>
      <c r="B3109" s="69">
        <v>1</v>
      </c>
      <c r="C3109" s="1" t="s">
        <v>10330</v>
      </c>
      <c r="D3109" s="69" t="s">
        <v>320</v>
      </c>
      <c r="E3109" s="69"/>
      <c r="F3109" s="69" t="s">
        <v>294</v>
      </c>
      <c r="G3109" s="69">
        <v>86</v>
      </c>
      <c r="H3109" s="69" t="s">
        <v>807</v>
      </c>
      <c r="I3109" s="69" t="s">
        <v>10330</v>
      </c>
      <c r="J3109" s="69">
        <v>12234</v>
      </c>
      <c r="K3109" s="69">
        <v>5</v>
      </c>
      <c r="L3109" s="69" t="s">
        <v>721</v>
      </c>
      <c r="M3109" s="69" t="s">
        <v>10331</v>
      </c>
      <c r="N3109" s="69">
        <v>29</v>
      </c>
      <c r="O3109" s="69" t="s">
        <v>13642</v>
      </c>
      <c r="P3109" s="1" t="s">
        <v>320</v>
      </c>
      <c r="Q3109" s="69"/>
      <c r="R3109" s="69">
        <v>13863</v>
      </c>
      <c r="S3109" s="69"/>
      <c r="T3109" s="69" t="s">
        <v>303</v>
      </c>
      <c r="U3109" s="69"/>
      <c r="V3109" s="69" t="s">
        <v>976</v>
      </c>
      <c r="W3109" s="1">
        <v>24453</v>
      </c>
    </row>
    <row r="3110" spans="1:23" x14ac:dyDescent="0.3">
      <c r="A3110" s="69" t="s">
        <v>10334</v>
      </c>
      <c r="B3110" s="69">
        <v>1</v>
      </c>
      <c r="C3110" s="1" t="s">
        <v>10333</v>
      </c>
      <c r="D3110" s="69" t="s">
        <v>347</v>
      </c>
      <c r="E3110" s="69"/>
      <c r="F3110" s="69" t="s">
        <v>294</v>
      </c>
      <c r="G3110" s="69">
        <v>81</v>
      </c>
      <c r="H3110" s="69" t="s">
        <v>599</v>
      </c>
      <c r="I3110" s="69" t="s">
        <v>10333</v>
      </c>
      <c r="J3110" s="69">
        <v>13486</v>
      </c>
      <c r="K3110" s="69">
        <v>10</v>
      </c>
      <c r="L3110" s="69" t="s">
        <v>612</v>
      </c>
      <c r="M3110" s="69" t="s">
        <v>4703</v>
      </c>
      <c r="N3110" s="69">
        <v>32</v>
      </c>
      <c r="O3110" s="69" t="s">
        <v>13643</v>
      </c>
      <c r="P3110" s="1" t="s">
        <v>347</v>
      </c>
      <c r="Q3110" s="69"/>
      <c r="R3110" s="69">
        <v>13224</v>
      </c>
      <c r="S3110" s="69"/>
      <c r="T3110" s="69" t="s">
        <v>344</v>
      </c>
      <c r="U3110" s="69"/>
      <c r="V3110" s="69" t="s">
        <v>10335</v>
      </c>
      <c r="W3110" s="1">
        <v>24082</v>
      </c>
    </row>
    <row r="3111" spans="1:23" x14ac:dyDescent="0.3">
      <c r="A3111" s="69" t="s">
        <v>10338</v>
      </c>
      <c r="B3111" s="69">
        <v>1</v>
      </c>
      <c r="C3111" s="1" t="s">
        <v>10336</v>
      </c>
      <c r="D3111" s="69"/>
      <c r="E3111" s="69"/>
      <c r="F3111" s="69" t="s">
        <v>294</v>
      </c>
      <c r="G3111" s="69">
        <v>0</v>
      </c>
      <c r="H3111" s="69" t="s">
        <v>295</v>
      </c>
      <c r="I3111" s="69" t="s">
        <v>10336</v>
      </c>
      <c r="J3111" s="69">
        <v>19784</v>
      </c>
      <c r="K3111" s="69">
        <v>0</v>
      </c>
      <c r="L3111" s="69" t="s">
        <v>552</v>
      </c>
      <c r="M3111" s="69" t="s">
        <v>10337</v>
      </c>
      <c r="N3111" s="69"/>
      <c r="O3111" s="69" t="s">
        <v>13644</v>
      </c>
      <c r="P3111" s="1" t="s">
        <v>295</v>
      </c>
      <c r="Q3111" s="69"/>
      <c r="R3111" s="69"/>
      <c r="S3111" s="69"/>
      <c r="T3111" s="69" t="s">
        <v>295</v>
      </c>
      <c r="U3111" s="69"/>
      <c r="V3111" s="69"/>
      <c r="W3111" s="1"/>
    </row>
    <row r="3112" spans="1:23" x14ac:dyDescent="0.3">
      <c r="A3112" s="69" t="s">
        <v>10342</v>
      </c>
      <c r="B3112" s="69">
        <v>1</v>
      </c>
      <c r="C3112" s="1" t="s">
        <v>10339</v>
      </c>
      <c r="D3112" s="69" t="s">
        <v>310</v>
      </c>
      <c r="E3112" s="69" t="s">
        <v>10341</v>
      </c>
      <c r="F3112" s="69" t="s">
        <v>506</v>
      </c>
      <c r="G3112" s="69">
        <v>3</v>
      </c>
      <c r="H3112" s="69" t="s">
        <v>682</v>
      </c>
      <c r="I3112" s="69" t="s">
        <v>10339</v>
      </c>
      <c r="J3112" s="69">
        <v>14657</v>
      </c>
      <c r="K3112" s="69">
        <v>9</v>
      </c>
      <c r="L3112" s="69" t="s">
        <v>608</v>
      </c>
      <c r="M3112" s="69" t="s">
        <v>10340</v>
      </c>
      <c r="N3112" s="69">
        <v>33</v>
      </c>
      <c r="O3112" s="69" t="s">
        <v>13645</v>
      </c>
      <c r="P3112" s="1" t="s">
        <v>310</v>
      </c>
      <c r="Q3112" s="69"/>
      <c r="R3112" s="69">
        <v>15693</v>
      </c>
      <c r="S3112" s="69"/>
      <c r="T3112" s="69" t="s">
        <v>421</v>
      </c>
      <c r="U3112" s="69" t="s">
        <v>313</v>
      </c>
      <c r="V3112" s="69" t="s">
        <v>10175</v>
      </c>
      <c r="W3112" s="1">
        <v>26547</v>
      </c>
    </row>
    <row r="3113" spans="1:23" x14ac:dyDescent="0.3">
      <c r="A3113" s="69" t="s">
        <v>10344</v>
      </c>
      <c r="B3113" s="69">
        <v>1</v>
      </c>
      <c r="C3113" s="1" t="s">
        <v>10343</v>
      </c>
      <c r="D3113" s="69"/>
      <c r="E3113" s="69"/>
      <c r="F3113" s="69" t="s">
        <v>294</v>
      </c>
      <c r="G3113" s="69">
        <v>0</v>
      </c>
      <c r="H3113" s="69" t="s">
        <v>295</v>
      </c>
      <c r="I3113" s="69" t="s">
        <v>10343</v>
      </c>
      <c r="J3113" s="69">
        <v>19675</v>
      </c>
      <c r="K3113" s="69">
        <v>0</v>
      </c>
      <c r="L3113" s="69" t="s">
        <v>504</v>
      </c>
      <c r="M3113" s="69" t="s">
        <v>7565</v>
      </c>
      <c r="N3113" s="69"/>
      <c r="O3113" s="69" t="s">
        <v>13646</v>
      </c>
      <c r="P3113" s="1" t="s">
        <v>295</v>
      </c>
      <c r="Q3113" s="69"/>
      <c r="R3113" s="69"/>
      <c r="S3113" s="69"/>
      <c r="T3113" s="69" t="s">
        <v>295</v>
      </c>
      <c r="U3113" s="69"/>
      <c r="V3113" s="69"/>
      <c r="W3113" s="1"/>
    </row>
    <row r="3114" spans="1:23" x14ac:dyDescent="0.3">
      <c r="A3114" s="69" t="s">
        <v>10346</v>
      </c>
      <c r="B3114" s="69">
        <v>1</v>
      </c>
      <c r="C3114" s="1" t="s">
        <v>10345</v>
      </c>
      <c r="D3114" s="69" t="s">
        <v>434</v>
      </c>
      <c r="E3114" s="69"/>
      <c r="F3114" s="69" t="s">
        <v>294</v>
      </c>
      <c r="G3114" s="69">
        <v>7</v>
      </c>
      <c r="H3114" s="69" t="s">
        <v>726</v>
      </c>
      <c r="I3114" s="69" t="s">
        <v>10345</v>
      </c>
      <c r="J3114" s="69">
        <v>16603</v>
      </c>
      <c r="K3114" s="69">
        <v>5</v>
      </c>
      <c r="L3114" s="69" t="s">
        <v>879</v>
      </c>
      <c r="M3114" s="69" t="s">
        <v>1084</v>
      </c>
      <c r="N3114" s="69">
        <v>28</v>
      </c>
      <c r="O3114" s="69" t="s">
        <v>13647</v>
      </c>
      <c r="P3114" s="1" t="s">
        <v>434</v>
      </c>
      <c r="Q3114" s="69"/>
      <c r="R3114" s="69">
        <v>16684</v>
      </c>
      <c r="S3114" s="69"/>
      <c r="T3114" s="69" t="s">
        <v>632</v>
      </c>
      <c r="U3114" s="69"/>
      <c r="V3114" s="69" t="s">
        <v>10347</v>
      </c>
      <c r="W3114" s="1">
        <v>27506</v>
      </c>
    </row>
    <row r="3115" spans="1:23" x14ac:dyDescent="0.3">
      <c r="A3115" s="69" t="s">
        <v>10350</v>
      </c>
      <c r="B3115" s="69">
        <v>1</v>
      </c>
      <c r="C3115" s="1" t="s">
        <v>10348</v>
      </c>
      <c r="D3115" s="69" t="s">
        <v>347</v>
      </c>
      <c r="E3115" s="69" t="s">
        <v>14167</v>
      </c>
      <c r="F3115" s="69" t="s">
        <v>294</v>
      </c>
      <c r="G3115" s="69">
        <v>80</v>
      </c>
      <c r="H3115" s="69" t="s">
        <v>1090</v>
      </c>
      <c r="I3115" s="69" t="s">
        <v>10348</v>
      </c>
      <c r="J3115" s="69">
        <v>21255</v>
      </c>
      <c r="K3115" s="69">
        <v>1</v>
      </c>
      <c r="L3115" s="69" t="s">
        <v>10349</v>
      </c>
      <c r="M3115" s="69" t="s">
        <v>493</v>
      </c>
      <c r="N3115" s="69">
        <v>24</v>
      </c>
      <c r="O3115" s="69" t="s">
        <v>13648</v>
      </c>
      <c r="P3115" s="1" t="s">
        <v>347</v>
      </c>
      <c r="Q3115" s="69"/>
      <c r="R3115" s="69">
        <v>3126080</v>
      </c>
      <c r="S3115" s="69">
        <v>3</v>
      </c>
      <c r="T3115" s="69" t="s">
        <v>395</v>
      </c>
      <c r="U3115" s="69"/>
      <c r="V3115" s="69" t="s">
        <v>9890</v>
      </c>
      <c r="W3115" s="1">
        <v>32103</v>
      </c>
    </row>
    <row r="3116" spans="1:23" x14ac:dyDescent="0.3">
      <c r="A3116" s="69" t="s">
        <v>10354</v>
      </c>
      <c r="B3116" s="69">
        <v>1</v>
      </c>
      <c r="C3116" s="1" t="s">
        <v>10351</v>
      </c>
      <c r="D3116" s="69" t="s">
        <v>320</v>
      </c>
      <c r="E3116" s="69" t="s">
        <v>14168</v>
      </c>
      <c r="F3116" s="69" t="s">
        <v>298</v>
      </c>
      <c r="G3116" s="69">
        <v>87</v>
      </c>
      <c r="H3116" s="69" t="s">
        <v>511</v>
      </c>
      <c r="I3116" s="69" t="s">
        <v>10351</v>
      </c>
      <c r="J3116" s="69">
        <v>20974</v>
      </c>
      <c r="K3116" s="69">
        <v>2</v>
      </c>
      <c r="L3116" s="69" t="s">
        <v>10352</v>
      </c>
      <c r="M3116" s="69" t="s">
        <v>10353</v>
      </c>
      <c r="N3116" s="69">
        <v>24</v>
      </c>
      <c r="O3116" s="69" t="s">
        <v>13649</v>
      </c>
      <c r="P3116" s="1" t="s">
        <v>320</v>
      </c>
      <c r="Q3116" s="69"/>
      <c r="R3116" s="69">
        <v>3933327</v>
      </c>
      <c r="S3116" s="69">
        <v>4</v>
      </c>
      <c r="T3116" s="69" t="s">
        <v>293</v>
      </c>
      <c r="U3116" s="69" t="s">
        <v>690</v>
      </c>
      <c r="V3116" s="69" t="s">
        <v>10355</v>
      </c>
      <c r="W3116" s="1">
        <v>31918</v>
      </c>
    </row>
    <row r="3117" spans="1:23" x14ac:dyDescent="0.3">
      <c r="A3117" s="69" t="s">
        <v>10358</v>
      </c>
      <c r="B3117" s="69">
        <v>1</v>
      </c>
      <c r="C3117" s="1" t="s">
        <v>10356</v>
      </c>
      <c r="D3117" s="69" t="s">
        <v>320</v>
      </c>
      <c r="E3117" s="69"/>
      <c r="F3117" s="69" t="s">
        <v>294</v>
      </c>
      <c r="G3117" s="69">
        <v>85</v>
      </c>
      <c r="H3117" s="69" t="s">
        <v>1483</v>
      </c>
      <c r="I3117" s="69" t="s">
        <v>10356</v>
      </c>
      <c r="J3117" s="69">
        <v>14244</v>
      </c>
      <c r="K3117" s="69">
        <v>4</v>
      </c>
      <c r="L3117" s="69" t="s">
        <v>10357</v>
      </c>
      <c r="M3117" s="69" t="s">
        <v>1227</v>
      </c>
      <c r="N3117" s="69">
        <v>29</v>
      </c>
      <c r="O3117" s="69" t="s">
        <v>13650</v>
      </c>
      <c r="P3117" s="1" t="s">
        <v>320</v>
      </c>
      <c r="Q3117" s="69"/>
      <c r="R3117" s="69">
        <v>14905</v>
      </c>
      <c r="S3117" s="69"/>
      <c r="T3117" s="69" t="s">
        <v>421</v>
      </c>
      <c r="U3117" s="69"/>
      <c r="V3117" s="69" t="s">
        <v>4662</v>
      </c>
      <c r="W3117" s="1">
        <v>25837</v>
      </c>
    </row>
    <row r="3118" spans="1:23" x14ac:dyDescent="0.3">
      <c r="A3118" s="69" t="s">
        <v>10362</v>
      </c>
      <c r="B3118" s="69">
        <v>1</v>
      </c>
      <c r="C3118" s="1" t="s">
        <v>10359</v>
      </c>
      <c r="D3118" s="69" t="s">
        <v>448</v>
      </c>
      <c r="E3118" s="69" t="s">
        <v>14169</v>
      </c>
      <c r="F3118" s="69" t="s">
        <v>298</v>
      </c>
      <c r="G3118" s="69">
        <v>30</v>
      </c>
      <c r="H3118" s="69" t="s">
        <v>818</v>
      </c>
      <c r="I3118" s="69" t="s">
        <v>10359</v>
      </c>
      <c r="J3118" s="69">
        <v>20900</v>
      </c>
      <c r="K3118" s="69">
        <v>2</v>
      </c>
      <c r="L3118" s="69" t="s">
        <v>10360</v>
      </c>
      <c r="M3118" s="69" t="s">
        <v>10361</v>
      </c>
      <c r="N3118" s="69">
        <v>24</v>
      </c>
      <c r="O3118" s="69" t="s">
        <v>13651</v>
      </c>
      <c r="P3118" s="1" t="s">
        <v>448</v>
      </c>
      <c r="Q3118" s="69"/>
      <c r="R3118" s="69">
        <v>3123944</v>
      </c>
      <c r="S3118" s="69">
        <v>3</v>
      </c>
      <c r="T3118" s="69" t="s">
        <v>328</v>
      </c>
      <c r="U3118" s="69" t="s">
        <v>476</v>
      </c>
      <c r="V3118" s="69" t="s">
        <v>6756</v>
      </c>
      <c r="W3118" s="1">
        <v>31984</v>
      </c>
    </row>
    <row r="3119" spans="1:23" x14ac:dyDescent="0.3">
      <c r="A3119" s="69" t="s">
        <v>10364</v>
      </c>
      <c r="B3119" s="69">
        <v>1</v>
      </c>
      <c r="C3119" s="1" t="s">
        <v>10363</v>
      </c>
      <c r="D3119" s="69" t="s">
        <v>310</v>
      </c>
      <c r="E3119" s="69"/>
      <c r="F3119" s="69" t="s">
        <v>294</v>
      </c>
      <c r="G3119" s="69">
        <v>9</v>
      </c>
      <c r="H3119" s="69" t="s">
        <v>720</v>
      </c>
      <c r="I3119" s="69" t="s">
        <v>10363</v>
      </c>
      <c r="J3119" s="69">
        <v>17033</v>
      </c>
      <c r="K3119" s="69">
        <v>0</v>
      </c>
      <c r="L3119" s="69" t="s">
        <v>623</v>
      </c>
      <c r="M3119" s="69" t="s">
        <v>1954</v>
      </c>
      <c r="N3119" s="69">
        <v>22</v>
      </c>
      <c r="O3119" s="69" t="s">
        <v>13652</v>
      </c>
      <c r="P3119" s="1" t="s">
        <v>310</v>
      </c>
      <c r="Q3119" s="69"/>
      <c r="R3119" s="69"/>
      <c r="S3119" s="69"/>
      <c r="T3119" s="69" t="s">
        <v>307</v>
      </c>
      <c r="U3119" s="69"/>
      <c r="V3119" s="69" t="s">
        <v>4369</v>
      </c>
      <c r="W3119" s="1">
        <v>28853</v>
      </c>
    </row>
    <row r="3120" spans="1:23" x14ac:dyDescent="0.3">
      <c r="A3120" s="69" t="s">
        <v>10368</v>
      </c>
      <c r="B3120" s="69">
        <v>1</v>
      </c>
      <c r="C3120" s="1" t="s">
        <v>10366</v>
      </c>
      <c r="D3120" s="69" t="s">
        <v>347</v>
      </c>
      <c r="E3120" s="69" t="s">
        <v>14170</v>
      </c>
      <c r="F3120" s="69" t="s">
        <v>298</v>
      </c>
      <c r="G3120" s="69">
        <v>15</v>
      </c>
      <c r="H3120" s="69" t="s">
        <v>571</v>
      </c>
      <c r="I3120" s="69" t="s">
        <v>10366</v>
      </c>
      <c r="J3120" s="69">
        <v>20792</v>
      </c>
      <c r="K3120" s="69">
        <v>2</v>
      </c>
      <c r="L3120" s="69" t="s">
        <v>10367</v>
      </c>
      <c r="M3120" s="69" t="s">
        <v>1922</v>
      </c>
      <c r="N3120" s="69">
        <v>23</v>
      </c>
      <c r="O3120" s="69" t="s">
        <v>13653</v>
      </c>
      <c r="P3120" s="1" t="s">
        <v>347</v>
      </c>
      <c r="Q3120" s="69"/>
      <c r="R3120" s="69">
        <v>4047839</v>
      </c>
      <c r="S3120" s="69">
        <v>2</v>
      </c>
      <c r="T3120" s="69" t="s">
        <v>421</v>
      </c>
      <c r="U3120" s="69" t="s">
        <v>486</v>
      </c>
      <c r="V3120" s="69" t="s">
        <v>10369</v>
      </c>
      <c r="W3120" s="1">
        <v>31864</v>
      </c>
    </row>
    <row r="3121" spans="1:23" x14ac:dyDescent="0.3">
      <c r="A3121" s="69" t="s">
        <v>16083</v>
      </c>
      <c r="B3121" s="69">
        <v>1</v>
      </c>
      <c r="C3121" s="1" t="s">
        <v>16084</v>
      </c>
      <c r="D3121" s="69" t="s">
        <v>15649</v>
      </c>
      <c r="E3121" s="69"/>
      <c r="F3121" s="69" t="s">
        <v>294</v>
      </c>
      <c r="G3121" s="69">
        <v>2</v>
      </c>
      <c r="H3121" s="69" t="s">
        <v>599</v>
      </c>
      <c r="I3121" s="69" t="s">
        <v>16084</v>
      </c>
      <c r="J3121" s="69">
        <v>13914</v>
      </c>
      <c r="K3121" s="69">
        <v>8</v>
      </c>
      <c r="L3121" s="69" t="s">
        <v>512</v>
      </c>
      <c r="M3121" s="69" t="s">
        <v>1116</v>
      </c>
      <c r="N3121" s="69">
        <v>31</v>
      </c>
      <c r="O3121" s="69" t="s">
        <v>16085</v>
      </c>
      <c r="P3121" s="1" t="s">
        <v>15649</v>
      </c>
      <c r="Q3121" s="69"/>
      <c r="R3121" s="69">
        <v>15209</v>
      </c>
      <c r="S3121" s="69"/>
      <c r="T3121" s="69" t="s">
        <v>328</v>
      </c>
      <c r="U3121" s="69"/>
      <c r="V3121" s="69" t="s">
        <v>4165</v>
      </c>
      <c r="W3121" s="1">
        <v>26219</v>
      </c>
    </row>
    <row r="3122" spans="1:23" x14ac:dyDescent="0.3">
      <c r="A3122" s="69" t="s">
        <v>10371</v>
      </c>
      <c r="B3122" s="69">
        <v>1</v>
      </c>
      <c r="C3122" s="1" t="s">
        <v>10370</v>
      </c>
      <c r="D3122" s="69" t="s">
        <v>558</v>
      </c>
      <c r="E3122" s="69"/>
      <c r="F3122" s="69" t="s">
        <v>294</v>
      </c>
      <c r="G3122" s="69">
        <v>36</v>
      </c>
      <c r="H3122" s="69" t="s">
        <v>544</v>
      </c>
      <c r="I3122" s="69" t="s">
        <v>10370</v>
      </c>
      <c r="J3122" s="69">
        <v>11969</v>
      </c>
      <c r="K3122" s="69">
        <v>11</v>
      </c>
      <c r="L3122" s="69" t="s">
        <v>9919</v>
      </c>
      <c r="M3122" s="69" t="s">
        <v>333</v>
      </c>
      <c r="N3122" s="69">
        <v>33</v>
      </c>
      <c r="O3122" s="69" t="s">
        <v>13654</v>
      </c>
      <c r="P3122" s="1" t="s">
        <v>448</v>
      </c>
      <c r="Q3122" s="69"/>
      <c r="R3122" s="69">
        <v>13097</v>
      </c>
      <c r="S3122" s="69"/>
      <c r="T3122" s="69" t="s">
        <v>359</v>
      </c>
      <c r="U3122" s="69"/>
      <c r="V3122" s="69" t="s">
        <v>7401</v>
      </c>
      <c r="W3122" s="1">
        <v>9666</v>
      </c>
    </row>
    <row r="3123" spans="1:23" x14ac:dyDescent="0.3">
      <c r="A3123" s="69" t="s">
        <v>10374</v>
      </c>
      <c r="B3123" s="69">
        <v>1</v>
      </c>
      <c r="C3123" s="1" t="s">
        <v>10372</v>
      </c>
      <c r="D3123" s="69" t="s">
        <v>347</v>
      </c>
      <c r="E3123" s="69" t="s">
        <v>10373</v>
      </c>
      <c r="F3123" s="69" t="s">
        <v>298</v>
      </c>
      <c r="G3123" s="69">
        <v>13</v>
      </c>
      <c r="H3123" s="69" t="s">
        <v>726</v>
      </c>
      <c r="I3123" s="69" t="s">
        <v>10372</v>
      </c>
      <c r="J3123" s="69">
        <v>16899</v>
      </c>
      <c r="K3123" s="69">
        <v>5</v>
      </c>
      <c r="L3123" s="69" t="s">
        <v>1443</v>
      </c>
      <c r="M3123" s="69" t="s">
        <v>2266</v>
      </c>
      <c r="N3123" s="69">
        <v>27</v>
      </c>
      <c r="O3123" s="69" t="s">
        <v>13655</v>
      </c>
      <c r="P3123" s="1" t="s">
        <v>347</v>
      </c>
      <c r="Q3123" s="69"/>
      <c r="R3123" s="69">
        <v>2576785</v>
      </c>
      <c r="S3123" s="69"/>
      <c r="T3123" s="69" t="s">
        <v>359</v>
      </c>
      <c r="U3123" s="69"/>
      <c r="V3123" s="69" t="s">
        <v>822</v>
      </c>
      <c r="W3123" s="1">
        <v>900026</v>
      </c>
    </row>
    <row r="3124" spans="1:23" x14ac:dyDescent="0.3">
      <c r="A3124" s="69" t="s">
        <v>15502</v>
      </c>
      <c r="B3124" s="69">
        <v>1</v>
      </c>
      <c r="C3124" s="1" t="s">
        <v>15503</v>
      </c>
      <c r="D3124" s="69" t="s">
        <v>448</v>
      </c>
      <c r="E3124" s="69"/>
      <c r="F3124" s="69" t="s">
        <v>298</v>
      </c>
      <c r="G3124" s="69">
        <v>32</v>
      </c>
      <c r="H3124" s="69" t="s">
        <v>582</v>
      </c>
      <c r="I3124" s="69" t="s">
        <v>15503</v>
      </c>
      <c r="J3124" s="69">
        <v>21764</v>
      </c>
      <c r="K3124" s="69">
        <v>1</v>
      </c>
      <c r="L3124" s="69" t="s">
        <v>877</v>
      </c>
      <c r="M3124" s="69" t="s">
        <v>14605</v>
      </c>
      <c r="N3124" s="69">
        <v>23</v>
      </c>
      <c r="O3124" s="69" t="s">
        <v>15505</v>
      </c>
      <c r="P3124" s="1" t="s">
        <v>448</v>
      </c>
      <c r="Q3124" s="69"/>
      <c r="R3124" s="69">
        <v>4040790</v>
      </c>
      <c r="S3124" s="69">
        <v>6</v>
      </c>
      <c r="T3124" s="69" t="s">
        <v>489</v>
      </c>
      <c r="U3124" s="69" t="s">
        <v>386</v>
      </c>
      <c r="V3124" s="69" t="s">
        <v>15504</v>
      </c>
      <c r="W3124" s="1">
        <v>32842</v>
      </c>
    </row>
    <row r="3125" spans="1:23" x14ac:dyDescent="0.3">
      <c r="A3125" s="69" t="s">
        <v>10377</v>
      </c>
      <c r="B3125" s="69">
        <v>1</v>
      </c>
      <c r="C3125" s="1" t="s">
        <v>10375</v>
      </c>
      <c r="D3125" s="69" t="s">
        <v>347</v>
      </c>
      <c r="E3125" s="69" t="s">
        <v>10376</v>
      </c>
      <c r="F3125" s="69" t="s">
        <v>298</v>
      </c>
      <c r="G3125" s="69">
        <v>19</v>
      </c>
      <c r="H3125" s="69" t="s">
        <v>564</v>
      </c>
      <c r="I3125" s="69" t="s">
        <v>10375</v>
      </c>
      <c r="J3125" s="69">
        <v>17938</v>
      </c>
      <c r="K3125" s="69">
        <v>4</v>
      </c>
      <c r="L3125" s="69" t="s">
        <v>337</v>
      </c>
      <c r="M3125" s="69" t="s">
        <v>684</v>
      </c>
      <c r="N3125" s="69">
        <v>26</v>
      </c>
      <c r="O3125" s="69" t="s">
        <v>13656</v>
      </c>
      <c r="P3125" s="1" t="s">
        <v>347</v>
      </c>
      <c r="Q3125" s="69" t="s">
        <v>300</v>
      </c>
      <c r="R3125" s="69">
        <v>2978929</v>
      </c>
      <c r="S3125" s="69"/>
      <c r="T3125" s="69" t="s">
        <v>359</v>
      </c>
      <c r="U3125" s="69" t="s">
        <v>313</v>
      </c>
      <c r="V3125" s="69" t="s">
        <v>5197</v>
      </c>
      <c r="W3125" s="1">
        <v>29249</v>
      </c>
    </row>
    <row r="3126" spans="1:23" x14ac:dyDescent="0.3">
      <c r="A3126" s="69" t="s">
        <v>10381</v>
      </c>
      <c r="B3126" s="69">
        <v>1</v>
      </c>
      <c r="C3126" s="1" t="s">
        <v>10378</v>
      </c>
      <c r="D3126" s="69" t="s">
        <v>320</v>
      </c>
      <c r="E3126" s="69" t="s">
        <v>10380</v>
      </c>
      <c r="F3126" s="69" t="s">
        <v>298</v>
      </c>
      <c r="G3126" s="69">
        <v>48</v>
      </c>
      <c r="H3126" s="69" t="s">
        <v>521</v>
      </c>
      <c r="I3126" s="69" t="s">
        <v>10378</v>
      </c>
      <c r="J3126" s="69">
        <v>19326</v>
      </c>
      <c r="K3126" s="69">
        <v>4</v>
      </c>
      <c r="L3126" s="69" t="s">
        <v>944</v>
      </c>
      <c r="M3126" s="69" t="s">
        <v>10379</v>
      </c>
      <c r="N3126" s="69">
        <v>27</v>
      </c>
      <c r="O3126" s="69" t="s">
        <v>13657</v>
      </c>
      <c r="P3126" s="1" t="s">
        <v>320</v>
      </c>
      <c r="Q3126" s="69"/>
      <c r="R3126" s="69">
        <v>2968204</v>
      </c>
      <c r="S3126" s="69">
        <v>5</v>
      </c>
      <c r="T3126" s="69" t="s">
        <v>421</v>
      </c>
      <c r="U3126" s="69" t="s">
        <v>313</v>
      </c>
      <c r="V3126" s="69" t="s">
        <v>3976</v>
      </c>
      <c r="W3126" s="1">
        <v>30559</v>
      </c>
    </row>
    <row r="3127" spans="1:23" x14ac:dyDescent="0.3">
      <c r="A3127" s="69" t="s">
        <v>16086</v>
      </c>
      <c r="B3127" s="69">
        <v>1</v>
      </c>
      <c r="C3127" s="1" t="s">
        <v>16087</v>
      </c>
      <c r="D3127" s="69" t="s">
        <v>15649</v>
      </c>
      <c r="E3127" s="69" t="s">
        <v>16089</v>
      </c>
      <c r="F3127" s="69" t="s">
        <v>294</v>
      </c>
      <c r="G3127" s="69">
        <v>2</v>
      </c>
      <c r="H3127" s="69" t="s">
        <v>533</v>
      </c>
      <c r="I3127" s="69" t="s">
        <v>16087</v>
      </c>
      <c r="J3127" s="69">
        <v>15148</v>
      </c>
      <c r="K3127" s="69">
        <v>7</v>
      </c>
      <c r="L3127" s="69" t="s">
        <v>772</v>
      </c>
      <c r="M3127" s="69" t="s">
        <v>16090</v>
      </c>
      <c r="N3127" s="69">
        <v>30</v>
      </c>
      <c r="O3127" s="69" t="s">
        <v>16091</v>
      </c>
      <c r="P3127" s="1" t="s">
        <v>15649</v>
      </c>
      <c r="Q3127" s="69"/>
      <c r="R3127" s="69">
        <v>15926</v>
      </c>
      <c r="S3127" s="69"/>
      <c r="T3127" s="69" t="s">
        <v>307</v>
      </c>
      <c r="U3127" s="69"/>
      <c r="V3127" s="69" t="s">
        <v>16088</v>
      </c>
      <c r="W3127" s="1">
        <v>26778</v>
      </c>
    </row>
    <row r="3128" spans="1:23" x14ac:dyDescent="0.3">
      <c r="A3128" s="69" t="s">
        <v>15506</v>
      </c>
      <c r="B3128" s="69">
        <v>1</v>
      </c>
      <c r="C3128" s="1" t="s">
        <v>15507</v>
      </c>
      <c r="D3128" s="69" t="s">
        <v>310</v>
      </c>
      <c r="E3128" s="69"/>
      <c r="F3128" s="69" t="s">
        <v>294</v>
      </c>
      <c r="G3128" s="69"/>
      <c r="H3128" s="69" t="s">
        <v>738</v>
      </c>
      <c r="I3128" s="69" t="s">
        <v>15507</v>
      </c>
      <c r="J3128" s="69">
        <v>21972</v>
      </c>
      <c r="K3128" s="69">
        <v>0</v>
      </c>
      <c r="L3128" s="69" t="s">
        <v>589</v>
      </c>
      <c r="M3128" s="69" t="s">
        <v>296</v>
      </c>
      <c r="N3128" s="69">
        <v>23</v>
      </c>
      <c r="O3128" s="69" t="s">
        <v>15509</v>
      </c>
      <c r="P3128" s="1" t="s">
        <v>310</v>
      </c>
      <c r="Q3128" s="69" t="s">
        <v>15644</v>
      </c>
      <c r="R3128" s="69"/>
      <c r="S3128" s="69"/>
      <c r="T3128" s="69" t="s">
        <v>317</v>
      </c>
      <c r="U3128" s="69"/>
      <c r="V3128" s="69" t="s">
        <v>15508</v>
      </c>
      <c r="W3128" s="1"/>
    </row>
    <row r="3129" spans="1:23" x14ac:dyDescent="0.3">
      <c r="A3129" s="69" t="s">
        <v>10383</v>
      </c>
      <c r="B3129" s="69">
        <v>1</v>
      </c>
      <c r="C3129" s="1" t="s">
        <v>157</v>
      </c>
      <c r="D3129" s="69" t="s">
        <v>448</v>
      </c>
      <c r="E3129" s="69" t="s">
        <v>10382</v>
      </c>
      <c r="F3129" s="69" t="s">
        <v>298</v>
      </c>
      <c r="G3129" s="69">
        <v>32</v>
      </c>
      <c r="H3129" s="69" t="s">
        <v>374</v>
      </c>
      <c r="I3129" s="69" t="s">
        <v>157</v>
      </c>
      <c r="J3129" s="69">
        <v>19119</v>
      </c>
      <c r="K3129" s="69">
        <v>4</v>
      </c>
      <c r="L3129" s="69" t="s">
        <v>321</v>
      </c>
      <c r="M3129" s="69" t="s">
        <v>3396</v>
      </c>
      <c r="N3129" s="69">
        <v>26</v>
      </c>
      <c r="O3129" s="69" t="s">
        <v>13658</v>
      </c>
      <c r="P3129" s="1" t="s">
        <v>448</v>
      </c>
      <c r="Q3129" s="69"/>
      <c r="R3129" s="69">
        <v>3919596</v>
      </c>
      <c r="S3129" s="69">
        <v>1</v>
      </c>
      <c r="T3129" s="69" t="s">
        <v>359</v>
      </c>
      <c r="U3129" s="69" t="s">
        <v>414</v>
      </c>
      <c r="V3129" s="69" t="s">
        <v>1981</v>
      </c>
      <c r="W3129" s="1">
        <v>30362</v>
      </c>
    </row>
    <row r="3130" spans="1:23" x14ac:dyDescent="0.3">
      <c r="A3130" s="69" t="s">
        <v>10386</v>
      </c>
      <c r="B3130" s="69">
        <v>1</v>
      </c>
      <c r="C3130" s="1" t="s">
        <v>10384</v>
      </c>
      <c r="D3130" s="69" t="s">
        <v>448</v>
      </c>
      <c r="E3130" s="69"/>
      <c r="F3130" s="69" t="s">
        <v>506</v>
      </c>
      <c r="G3130" s="69">
        <v>25</v>
      </c>
      <c r="H3130" s="69" t="s">
        <v>316</v>
      </c>
      <c r="I3130" s="69" t="s">
        <v>10384</v>
      </c>
      <c r="J3130" s="69">
        <v>16427</v>
      </c>
      <c r="K3130" s="69">
        <v>6</v>
      </c>
      <c r="L3130" s="69" t="s">
        <v>10385</v>
      </c>
      <c r="M3130" s="69" t="s">
        <v>1268</v>
      </c>
      <c r="N3130" s="69">
        <v>27</v>
      </c>
      <c r="O3130" s="69" t="s">
        <v>13659</v>
      </c>
      <c r="P3130" s="1" t="s">
        <v>448</v>
      </c>
      <c r="Q3130" s="69"/>
      <c r="R3130" s="69">
        <v>16942</v>
      </c>
      <c r="S3130" s="69"/>
      <c r="T3130" s="69" t="s">
        <v>399</v>
      </c>
      <c r="U3130" s="69"/>
      <c r="V3130" s="69" t="s">
        <v>2888</v>
      </c>
      <c r="W3130" s="1">
        <v>27645</v>
      </c>
    </row>
    <row r="3131" spans="1:23" x14ac:dyDescent="0.3">
      <c r="A3131" s="69" t="s">
        <v>10389</v>
      </c>
      <c r="B3131" s="69">
        <v>1</v>
      </c>
      <c r="C3131" s="1" t="s">
        <v>10387</v>
      </c>
      <c r="D3131" s="69" t="s">
        <v>320</v>
      </c>
      <c r="E3131" s="69" t="s">
        <v>10388</v>
      </c>
      <c r="F3131" s="69" t="s">
        <v>298</v>
      </c>
      <c r="G3131" s="69">
        <v>86</v>
      </c>
      <c r="H3131" s="69" t="s">
        <v>692</v>
      </c>
      <c r="I3131" s="69" t="s">
        <v>10387</v>
      </c>
      <c r="J3131" s="69">
        <v>15305</v>
      </c>
      <c r="K3131" s="69">
        <v>8</v>
      </c>
      <c r="L3131" s="69" t="s">
        <v>1569</v>
      </c>
      <c r="M3131" s="69" t="s">
        <v>1275</v>
      </c>
      <c r="N3131" s="69">
        <v>29</v>
      </c>
      <c r="O3131" s="69" t="s">
        <v>13660</v>
      </c>
      <c r="P3131" s="1" t="s">
        <v>320</v>
      </c>
      <c r="Q3131" s="69"/>
      <c r="R3131" s="69">
        <v>16318</v>
      </c>
      <c r="S3131" s="69"/>
      <c r="T3131" s="69" t="s">
        <v>671</v>
      </c>
      <c r="U3131" s="69" t="s">
        <v>890</v>
      </c>
      <c r="V3131" s="69" t="s">
        <v>7235</v>
      </c>
      <c r="W3131" s="1">
        <v>27174</v>
      </c>
    </row>
    <row r="3132" spans="1:23" x14ac:dyDescent="0.3">
      <c r="A3132" s="69" t="s">
        <v>10391</v>
      </c>
      <c r="B3132" s="69">
        <v>1</v>
      </c>
      <c r="C3132" s="1" t="s">
        <v>10390</v>
      </c>
      <c r="D3132" s="69"/>
      <c r="E3132" s="69"/>
      <c r="F3132" s="69" t="s">
        <v>294</v>
      </c>
      <c r="G3132" s="69">
        <v>0</v>
      </c>
      <c r="H3132" s="69" t="s">
        <v>295</v>
      </c>
      <c r="I3132" s="69" t="s">
        <v>10390</v>
      </c>
      <c r="J3132" s="69">
        <v>17882</v>
      </c>
      <c r="K3132" s="69">
        <v>0</v>
      </c>
      <c r="L3132" s="69" t="s">
        <v>3312</v>
      </c>
      <c r="M3132" s="69" t="s">
        <v>1731</v>
      </c>
      <c r="N3132" s="69"/>
      <c r="O3132" s="69" t="s">
        <v>13661</v>
      </c>
      <c r="P3132" s="1" t="s">
        <v>295</v>
      </c>
      <c r="Q3132" s="69"/>
      <c r="R3132" s="69"/>
      <c r="S3132" s="69"/>
      <c r="T3132" s="69" t="s">
        <v>295</v>
      </c>
      <c r="U3132" s="69"/>
      <c r="V3132" s="69"/>
      <c r="W3132" s="1"/>
    </row>
    <row r="3133" spans="1:23" x14ac:dyDescent="0.3">
      <c r="A3133" s="69" t="s">
        <v>10394</v>
      </c>
      <c r="B3133" s="69">
        <v>1</v>
      </c>
      <c r="C3133" s="1" t="s">
        <v>10392</v>
      </c>
      <c r="D3133" s="69" t="s">
        <v>310</v>
      </c>
      <c r="E3133" s="69"/>
      <c r="F3133" s="69" t="s">
        <v>294</v>
      </c>
      <c r="G3133" s="69">
        <v>15</v>
      </c>
      <c r="H3133" s="69" t="s">
        <v>511</v>
      </c>
      <c r="I3133" s="69" t="s">
        <v>10392</v>
      </c>
      <c r="J3133" s="69">
        <v>12771</v>
      </c>
      <c r="K3133" s="69">
        <v>9</v>
      </c>
      <c r="L3133" s="69" t="s">
        <v>468</v>
      </c>
      <c r="M3133" s="69" t="s">
        <v>10393</v>
      </c>
      <c r="N3133" s="69">
        <v>32</v>
      </c>
      <c r="O3133" s="69" t="s">
        <v>13662</v>
      </c>
      <c r="P3133" s="1" t="s">
        <v>310</v>
      </c>
      <c r="Q3133" s="69"/>
      <c r="R3133" s="69">
        <v>14037</v>
      </c>
      <c r="S3133" s="69"/>
      <c r="T3133" s="69" t="s">
        <v>303</v>
      </c>
      <c r="U3133" s="69"/>
      <c r="V3133" s="69" t="s">
        <v>10395</v>
      </c>
      <c r="W3133" s="1">
        <v>24861</v>
      </c>
    </row>
    <row r="3134" spans="1:23" x14ac:dyDescent="0.3">
      <c r="A3134" s="69" t="s">
        <v>10397</v>
      </c>
      <c r="B3134" s="69">
        <v>1</v>
      </c>
      <c r="C3134" s="1" t="s">
        <v>10396</v>
      </c>
      <c r="D3134" s="69" t="s">
        <v>347</v>
      </c>
      <c r="E3134" s="69"/>
      <c r="F3134" s="69" t="s">
        <v>294</v>
      </c>
      <c r="G3134" s="69">
        <v>15</v>
      </c>
      <c r="H3134" s="69" t="s">
        <v>810</v>
      </c>
      <c r="I3134" s="69" t="s">
        <v>10396</v>
      </c>
      <c r="J3134" s="69">
        <v>15971</v>
      </c>
      <c r="K3134" s="69">
        <v>6</v>
      </c>
      <c r="L3134" s="69" t="s">
        <v>444</v>
      </c>
      <c r="M3134" s="69" t="s">
        <v>4317</v>
      </c>
      <c r="N3134" s="69">
        <v>28</v>
      </c>
      <c r="O3134" s="69" t="s">
        <v>13663</v>
      </c>
      <c r="P3134" s="1" t="s">
        <v>347</v>
      </c>
      <c r="Q3134" s="69"/>
      <c r="R3134" s="69">
        <v>16779</v>
      </c>
      <c r="S3134" s="69"/>
      <c r="T3134" s="69" t="s">
        <v>359</v>
      </c>
      <c r="U3134" s="69"/>
      <c r="V3134" s="69" t="s">
        <v>4419</v>
      </c>
      <c r="W3134" s="1">
        <v>27614</v>
      </c>
    </row>
    <row r="3135" spans="1:23" x14ac:dyDescent="0.3">
      <c r="A3135" s="69" t="s">
        <v>10400</v>
      </c>
      <c r="B3135" s="69">
        <v>1</v>
      </c>
      <c r="C3135" s="1" t="s">
        <v>10398</v>
      </c>
      <c r="D3135" s="69" t="s">
        <v>320</v>
      </c>
      <c r="E3135" s="69" t="s">
        <v>10399</v>
      </c>
      <c r="F3135" s="69" t="s">
        <v>298</v>
      </c>
      <c r="G3135" s="69">
        <v>80</v>
      </c>
      <c r="H3135" s="69" t="s">
        <v>655</v>
      </c>
      <c r="I3135" s="69" t="s">
        <v>10398</v>
      </c>
      <c r="J3135" s="69">
        <v>19281</v>
      </c>
      <c r="K3135" s="69">
        <v>4</v>
      </c>
      <c r="L3135" s="69" t="s">
        <v>503</v>
      </c>
      <c r="M3135" s="69" t="s">
        <v>8480</v>
      </c>
      <c r="N3135" s="69">
        <v>27</v>
      </c>
      <c r="O3135" s="69" t="s">
        <v>13664</v>
      </c>
      <c r="P3135" s="1" t="s">
        <v>320</v>
      </c>
      <c r="Q3135" s="69"/>
      <c r="R3135" s="69">
        <v>3125404</v>
      </c>
      <c r="S3135" s="69">
        <v>2</v>
      </c>
      <c r="T3135" s="69" t="s">
        <v>421</v>
      </c>
      <c r="U3135" s="69" t="s">
        <v>703</v>
      </c>
      <c r="V3135" s="69" t="s">
        <v>1339</v>
      </c>
      <c r="W3135" s="1">
        <v>30661</v>
      </c>
    </row>
    <row r="3136" spans="1:23" x14ac:dyDescent="0.3">
      <c r="A3136" s="69" t="s">
        <v>10402</v>
      </c>
      <c r="B3136" s="69">
        <v>1</v>
      </c>
      <c r="C3136" s="1" t="s">
        <v>10401</v>
      </c>
      <c r="D3136" s="69"/>
      <c r="E3136" s="69"/>
      <c r="F3136" s="69" t="s">
        <v>294</v>
      </c>
      <c r="G3136" s="69">
        <v>0</v>
      </c>
      <c r="H3136" s="69" t="s">
        <v>295</v>
      </c>
      <c r="I3136" s="69" t="s">
        <v>10401</v>
      </c>
      <c r="J3136" s="69">
        <v>18816</v>
      </c>
      <c r="K3136" s="69">
        <v>0</v>
      </c>
      <c r="L3136" s="69" t="s">
        <v>1200</v>
      </c>
      <c r="M3136" s="69" t="s">
        <v>1112</v>
      </c>
      <c r="N3136" s="69"/>
      <c r="O3136" s="69" t="s">
        <v>13665</v>
      </c>
      <c r="P3136" s="1" t="s">
        <v>295</v>
      </c>
      <c r="Q3136" s="69"/>
      <c r="R3136" s="69"/>
      <c r="S3136" s="69"/>
      <c r="T3136" s="69" t="s">
        <v>295</v>
      </c>
      <c r="U3136" s="69"/>
      <c r="V3136" s="69"/>
      <c r="W3136" s="1"/>
    </row>
    <row r="3137" spans="1:23" x14ac:dyDescent="0.3">
      <c r="A3137" s="69" t="s">
        <v>10403</v>
      </c>
      <c r="B3137" s="69">
        <v>1</v>
      </c>
      <c r="C3137" s="1" t="s">
        <v>655</v>
      </c>
      <c r="D3137" s="69" t="s">
        <v>434</v>
      </c>
      <c r="E3137" s="69"/>
      <c r="F3137" s="69" t="s">
        <v>294</v>
      </c>
      <c r="G3137" s="69">
        <v>51</v>
      </c>
      <c r="H3137" s="69" t="s">
        <v>521</v>
      </c>
      <c r="I3137" s="69" t="s">
        <v>655</v>
      </c>
      <c r="J3137" s="69">
        <v>6197</v>
      </c>
      <c r="K3137" s="69">
        <v>8</v>
      </c>
      <c r="L3137" s="69" t="s">
        <v>368</v>
      </c>
      <c r="M3137" s="69" t="s">
        <v>805</v>
      </c>
      <c r="N3137" s="69">
        <v>34</v>
      </c>
      <c r="O3137" s="69" t="s">
        <v>13666</v>
      </c>
      <c r="P3137" s="1" t="s">
        <v>434</v>
      </c>
      <c r="Q3137" s="69"/>
      <c r="R3137" s="69">
        <v>9624</v>
      </c>
      <c r="S3137" s="69"/>
      <c r="T3137" s="69" t="s">
        <v>317</v>
      </c>
      <c r="U3137" s="69"/>
      <c r="V3137" s="69" t="s">
        <v>10404</v>
      </c>
      <c r="W3137" s="1"/>
    </row>
    <row r="3138" spans="1:23" x14ac:dyDescent="0.3">
      <c r="A3138" s="69" t="s">
        <v>15606</v>
      </c>
      <c r="B3138" s="69">
        <v>1</v>
      </c>
      <c r="C3138" s="1" t="s">
        <v>10405</v>
      </c>
      <c r="D3138" s="69" t="s">
        <v>347</v>
      </c>
      <c r="E3138" s="69" t="s">
        <v>14171</v>
      </c>
      <c r="F3138" s="69" t="s">
        <v>298</v>
      </c>
      <c r="G3138" s="69">
        <v>10</v>
      </c>
      <c r="H3138" s="69" t="s">
        <v>1301</v>
      </c>
      <c r="I3138" s="69" t="s">
        <v>10405</v>
      </c>
      <c r="J3138" s="69">
        <v>21138</v>
      </c>
      <c r="K3138" s="69">
        <v>2</v>
      </c>
      <c r="L3138" s="69" t="s">
        <v>1369</v>
      </c>
      <c r="M3138" s="69" t="s">
        <v>930</v>
      </c>
      <c r="N3138" s="69">
        <v>23</v>
      </c>
      <c r="O3138" s="69" t="s">
        <v>16693</v>
      </c>
      <c r="P3138" s="1" t="s">
        <v>347</v>
      </c>
      <c r="Q3138" s="69"/>
      <c r="R3138" s="69">
        <v>3914397</v>
      </c>
      <c r="S3138" s="69">
        <v>2</v>
      </c>
      <c r="T3138" s="69" t="s">
        <v>359</v>
      </c>
      <c r="U3138" s="69" t="s">
        <v>1190</v>
      </c>
      <c r="V3138" s="69" t="s">
        <v>10406</v>
      </c>
      <c r="W3138" s="1">
        <v>32040</v>
      </c>
    </row>
    <row r="3139" spans="1:23" x14ac:dyDescent="0.3">
      <c r="A3139" s="69" t="s">
        <v>10409</v>
      </c>
      <c r="B3139" s="69">
        <v>1</v>
      </c>
      <c r="C3139" s="1" t="s">
        <v>10407</v>
      </c>
      <c r="D3139" s="69" t="s">
        <v>448</v>
      </c>
      <c r="E3139" s="69"/>
      <c r="F3139" s="69" t="s">
        <v>294</v>
      </c>
      <c r="G3139" s="69">
        <v>47</v>
      </c>
      <c r="H3139" s="69" t="s">
        <v>655</v>
      </c>
      <c r="I3139" s="69" t="s">
        <v>10407</v>
      </c>
      <c r="J3139" s="69">
        <v>19329</v>
      </c>
      <c r="K3139" s="69">
        <v>2</v>
      </c>
      <c r="L3139" s="69" t="s">
        <v>1071</v>
      </c>
      <c r="M3139" s="69" t="s">
        <v>10408</v>
      </c>
      <c r="N3139" s="69">
        <v>25</v>
      </c>
      <c r="O3139" s="69" t="s">
        <v>13667</v>
      </c>
      <c r="P3139" s="1" t="s">
        <v>448</v>
      </c>
      <c r="Q3139" s="69"/>
      <c r="R3139" s="69">
        <v>3040036</v>
      </c>
      <c r="S3139" s="69"/>
      <c r="T3139" s="69" t="s">
        <v>344</v>
      </c>
      <c r="U3139" s="69"/>
      <c r="V3139" s="69" t="s">
        <v>1489</v>
      </c>
      <c r="W3139" s="1">
        <v>30562</v>
      </c>
    </row>
    <row r="3140" spans="1:23" x14ac:dyDescent="0.3">
      <c r="A3140" s="69" t="s">
        <v>10411</v>
      </c>
      <c r="B3140" s="69">
        <v>1</v>
      </c>
      <c r="C3140" s="1" t="s">
        <v>243</v>
      </c>
      <c r="D3140" s="69" t="s">
        <v>448</v>
      </c>
      <c r="E3140" s="69" t="s">
        <v>10410</v>
      </c>
      <c r="F3140" s="69" t="s">
        <v>294</v>
      </c>
      <c r="G3140" s="69"/>
      <c r="H3140" s="69" t="s">
        <v>1812</v>
      </c>
      <c r="I3140" s="69" t="s">
        <v>243</v>
      </c>
      <c r="J3140" s="69">
        <v>17969</v>
      </c>
      <c r="K3140" s="69">
        <v>4</v>
      </c>
      <c r="L3140" s="69" t="s">
        <v>3348</v>
      </c>
      <c r="M3140" s="69" t="s">
        <v>2980</v>
      </c>
      <c r="N3140" s="69">
        <v>26</v>
      </c>
      <c r="O3140" s="69" t="s">
        <v>13668</v>
      </c>
      <c r="P3140" s="1" t="s">
        <v>448</v>
      </c>
      <c r="Q3140" s="69"/>
      <c r="R3140" s="69">
        <v>2971888</v>
      </c>
      <c r="S3140" s="69"/>
      <c r="T3140" s="69" t="s">
        <v>399</v>
      </c>
      <c r="U3140" s="69"/>
      <c r="V3140" s="69" t="s">
        <v>10412</v>
      </c>
      <c r="W3140" s="1">
        <v>29368</v>
      </c>
    </row>
    <row r="3141" spans="1:23" x14ac:dyDescent="0.3">
      <c r="A3141" s="69" t="s">
        <v>1228</v>
      </c>
      <c r="B3141" s="69">
        <v>1</v>
      </c>
      <c r="C3141" s="1" t="s">
        <v>10413</v>
      </c>
      <c r="D3141" s="69" t="s">
        <v>448</v>
      </c>
      <c r="E3141" s="69"/>
      <c r="F3141" s="69" t="s">
        <v>294</v>
      </c>
      <c r="G3141" s="69">
        <v>34</v>
      </c>
      <c r="H3141" s="69" t="s">
        <v>309</v>
      </c>
      <c r="I3141" s="69" t="s">
        <v>10413</v>
      </c>
      <c r="J3141" s="69">
        <v>16965</v>
      </c>
      <c r="K3141" s="69">
        <v>5</v>
      </c>
      <c r="L3141" s="69" t="s">
        <v>444</v>
      </c>
      <c r="M3141" s="69" t="s">
        <v>1227</v>
      </c>
      <c r="N3141" s="69">
        <v>28</v>
      </c>
      <c r="O3141" s="69" t="s">
        <v>13669</v>
      </c>
      <c r="P3141" s="1" t="s">
        <v>448</v>
      </c>
      <c r="Q3141" s="69"/>
      <c r="R3141" s="69">
        <v>2577419</v>
      </c>
      <c r="S3141" s="69"/>
      <c r="T3141" s="69" t="s">
        <v>395</v>
      </c>
      <c r="U3141" s="69"/>
      <c r="V3141" s="69" t="s">
        <v>10414</v>
      </c>
      <c r="W3141" s="1">
        <v>28593</v>
      </c>
    </row>
    <row r="3142" spans="1:23" x14ac:dyDescent="0.3">
      <c r="A3142" s="69" t="s">
        <v>10418</v>
      </c>
      <c r="B3142" s="69">
        <v>1</v>
      </c>
      <c r="C3142" s="1" t="s">
        <v>10415</v>
      </c>
      <c r="D3142" s="69" t="s">
        <v>347</v>
      </c>
      <c r="E3142" s="69" t="s">
        <v>10417</v>
      </c>
      <c r="F3142" s="69" t="s">
        <v>298</v>
      </c>
      <c r="G3142" s="69">
        <v>81</v>
      </c>
      <c r="H3142" s="69" t="s">
        <v>758</v>
      </c>
      <c r="I3142" s="69" t="s">
        <v>10415</v>
      </c>
      <c r="J3142" s="69">
        <v>20081</v>
      </c>
      <c r="K3142" s="69">
        <v>3</v>
      </c>
      <c r="L3142" s="69" t="s">
        <v>538</v>
      </c>
      <c r="M3142" s="69" t="s">
        <v>10416</v>
      </c>
      <c r="N3142" s="69">
        <v>25</v>
      </c>
      <c r="O3142" s="69" t="s">
        <v>13670</v>
      </c>
      <c r="P3142" s="1" t="s">
        <v>347</v>
      </c>
      <c r="Q3142" s="69"/>
      <c r="R3142" s="69">
        <v>3122168</v>
      </c>
      <c r="S3142" s="69">
        <v>3</v>
      </c>
      <c r="T3142" s="69" t="s">
        <v>328</v>
      </c>
      <c r="U3142" s="69" t="s">
        <v>532</v>
      </c>
      <c r="V3142" s="69" t="s">
        <v>17131</v>
      </c>
      <c r="W3142" s="1">
        <v>31320</v>
      </c>
    </row>
    <row r="3143" spans="1:23" x14ac:dyDescent="0.3">
      <c r="A3143" s="69" t="s">
        <v>10420</v>
      </c>
      <c r="B3143" s="69">
        <v>1</v>
      </c>
      <c r="C3143" s="1" t="s">
        <v>10419</v>
      </c>
      <c r="D3143" s="69" t="s">
        <v>347</v>
      </c>
      <c r="E3143" s="69"/>
      <c r="F3143" s="69" t="s">
        <v>294</v>
      </c>
      <c r="G3143" s="69">
        <v>80</v>
      </c>
      <c r="H3143" s="69" t="s">
        <v>410</v>
      </c>
      <c r="I3143" s="69" t="s">
        <v>10419</v>
      </c>
      <c r="J3143" s="69">
        <v>8967</v>
      </c>
      <c r="K3143" s="69">
        <v>6</v>
      </c>
      <c r="L3143" s="69" t="s">
        <v>3011</v>
      </c>
      <c r="M3143" s="69" t="s">
        <v>1014</v>
      </c>
      <c r="N3143" s="69">
        <v>30</v>
      </c>
      <c r="O3143" s="69" t="s">
        <v>13671</v>
      </c>
      <c r="P3143" s="1" t="s">
        <v>347</v>
      </c>
      <c r="Q3143" s="69"/>
      <c r="R3143" s="69"/>
      <c r="S3143" s="69"/>
      <c r="T3143" s="69" t="s">
        <v>359</v>
      </c>
      <c r="U3143" s="69"/>
      <c r="V3143" s="69" t="s">
        <v>10421</v>
      </c>
      <c r="W3143" s="1"/>
    </row>
    <row r="3144" spans="1:23" x14ac:dyDescent="0.3">
      <c r="A3144" s="69" t="s">
        <v>10424</v>
      </c>
      <c r="B3144" s="69">
        <v>1</v>
      </c>
      <c r="C3144" s="1" t="s">
        <v>10422</v>
      </c>
      <c r="D3144" s="69" t="s">
        <v>347</v>
      </c>
      <c r="E3144" s="69" t="s">
        <v>10423</v>
      </c>
      <c r="F3144" s="69" t="s">
        <v>294</v>
      </c>
      <c r="G3144" s="69">
        <v>16</v>
      </c>
      <c r="H3144" s="69" t="s">
        <v>384</v>
      </c>
      <c r="I3144" s="69" t="s">
        <v>10422</v>
      </c>
      <c r="J3144" s="69">
        <v>18281</v>
      </c>
      <c r="K3144" s="69">
        <v>4</v>
      </c>
      <c r="L3144" s="69" t="s">
        <v>1103</v>
      </c>
      <c r="M3144" s="69" t="s">
        <v>7125</v>
      </c>
      <c r="N3144" s="69">
        <v>26</v>
      </c>
      <c r="O3144" s="69" t="s">
        <v>13672</v>
      </c>
      <c r="P3144" s="1" t="s">
        <v>347</v>
      </c>
      <c r="Q3144" s="69"/>
      <c r="R3144" s="69">
        <v>2970712</v>
      </c>
      <c r="S3144" s="69"/>
      <c r="T3144" s="69" t="s">
        <v>395</v>
      </c>
      <c r="U3144" s="69"/>
      <c r="V3144" s="69" t="s">
        <v>2407</v>
      </c>
      <c r="W3144" s="1">
        <v>29861</v>
      </c>
    </row>
    <row r="3145" spans="1:23" x14ac:dyDescent="0.3">
      <c r="A3145" s="69" t="s">
        <v>10429</v>
      </c>
      <c r="B3145" s="69">
        <v>1</v>
      </c>
      <c r="C3145" s="1" t="s">
        <v>10425</v>
      </c>
      <c r="D3145" s="69" t="s">
        <v>347</v>
      </c>
      <c r="E3145" s="69" t="s">
        <v>10428</v>
      </c>
      <c r="F3145" s="69" t="s">
        <v>294</v>
      </c>
      <c r="G3145" s="69"/>
      <c r="H3145" s="69" t="s">
        <v>388</v>
      </c>
      <c r="I3145" s="69" t="s">
        <v>10425</v>
      </c>
      <c r="J3145" s="69">
        <v>19015</v>
      </c>
      <c r="K3145" s="69">
        <v>3</v>
      </c>
      <c r="L3145" s="69" t="s">
        <v>10426</v>
      </c>
      <c r="M3145" s="69" t="s">
        <v>10427</v>
      </c>
      <c r="N3145" s="69">
        <v>27</v>
      </c>
      <c r="O3145" s="69" t="s">
        <v>13673</v>
      </c>
      <c r="P3145" s="1" t="s">
        <v>347</v>
      </c>
      <c r="Q3145" s="69"/>
      <c r="R3145" s="69">
        <v>2977631</v>
      </c>
      <c r="S3145" s="69"/>
      <c r="T3145" s="69" t="s">
        <v>344</v>
      </c>
      <c r="U3145" s="69"/>
      <c r="V3145" s="69" t="s">
        <v>2939</v>
      </c>
      <c r="W3145" s="1">
        <v>30252</v>
      </c>
    </row>
    <row r="3146" spans="1:23" x14ac:dyDescent="0.3">
      <c r="A3146" s="69" t="s">
        <v>11167</v>
      </c>
      <c r="B3146" s="69">
        <v>1</v>
      </c>
      <c r="C3146" s="1" t="s">
        <v>10430</v>
      </c>
      <c r="D3146" s="69" t="s">
        <v>310</v>
      </c>
      <c r="E3146" s="69"/>
      <c r="F3146" s="69" t="s">
        <v>294</v>
      </c>
      <c r="G3146" s="69">
        <v>2</v>
      </c>
      <c r="H3146" s="69" t="s">
        <v>599</v>
      </c>
      <c r="I3146" s="69" t="s">
        <v>10430</v>
      </c>
      <c r="J3146" s="69">
        <v>12956</v>
      </c>
      <c r="K3146" s="69">
        <v>9</v>
      </c>
      <c r="L3146" s="69" t="s">
        <v>1060</v>
      </c>
      <c r="M3146" s="69" t="s">
        <v>10431</v>
      </c>
      <c r="N3146" s="69">
        <v>33</v>
      </c>
      <c r="O3146" s="69" t="s">
        <v>13674</v>
      </c>
      <c r="P3146" s="1" t="s">
        <v>310</v>
      </c>
      <c r="Q3146" s="69"/>
      <c r="R3146" s="69">
        <v>14114</v>
      </c>
      <c r="S3146" s="69"/>
      <c r="T3146" s="69" t="s">
        <v>421</v>
      </c>
      <c r="U3146" s="69"/>
      <c r="V3146" s="69" t="s">
        <v>16694</v>
      </c>
      <c r="W3146" s="1">
        <v>24939</v>
      </c>
    </row>
    <row r="3147" spans="1:23" x14ac:dyDescent="0.3">
      <c r="A3147" s="69" t="s">
        <v>10433</v>
      </c>
      <c r="B3147" s="69">
        <v>1</v>
      </c>
      <c r="C3147" s="1" t="s">
        <v>10432</v>
      </c>
      <c r="D3147" s="69" t="s">
        <v>320</v>
      </c>
      <c r="E3147" s="69"/>
      <c r="F3147" s="69" t="s">
        <v>294</v>
      </c>
      <c r="G3147" s="69">
        <v>41</v>
      </c>
      <c r="H3147" s="69" t="s">
        <v>511</v>
      </c>
      <c r="I3147" s="69" t="s">
        <v>10432</v>
      </c>
      <c r="J3147" s="69">
        <v>18327</v>
      </c>
      <c r="K3147" s="69">
        <v>0</v>
      </c>
      <c r="L3147" s="69" t="s">
        <v>642</v>
      </c>
      <c r="M3147" s="69" t="s">
        <v>8644</v>
      </c>
      <c r="N3147" s="69">
        <v>25</v>
      </c>
      <c r="O3147" s="69" t="s">
        <v>13675</v>
      </c>
      <c r="P3147" s="1" t="s">
        <v>320</v>
      </c>
      <c r="Q3147" s="69"/>
      <c r="R3147" s="69"/>
      <c r="S3147" s="69"/>
      <c r="T3147" s="69" t="s">
        <v>293</v>
      </c>
      <c r="U3147" s="69"/>
      <c r="V3147" s="69" t="s">
        <v>10434</v>
      </c>
      <c r="W3147" s="1">
        <v>29493</v>
      </c>
    </row>
    <row r="3148" spans="1:23" x14ac:dyDescent="0.3">
      <c r="A3148" s="69" t="s">
        <v>16092</v>
      </c>
      <c r="B3148" s="69">
        <v>1</v>
      </c>
      <c r="C3148" s="1" t="s">
        <v>16093</v>
      </c>
      <c r="D3148" s="69" t="s">
        <v>15649</v>
      </c>
      <c r="E3148" s="69" t="s">
        <v>16095</v>
      </c>
      <c r="F3148" s="69" t="s">
        <v>298</v>
      </c>
      <c r="G3148" s="69">
        <v>6</v>
      </c>
      <c r="H3148" s="69" t="s">
        <v>682</v>
      </c>
      <c r="I3148" s="69" t="s">
        <v>16093</v>
      </c>
      <c r="J3148" s="69">
        <v>15559</v>
      </c>
      <c r="K3148" s="69">
        <v>7</v>
      </c>
      <c r="L3148" s="69" t="s">
        <v>468</v>
      </c>
      <c r="M3148" s="69" t="s">
        <v>429</v>
      </c>
      <c r="N3148" s="69">
        <v>30</v>
      </c>
      <c r="O3148" s="69" t="s">
        <v>16096</v>
      </c>
      <c r="P3148" s="1" t="s">
        <v>15649</v>
      </c>
      <c r="Q3148" s="69"/>
      <c r="R3148" s="69">
        <v>16382</v>
      </c>
      <c r="S3148" s="69"/>
      <c r="T3148" s="69" t="s">
        <v>344</v>
      </c>
      <c r="U3148" s="69" t="s">
        <v>302</v>
      </c>
      <c r="V3148" s="69" t="s">
        <v>16094</v>
      </c>
      <c r="W3148" s="1">
        <v>27219</v>
      </c>
    </row>
    <row r="3149" spans="1:23" x14ac:dyDescent="0.3">
      <c r="A3149" s="69" t="s">
        <v>10437</v>
      </c>
      <c r="B3149" s="69">
        <v>1</v>
      </c>
      <c r="C3149" s="1" t="s">
        <v>10435</v>
      </c>
      <c r="D3149" s="69" t="s">
        <v>347</v>
      </c>
      <c r="E3149" s="69"/>
      <c r="F3149" s="69" t="s">
        <v>294</v>
      </c>
      <c r="G3149" s="69">
        <v>83</v>
      </c>
      <c r="H3149" s="69" t="s">
        <v>340</v>
      </c>
      <c r="I3149" s="69" t="s">
        <v>10435</v>
      </c>
      <c r="J3149" s="69">
        <v>18749</v>
      </c>
      <c r="K3149" s="69">
        <v>0</v>
      </c>
      <c r="L3149" s="69" t="s">
        <v>10436</v>
      </c>
      <c r="M3149" s="69" t="s">
        <v>1692</v>
      </c>
      <c r="N3149" s="69">
        <v>26</v>
      </c>
      <c r="O3149" s="69" t="s">
        <v>13676</v>
      </c>
      <c r="P3149" s="1" t="s">
        <v>347</v>
      </c>
      <c r="Q3149" s="69"/>
      <c r="R3149" s="69">
        <v>2973769</v>
      </c>
      <c r="S3149" s="69"/>
      <c r="T3149" s="69" t="s">
        <v>359</v>
      </c>
      <c r="U3149" s="69"/>
      <c r="V3149" s="69" t="s">
        <v>2568</v>
      </c>
      <c r="W3149" s="1">
        <v>30049</v>
      </c>
    </row>
    <row r="3150" spans="1:23" x14ac:dyDescent="0.3">
      <c r="A3150" s="69" t="s">
        <v>10440</v>
      </c>
      <c r="B3150" s="69">
        <v>1</v>
      </c>
      <c r="C3150" s="1" t="s">
        <v>10439</v>
      </c>
      <c r="D3150" s="69" t="s">
        <v>347</v>
      </c>
      <c r="E3150" s="69"/>
      <c r="F3150" s="69" t="s">
        <v>294</v>
      </c>
      <c r="G3150" s="69">
        <v>11</v>
      </c>
      <c r="H3150" s="69" t="s">
        <v>528</v>
      </c>
      <c r="I3150" s="69" t="s">
        <v>10439</v>
      </c>
      <c r="J3150" s="69">
        <v>18954</v>
      </c>
      <c r="K3150" s="69">
        <v>3</v>
      </c>
      <c r="L3150" s="69" t="s">
        <v>4945</v>
      </c>
      <c r="M3150" s="69" t="s">
        <v>1594</v>
      </c>
      <c r="N3150" s="69">
        <v>25</v>
      </c>
      <c r="O3150" s="69" t="s">
        <v>13677</v>
      </c>
      <c r="P3150" s="1" t="s">
        <v>347</v>
      </c>
      <c r="Q3150" s="69"/>
      <c r="R3150" s="69">
        <v>3040561</v>
      </c>
      <c r="S3150" s="69"/>
      <c r="T3150" s="69" t="s">
        <v>359</v>
      </c>
      <c r="U3150" s="69"/>
      <c r="V3150" s="69" t="s">
        <v>3192</v>
      </c>
      <c r="W3150" s="1">
        <v>30195</v>
      </c>
    </row>
    <row r="3151" spans="1:23" x14ac:dyDescent="0.3">
      <c r="A3151" s="69" t="s">
        <v>10442</v>
      </c>
      <c r="B3151" s="69">
        <v>1</v>
      </c>
      <c r="C3151" s="1" t="s">
        <v>10441</v>
      </c>
      <c r="D3151" s="69"/>
      <c r="E3151" s="69"/>
      <c r="F3151" s="69" t="s">
        <v>294</v>
      </c>
      <c r="G3151" s="69">
        <v>0</v>
      </c>
      <c r="H3151" s="69" t="s">
        <v>295</v>
      </c>
      <c r="I3151" s="69" t="s">
        <v>10441</v>
      </c>
      <c r="J3151" s="69">
        <v>19780</v>
      </c>
      <c r="K3151" s="69">
        <v>0</v>
      </c>
      <c r="L3151" s="69" t="s">
        <v>330</v>
      </c>
      <c r="M3151" s="69" t="s">
        <v>2786</v>
      </c>
      <c r="N3151" s="69"/>
      <c r="O3151" s="69" t="s">
        <v>13678</v>
      </c>
      <c r="P3151" s="1" t="s">
        <v>295</v>
      </c>
      <c r="Q3151" s="69"/>
      <c r="R3151" s="69"/>
      <c r="S3151" s="69"/>
      <c r="T3151" s="69" t="s">
        <v>295</v>
      </c>
      <c r="U3151" s="69"/>
      <c r="V3151" s="69"/>
      <c r="W3151" s="1"/>
    </row>
    <row r="3152" spans="1:23" x14ac:dyDescent="0.3">
      <c r="A3152" s="69" t="s">
        <v>10444</v>
      </c>
      <c r="B3152" s="69">
        <v>1</v>
      </c>
      <c r="C3152" s="1" t="s">
        <v>10443</v>
      </c>
      <c r="D3152" s="69" t="s">
        <v>347</v>
      </c>
      <c r="E3152" s="69" t="s">
        <v>14172</v>
      </c>
      <c r="F3152" s="69" t="s">
        <v>294</v>
      </c>
      <c r="G3152" s="69">
        <v>81</v>
      </c>
      <c r="H3152" s="69" t="s">
        <v>533</v>
      </c>
      <c r="I3152" s="69" t="s">
        <v>10443</v>
      </c>
      <c r="J3152" s="69">
        <v>21636</v>
      </c>
      <c r="K3152" s="69">
        <v>1</v>
      </c>
      <c r="L3152" s="69" t="s">
        <v>612</v>
      </c>
      <c r="M3152" s="69" t="s">
        <v>9149</v>
      </c>
      <c r="N3152" s="69">
        <v>22</v>
      </c>
      <c r="O3152" s="69" t="s">
        <v>13679</v>
      </c>
      <c r="P3152" s="1" t="s">
        <v>347</v>
      </c>
      <c r="Q3152" s="69"/>
      <c r="R3152" s="69">
        <v>4039244</v>
      </c>
      <c r="S3152" s="69">
        <v>3</v>
      </c>
      <c r="T3152" s="69" t="s">
        <v>307</v>
      </c>
      <c r="U3152" s="69"/>
      <c r="V3152" s="69" t="s">
        <v>13883</v>
      </c>
      <c r="W3152" s="1">
        <v>32624</v>
      </c>
    </row>
    <row r="3153" spans="1:23" x14ac:dyDescent="0.3">
      <c r="A3153" s="69" t="s">
        <v>10446</v>
      </c>
      <c r="B3153" s="69">
        <v>1</v>
      </c>
      <c r="C3153" s="1" t="s">
        <v>10445</v>
      </c>
      <c r="D3153" s="69" t="s">
        <v>558</v>
      </c>
      <c r="E3153" s="69"/>
      <c r="F3153" s="69" t="s">
        <v>294</v>
      </c>
      <c r="G3153" s="69">
        <v>38</v>
      </c>
      <c r="H3153" s="69" t="s">
        <v>521</v>
      </c>
      <c r="I3153" s="69" t="s">
        <v>10445</v>
      </c>
      <c r="J3153" s="69">
        <v>15288</v>
      </c>
      <c r="K3153" s="69">
        <v>1</v>
      </c>
      <c r="L3153" s="69" t="s">
        <v>597</v>
      </c>
      <c r="M3153" s="69" t="s">
        <v>1928</v>
      </c>
      <c r="N3153" s="69">
        <v>29</v>
      </c>
      <c r="O3153" s="69" t="s">
        <v>13680</v>
      </c>
      <c r="P3153" s="1" t="s">
        <v>448</v>
      </c>
      <c r="Q3153" s="69"/>
      <c r="R3153" s="69">
        <v>16317</v>
      </c>
      <c r="S3153" s="69"/>
      <c r="T3153" s="69" t="s">
        <v>359</v>
      </c>
      <c r="U3153" s="69"/>
      <c r="V3153" s="69" t="s">
        <v>10447</v>
      </c>
      <c r="W3153" s="1">
        <v>27162</v>
      </c>
    </row>
    <row r="3154" spans="1:23" x14ac:dyDescent="0.3">
      <c r="A3154" s="69" t="s">
        <v>17449</v>
      </c>
      <c r="B3154" s="69">
        <v>1</v>
      </c>
      <c r="C3154" s="1" t="s">
        <v>17450</v>
      </c>
      <c r="D3154" s="69" t="s">
        <v>310</v>
      </c>
      <c r="E3154" s="69"/>
      <c r="F3154" s="69" t="s">
        <v>298</v>
      </c>
      <c r="G3154" s="69">
        <v>0</v>
      </c>
      <c r="H3154" s="69" t="s">
        <v>374</v>
      </c>
      <c r="I3154" s="69" t="s">
        <v>17450</v>
      </c>
      <c r="J3154" s="69"/>
      <c r="K3154" s="69">
        <v>0</v>
      </c>
      <c r="L3154" s="69" t="s">
        <v>6638</v>
      </c>
      <c r="M3154" s="69" t="s">
        <v>2027</v>
      </c>
      <c r="N3154" s="69">
        <v>23</v>
      </c>
      <c r="O3154" s="69" t="s">
        <v>17451</v>
      </c>
      <c r="P3154" s="1" t="s">
        <v>310</v>
      </c>
      <c r="Q3154" s="69"/>
      <c r="R3154" s="69"/>
      <c r="S3154" s="69"/>
      <c r="T3154" s="69" t="s">
        <v>421</v>
      </c>
      <c r="U3154" s="69" t="s">
        <v>408</v>
      </c>
      <c r="V3154" s="69" t="s">
        <v>17452</v>
      </c>
      <c r="W3154" s="1"/>
    </row>
    <row r="3155" spans="1:23" x14ac:dyDescent="0.3">
      <c r="A3155" s="69" t="s">
        <v>10449</v>
      </c>
      <c r="B3155" s="69">
        <v>1</v>
      </c>
      <c r="C3155" s="1" t="s">
        <v>10448</v>
      </c>
      <c r="D3155" s="69" t="s">
        <v>347</v>
      </c>
      <c r="E3155" s="69"/>
      <c r="F3155" s="69" t="s">
        <v>294</v>
      </c>
      <c r="G3155" s="69">
        <v>10</v>
      </c>
      <c r="H3155" s="69" t="s">
        <v>528</v>
      </c>
      <c r="I3155" s="69" t="s">
        <v>10448</v>
      </c>
      <c r="J3155" s="69">
        <v>11097</v>
      </c>
      <c r="K3155" s="69">
        <v>6</v>
      </c>
      <c r="L3155" s="69" t="s">
        <v>1878</v>
      </c>
      <c r="M3155" s="69" t="s">
        <v>509</v>
      </c>
      <c r="N3155" s="69">
        <v>29</v>
      </c>
      <c r="O3155" s="69" t="s">
        <v>13681</v>
      </c>
      <c r="P3155" s="1" t="s">
        <v>347</v>
      </c>
      <c r="Q3155" s="69"/>
      <c r="R3155" s="69">
        <v>13219</v>
      </c>
      <c r="S3155" s="69"/>
      <c r="T3155" s="69" t="s">
        <v>328</v>
      </c>
      <c r="U3155" s="69"/>
      <c r="V3155" s="69" t="s">
        <v>6920</v>
      </c>
      <c r="W3155" s="1">
        <v>24052</v>
      </c>
    </row>
    <row r="3156" spans="1:23" x14ac:dyDescent="0.3">
      <c r="A3156" s="69" t="s">
        <v>10452</v>
      </c>
      <c r="B3156" s="69">
        <v>1</v>
      </c>
      <c r="C3156" s="1" t="s">
        <v>10450</v>
      </c>
      <c r="D3156" s="69" t="s">
        <v>347</v>
      </c>
      <c r="E3156" s="69" t="s">
        <v>10451</v>
      </c>
      <c r="F3156" s="69" t="s">
        <v>298</v>
      </c>
      <c r="G3156" s="69">
        <v>11</v>
      </c>
      <c r="H3156" s="69" t="s">
        <v>391</v>
      </c>
      <c r="I3156" s="69" t="s">
        <v>10450</v>
      </c>
      <c r="J3156" s="69">
        <v>17070</v>
      </c>
      <c r="K3156" s="69">
        <v>5</v>
      </c>
      <c r="L3156" s="69" t="s">
        <v>1115</v>
      </c>
      <c r="M3156" s="69" t="s">
        <v>1444</v>
      </c>
      <c r="N3156" s="69">
        <v>28</v>
      </c>
      <c r="O3156" s="69" t="s">
        <v>13682</v>
      </c>
      <c r="P3156" s="1" t="s">
        <v>347</v>
      </c>
      <c r="Q3156" s="69"/>
      <c r="R3156" s="69">
        <v>2577808</v>
      </c>
      <c r="S3156" s="69"/>
      <c r="T3156" s="69" t="s">
        <v>399</v>
      </c>
      <c r="U3156" s="69"/>
      <c r="V3156" s="69" t="s">
        <v>2152</v>
      </c>
      <c r="W3156" s="1">
        <v>29038</v>
      </c>
    </row>
    <row r="3157" spans="1:23" x14ac:dyDescent="0.3">
      <c r="A3157" s="69" t="s">
        <v>10454</v>
      </c>
      <c r="B3157" s="69">
        <v>1</v>
      </c>
      <c r="C3157" s="1" t="s">
        <v>10453</v>
      </c>
      <c r="D3157" s="69" t="s">
        <v>347</v>
      </c>
      <c r="E3157" s="69"/>
      <c r="F3157" s="69" t="s">
        <v>294</v>
      </c>
      <c r="G3157" s="69">
        <v>4</v>
      </c>
      <c r="H3157" s="69" t="s">
        <v>316</v>
      </c>
      <c r="I3157" s="69" t="s">
        <v>10453</v>
      </c>
      <c r="J3157" s="69">
        <v>17258</v>
      </c>
      <c r="K3157" s="69">
        <v>0</v>
      </c>
      <c r="L3157" s="69" t="s">
        <v>4129</v>
      </c>
      <c r="M3157" s="69" t="s">
        <v>1102</v>
      </c>
      <c r="N3157" s="69">
        <v>24</v>
      </c>
      <c r="O3157" s="69" t="s">
        <v>13683</v>
      </c>
      <c r="P3157" s="1" t="s">
        <v>347</v>
      </c>
      <c r="Q3157" s="69"/>
      <c r="R3157" s="69">
        <v>2577080</v>
      </c>
      <c r="S3157" s="69"/>
      <c r="T3157" s="69" t="s">
        <v>317</v>
      </c>
      <c r="U3157" s="69"/>
      <c r="V3157" s="69" t="s">
        <v>7374</v>
      </c>
      <c r="W3157" s="1">
        <v>28910</v>
      </c>
    </row>
    <row r="3158" spans="1:23" x14ac:dyDescent="0.3">
      <c r="A3158" s="69" t="s">
        <v>10457</v>
      </c>
      <c r="B3158" s="69">
        <v>1</v>
      </c>
      <c r="C3158" s="1" t="s">
        <v>242</v>
      </c>
      <c r="D3158" s="69" t="s">
        <v>310</v>
      </c>
      <c r="E3158" s="69" t="s">
        <v>10456</v>
      </c>
      <c r="F3158" s="69" t="s">
        <v>298</v>
      </c>
      <c r="G3158" s="69">
        <v>16</v>
      </c>
      <c r="H3158" s="69" t="s">
        <v>214</v>
      </c>
      <c r="I3158" s="69" t="s">
        <v>242</v>
      </c>
      <c r="J3158" s="69">
        <v>17922</v>
      </c>
      <c r="K3158" s="69">
        <v>5</v>
      </c>
      <c r="L3158" s="69" t="s">
        <v>4744</v>
      </c>
      <c r="M3158" s="69" t="s">
        <v>10455</v>
      </c>
      <c r="N3158" s="69">
        <v>26</v>
      </c>
      <c r="O3158" s="69" t="s">
        <v>13684</v>
      </c>
      <c r="P3158" s="1" t="s">
        <v>310</v>
      </c>
      <c r="Q3158" s="69"/>
      <c r="R3158" s="69">
        <v>3046779</v>
      </c>
      <c r="S3158" s="69">
        <v>1</v>
      </c>
      <c r="T3158" s="69" t="s">
        <v>421</v>
      </c>
      <c r="U3158" s="69" t="s">
        <v>717</v>
      </c>
      <c r="V3158" s="69" t="s">
        <v>10458</v>
      </c>
      <c r="W3158" s="1">
        <v>29235</v>
      </c>
    </row>
    <row r="3159" spans="1:23" x14ac:dyDescent="0.3">
      <c r="A3159" s="69" t="s">
        <v>10460</v>
      </c>
      <c r="B3159" s="69">
        <v>1</v>
      </c>
      <c r="C3159" s="1" t="s">
        <v>151</v>
      </c>
      <c r="D3159" s="69" t="s">
        <v>310</v>
      </c>
      <c r="E3159" s="69" t="s">
        <v>10459</v>
      </c>
      <c r="F3159" s="69" t="s">
        <v>298</v>
      </c>
      <c r="G3159" s="69">
        <v>17</v>
      </c>
      <c r="H3159" s="69" t="s">
        <v>1812</v>
      </c>
      <c r="I3159" s="69" t="s">
        <v>151</v>
      </c>
      <c r="J3159" s="69">
        <v>8244</v>
      </c>
      <c r="K3159" s="69">
        <v>17</v>
      </c>
      <c r="L3159" s="69" t="s">
        <v>3136</v>
      </c>
      <c r="M3159" s="69" t="s">
        <v>1597</v>
      </c>
      <c r="N3159" s="69">
        <v>39</v>
      </c>
      <c r="O3159" s="69" t="s">
        <v>13685</v>
      </c>
      <c r="P3159" s="1" t="s">
        <v>310</v>
      </c>
      <c r="Q3159" s="69"/>
      <c r="R3159" s="69">
        <v>5529</v>
      </c>
      <c r="S3159" s="69"/>
      <c r="T3159" s="69" t="s">
        <v>293</v>
      </c>
      <c r="U3159" s="69" t="s">
        <v>302</v>
      </c>
      <c r="V3159" s="69" t="s">
        <v>10461</v>
      </c>
      <c r="W3159" s="1">
        <v>6763</v>
      </c>
    </row>
    <row r="3160" spans="1:23" x14ac:dyDescent="0.3">
      <c r="A3160" s="69" t="s">
        <v>10463</v>
      </c>
      <c r="B3160" s="69">
        <v>1</v>
      </c>
      <c r="C3160" s="1" t="s">
        <v>10462</v>
      </c>
      <c r="D3160" s="69" t="s">
        <v>347</v>
      </c>
      <c r="E3160" s="69"/>
      <c r="F3160" s="69" t="s">
        <v>294</v>
      </c>
      <c r="G3160" s="69">
        <v>80</v>
      </c>
      <c r="H3160" s="69" t="s">
        <v>384</v>
      </c>
      <c r="I3160" s="69" t="s">
        <v>10462</v>
      </c>
      <c r="J3160" s="69">
        <v>18271</v>
      </c>
      <c r="K3160" s="69">
        <v>4</v>
      </c>
      <c r="L3160" s="69" t="s">
        <v>1766</v>
      </c>
      <c r="M3160" s="69" t="s">
        <v>509</v>
      </c>
      <c r="N3160" s="69">
        <v>29</v>
      </c>
      <c r="O3160" s="69" t="s">
        <v>13686</v>
      </c>
      <c r="P3160" s="1" t="s">
        <v>347</v>
      </c>
      <c r="Q3160" s="69"/>
      <c r="R3160" s="69">
        <v>2578446</v>
      </c>
      <c r="S3160" s="69"/>
      <c r="T3160" s="69" t="s">
        <v>344</v>
      </c>
      <c r="U3160" s="69"/>
      <c r="V3160" s="69" t="s">
        <v>7651</v>
      </c>
      <c r="W3160" s="1">
        <v>29533</v>
      </c>
    </row>
    <row r="3161" spans="1:23" x14ac:dyDescent="0.3">
      <c r="A3161" s="69" t="s">
        <v>10465</v>
      </c>
      <c r="B3161" s="69">
        <v>1</v>
      </c>
      <c r="C3161" s="1" t="s">
        <v>10464</v>
      </c>
      <c r="D3161" s="69" t="s">
        <v>347</v>
      </c>
      <c r="E3161" s="69"/>
      <c r="F3161" s="69" t="s">
        <v>294</v>
      </c>
      <c r="G3161" s="69">
        <v>19</v>
      </c>
      <c r="H3161" s="69" t="s">
        <v>575</v>
      </c>
      <c r="I3161" s="69" t="s">
        <v>10464</v>
      </c>
      <c r="J3161" s="69">
        <v>17255</v>
      </c>
      <c r="K3161" s="69">
        <v>0</v>
      </c>
      <c r="L3161" s="69" t="s">
        <v>642</v>
      </c>
      <c r="M3161" s="69" t="s">
        <v>2087</v>
      </c>
      <c r="N3161" s="69">
        <v>24</v>
      </c>
      <c r="O3161" s="69" t="s">
        <v>13687</v>
      </c>
      <c r="P3161" s="1" t="s">
        <v>347</v>
      </c>
      <c r="Q3161" s="69"/>
      <c r="R3161" s="69">
        <v>2575916</v>
      </c>
      <c r="S3161" s="69"/>
      <c r="T3161" s="69" t="s">
        <v>307</v>
      </c>
      <c r="U3161" s="69"/>
      <c r="V3161" s="69" t="s">
        <v>1774</v>
      </c>
      <c r="W3161" s="1">
        <v>29107</v>
      </c>
    </row>
    <row r="3162" spans="1:23" x14ac:dyDescent="0.3">
      <c r="A3162" s="69" t="s">
        <v>10468</v>
      </c>
      <c r="B3162" s="69">
        <v>1</v>
      </c>
      <c r="C3162" s="1" t="s">
        <v>10466</v>
      </c>
      <c r="D3162" s="69" t="s">
        <v>320</v>
      </c>
      <c r="E3162" s="69" t="s">
        <v>10467</v>
      </c>
      <c r="F3162" s="69" t="s">
        <v>294</v>
      </c>
      <c r="G3162" s="69"/>
      <c r="H3162" s="69" t="s">
        <v>511</v>
      </c>
      <c r="I3162" s="69" t="s">
        <v>10466</v>
      </c>
      <c r="J3162" s="69">
        <v>20589</v>
      </c>
      <c r="K3162" s="69">
        <v>2</v>
      </c>
      <c r="L3162" s="69" t="s">
        <v>479</v>
      </c>
      <c r="M3162" s="69" t="s">
        <v>1116</v>
      </c>
      <c r="N3162" s="69">
        <v>27</v>
      </c>
      <c r="O3162" s="69" t="s">
        <v>13688</v>
      </c>
      <c r="P3162" s="1" t="s">
        <v>320</v>
      </c>
      <c r="Q3162" s="69"/>
      <c r="R3162" s="69">
        <v>4337702</v>
      </c>
      <c r="S3162" s="69"/>
      <c r="T3162" s="69" t="s">
        <v>303</v>
      </c>
      <c r="U3162" s="69"/>
      <c r="V3162" s="69" t="s">
        <v>10469</v>
      </c>
      <c r="W3162" s="1">
        <v>31515</v>
      </c>
    </row>
    <row r="3163" spans="1:23" x14ac:dyDescent="0.3">
      <c r="A3163" s="69" t="s">
        <v>10472</v>
      </c>
      <c r="B3163" s="69">
        <v>1</v>
      </c>
      <c r="C3163" s="1" t="s">
        <v>10470</v>
      </c>
      <c r="D3163" s="69" t="s">
        <v>320</v>
      </c>
      <c r="E3163" s="69"/>
      <c r="F3163" s="69" t="s">
        <v>294</v>
      </c>
      <c r="G3163" s="69">
        <v>86</v>
      </c>
      <c r="H3163" s="69" t="s">
        <v>655</v>
      </c>
      <c r="I3163" s="69" t="s">
        <v>10470</v>
      </c>
      <c r="J3163" s="69">
        <v>16973</v>
      </c>
      <c r="K3163" s="69">
        <v>5</v>
      </c>
      <c r="L3163" s="69" t="s">
        <v>1432</v>
      </c>
      <c r="M3163" s="69" t="s">
        <v>10471</v>
      </c>
      <c r="N3163" s="69">
        <v>27</v>
      </c>
      <c r="O3163" s="69" t="s">
        <v>13689</v>
      </c>
      <c r="P3163" s="1" t="s">
        <v>320</v>
      </c>
      <c r="Q3163" s="69"/>
      <c r="R3163" s="69">
        <v>2582311</v>
      </c>
      <c r="S3163" s="69"/>
      <c r="T3163" s="69" t="s">
        <v>317</v>
      </c>
      <c r="U3163" s="69"/>
      <c r="V3163" s="69" t="s">
        <v>8262</v>
      </c>
      <c r="W3163" s="1">
        <v>28601</v>
      </c>
    </row>
    <row r="3164" spans="1:23" x14ac:dyDescent="0.3">
      <c r="A3164" s="69" t="s">
        <v>15510</v>
      </c>
      <c r="B3164" s="69">
        <v>1</v>
      </c>
      <c r="C3164" s="1" t="s">
        <v>10473</v>
      </c>
      <c r="D3164" s="69" t="s">
        <v>320</v>
      </c>
      <c r="E3164" s="69" t="s">
        <v>14173</v>
      </c>
      <c r="F3164" s="69" t="s">
        <v>298</v>
      </c>
      <c r="G3164" s="69">
        <v>85</v>
      </c>
      <c r="H3164" s="69" t="s">
        <v>952</v>
      </c>
      <c r="I3164" s="69" t="s">
        <v>10473</v>
      </c>
      <c r="J3164" s="69">
        <v>21551</v>
      </c>
      <c r="K3164" s="69">
        <v>2</v>
      </c>
      <c r="L3164" s="69" t="s">
        <v>380</v>
      </c>
      <c r="M3164" s="69" t="s">
        <v>312</v>
      </c>
      <c r="N3164" s="69">
        <v>24</v>
      </c>
      <c r="O3164" s="69" t="s">
        <v>15511</v>
      </c>
      <c r="P3164" s="1" t="s">
        <v>320</v>
      </c>
      <c r="Q3164" s="69"/>
      <c r="R3164" s="69">
        <v>3126263</v>
      </c>
      <c r="S3164" s="69">
        <v>9</v>
      </c>
      <c r="T3164" s="69" t="s">
        <v>421</v>
      </c>
      <c r="U3164" s="69" t="s">
        <v>909</v>
      </c>
      <c r="V3164" s="69" t="s">
        <v>13884</v>
      </c>
      <c r="W3164" s="1">
        <v>32565</v>
      </c>
    </row>
    <row r="3165" spans="1:23" x14ac:dyDescent="0.3">
      <c r="A3165" s="69" t="s">
        <v>10475</v>
      </c>
      <c r="B3165" s="69">
        <v>1</v>
      </c>
      <c r="C3165" s="1" t="s">
        <v>10474</v>
      </c>
      <c r="D3165" s="69" t="s">
        <v>347</v>
      </c>
      <c r="E3165" s="69"/>
      <c r="F3165" s="69" t="s">
        <v>294</v>
      </c>
      <c r="G3165" s="69">
        <v>19</v>
      </c>
      <c r="H3165" s="69" t="s">
        <v>355</v>
      </c>
      <c r="I3165" s="69" t="s">
        <v>10474</v>
      </c>
      <c r="J3165" s="69">
        <v>17083</v>
      </c>
      <c r="K3165" s="69">
        <v>2</v>
      </c>
      <c r="L3165" s="69" t="s">
        <v>5317</v>
      </c>
      <c r="M3165" s="69" t="s">
        <v>9423</v>
      </c>
      <c r="N3165" s="69">
        <v>30</v>
      </c>
      <c r="O3165" s="69" t="s">
        <v>13690</v>
      </c>
      <c r="P3165" s="1" t="s">
        <v>347</v>
      </c>
      <c r="Q3165" s="69"/>
      <c r="R3165" s="69">
        <v>2273426</v>
      </c>
      <c r="S3165" s="69"/>
      <c r="T3165" s="69" t="s">
        <v>317</v>
      </c>
      <c r="U3165" s="69"/>
      <c r="V3165" s="69" t="s">
        <v>9449</v>
      </c>
      <c r="W3165" s="1">
        <v>28359</v>
      </c>
    </row>
    <row r="3166" spans="1:23" x14ac:dyDescent="0.3">
      <c r="A3166" s="69" t="s">
        <v>10478</v>
      </c>
      <c r="B3166" s="69">
        <v>1</v>
      </c>
      <c r="C3166" s="1" t="s">
        <v>10476</v>
      </c>
      <c r="D3166" s="69" t="s">
        <v>320</v>
      </c>
      <c r="E3166" s="69"/>
      <c r="F3166" s="69" t="s">
        <v>294</v>
      </c>
      <c r="G3166" s="69">
        <v>81</v>
      </c>
      <c r="H3166" s="69" t="s">
        <v>401</v>
      </c>
      <c r="I3166" s="69" t="s">
        <v>10476</v>
      </c>
      <c r="J3166" s="69">
        <v>18168</v>
      </c>
      <c r="K3166" s="69">
        <v>3</v>
      </c>
      <c r="L3166" s="69" t="s">
        <v>3586</v>
      </c>
      <c r="M3166" s="69" t="s">
        <v>10477</v>
      </c>
      <c r="N3166" s="69">
        <v>26</v>
      </c>
      <c r="O3166" s="69" t="s">
        <v>13691</v>
      </c>
      <c r="P3166" s="1" t="s">
        <v>320</v>
      </c>
      <c r="Q3166" s="69"/>
      <c r="R3166" s="69">
        <v>3039705</v>
      </c>
      <c r="S3166" s="69"/>
      <c r="T3166" s="69" t="s">
        <v>421</v>
      </c>
      <c r="U3166" s="69"/>
      <c r="V3166" s="69" t="s">
        <v>966</v>
      </c>
      <c r="W3166" s="1">
        <v>29486</v>
      </c>
    </row>
    <row r="3167" spans="1:23" x14ac:dyDescent="0.3">
      <c r="A3167" s="69" t="s">
        <v>16695</v>
      </c>
      <c r="B3167" s="69">
        <v>1</v>
      </c>
      <c r="C3167" s="1" t="s">
        <v>16696</v>
      </c>
      <c r="D3167" s="69" t="s">
        <v>320</v>
      </c>
      <c r="E3167" s="69"/>
      <c r="F3167" s="69" t="s">
        <v>298</v>
      </c>
      <c r="G3167" s="69"/>
      <c r="H3167" s="69" t="s">
        <v>511</v>
      </c>
      <c r="I3167" s="69" t="s">
        <v>16696</v>
      </c>
      <c r="J3167" s="69"/>
      <c r="K3167" s="69">
        <v>0</v>
      </c>
      <c r="L3167" s="69" t="s">
        <v>7281</v>
      </c>
      <c r="M3167" s="69" t="s">
        <v>16697</v>
      </c>
      <c r="N3167" s="69"/>
      <c r="O3167" s="69" t="s">
        <v>16698</v>
      </c>
      <c r="P3167" s="1" t="s">
        <v>320</v>
      </c>
      <c r="Q3167" s="69"/>
      <c r="R3167" s="69"/>
      <c r="S3167" s="69"/>
      <c r="T3167" s="69" t="s">
        <v>421</v>
      </c>
      <c r="U3167" s="69"/>
      <c r="V3167" s="69"/>
      <c r="W3167" s="1"/>
    </row>
    <row r="3168" spans="1:23" x14ac:dyDescent="0.3">
      <c r="A3168" s="69" t="s">
        <v>17453</v>
      </c>
      <c r="B3168" s="69">
        <v>1</v>
      </c>
      <c r="C3168" s="1" t="s">
        <v>17454</v>
      </c>
      <c r="D3168" s="69" t="s">
        <v>434</v>
      </c>
      <c r="E3168" s="69"/>
      <c r="F3168" s="69" t="s">
        <v>298</v>
      </c>
      <c r="G3168" s="69">
        <v>0</v>
      </c>
      <c r="H3168" s="69" t="s">
        <v>752</v>
      </c>
      <c r="I3168" s="69" t="s">
        <v>17454</v>
      </c>
      <c r="J3168" s="69"/>
      <c r="K3168" s="69">
        <v>0</v>
      </c>
      <c r="L3168" s="69" t="s">
        <v>2792</v>
      </c>
      <c r="M3168" s="69" t="s">
        <v>17455</v>
      </c>
      <c r="N3168" s="69">
        <v>22</v>
      </c>
      <c r="O3168" s="69" t="s">
        <v>17456</v>
      </c>
      <c r="P3168" s="1" t="s">
        <v>434</v>
      </c>
      <c r="Q3168" s="69"/>
      <c r="R3168" s="69"/>
      <c r="S3168" s="69"/>
      <c r="T3168" s="69" t="s">
        <v>328</v>
      </c>
      <c r="U3168" s="69" t="s">
        <v>486</v>
      </c>
      <c r="V3168" s="69" t="s">
        <v>15358</v>
      </c>
      <c r="W3168" s="1"/>
    </row>
    <row r="3169" spans="1:23" x14ac:dyDescent="0.3">
      <c r="A3169" s="69" t="s">
        <v>10480</v>
      </c>
      <c r="B3169" s="69">
        <v>1</v>
      </c>
      <c r="C3169" s="1" t="s">
        <v>10479</v>
      </c>
      <c r="D3169" s="69" t="s">
        <v>347</v>
      </c>
      <c r="E3169" s="69"/>
      <c r="F3169" s="69" t="s">
        <v>294</v>
      </c>
      <c r="G3169" s="69">
        <v>85</v>
      </c>
      <c r="H3169" s="69" t="s">
        <v>775</v>
      </c>
      <c r="I3169" s="69" t="s">
        <v>10479</v>
      </c>
      <c r="J3169" s="69">
        <v>18282</v>
      </c>
      <c r="K3169" s="69">
        <v>3</v>
      </c>
      <c r="L3169" s="69" t="s">
        <v>1764</v>
      </c>
      <c r="M3169" s="69" t="s">
        <v>4261</v>
      </c>
      <c r="N3169" s="69">
        <v>28</v>
      </c>
      <c r="O3169" s="69" t="s">
        <v>13692</v>
      </c>
      <c r="P3169" s="1" t="s">
        <v>347</v>
      </c>
      <c r="Q3169" s="69"/>
      <c r="R3169" s="69">
        <v>2474890</v>
      </c>
      <c r="S3169" s="69"/>
      <c r="T3169" s="69" t="s">
        <v>303</v>
      </c>
      <c r="U3169" s="69"/>
      <c r="V3169" s="69" t="s">
        <v>10481</v>
      </c>
      <c r="W3169" s="1">
        <v>29883</v>
      </c>
    </row>
    <row r="3170" spans="1:23" x14ac:dyDescent="0.3">
      <c r="A3170" s="69" t="s">
        <v>10483</v>
      </c>
      <c r="B3170" s="69">
        <v>1</v>
      </c>
      <c r="C3170" s="1" t="s">
        <v>134</v>
      </c>
      <c r="D3170" s="69" t="s">
        <v>448</v>
      </c>
      <c r="E3170" s="69" t="s">
        <v>10482</v>
      </c>
      <c r="F3170" s="69" t="s">
        <v>298</v>
      </c>
      <c r="G3170" s="69">
        <v>36</v>
      </c>
      <c r="H3170" s="69" t="s">
        <v>571</v>
      </c>
      <c r="I3170" s="69" t="s">
        <v>134</v>
      </c>
      <c r="J3170" s="69">
        <v>20075</v>
      </c>
      <c r="K3170" s="69">
        <v>3</v>
      </c>
      <c r="L3170" s="69" t="s">
        <v>444</v>
      </c>
      <c r="M3170" s="69" t="s">
        <v>1224</v>
      </c>
      <c r="N3170" s="69">
        <v>24</v>
      </c>
      <c r="O3170" s="69" t="s">
        <v>13693</v>
      </c>
      <c r="P3170" s="1" t="s">
        <v>448</v>
      </c>
      <c r="Q3170" s="69"/>
      <c r="R3170" s="69">
        <v>3932420</v>
      </c>
      <c r="S3170" s="69">
        <v>5</v>
      </c>
      <c r="T3170" s="69" t="s">
        <v>344</v>
      </c>
      <c r="U3170" s="69" t="s">
        <v>351</v>
      </c>
      <c r="V3170" s="69" t="s">
        <v>5728</v>
      </c>
      <c r="W3170" s="1">
        <v>31567</v>
      </c>
    </row>
    <row r="3171" spans="1:23" x14ac:dyDescent="0.3">
      <c r="A3171" s="69" t="s">
        <v>10487</v>
      </c>
      <c r="B3171" s="69">
        <v>1</v>
      </c>
      <c r="C3171" s="1" t="s">
        <v>10484</v>
      </c>
      <c r="D3171" s="69" t="s">
        <v>347</v>
      </c>
      <c r="E3171" s="69" t="s">
        <v>10486</v>
      </c>
      <c r="F3171" s="69" t="s">
        <v>294</v>
      </c>
      <c r="G3171" s="69">
        <v>87</v>
      </c>
      <c r="H3171" s="69" t="s">
        <v>528</v>
      </c>
      <c r="I3171" s="69" t="s">
        <v>10484</v>
      </c>
      <c r="J3171" s="69">
        <v>18221</v>
      </c>
      <c r="K3171" s="69">
        <v>4</v>
      </c>
      <c r="L3171" s="69" t="s">
        <v>10485</v>
      </c>
      <c r="M3171" s="69" t="s">
        <v>1369</v>
      </c>
      <c r="N3171" s="69">
        <v>28</v>
      </c>
      <c r="O3171" s="69" t="s">
        <v>13694</v>
      </c>
      <c r="P3171" s="1" t="s">
        <v>347</v>
      </c>
      <c r="Q3171" s="69"/>
      <c r="R3171" s="69">
        <v>2579623</v>
      </c>
      <c r="S3171" s="69"/>
      <c r="T3171" s="69" t="s">
        <v>328</v>
      </c>
      <c r="U3171" s="69"/>
      <c r="V3171" s="69" t="s">
        <v>6818</v>
      </c>
      <c r="W3171" s="1">
        <v>29836</v>
      </c>
    </row>
    <row r="3172" spans="1:23" x14ac:dyDescent="0.3">
      <c r="A3172" s="69" t="s">
        <v>15512</v>
      </c>
      <c r="B3172" s="69">
        <v>1</v>
      </c>
      <c r="C3172" s="1" t="s">
        <v>15513</v>
      </c>
      <c r="D3172" s="69" t="s">
        <v>320</v>
      </c>
      <c r="E3172" s="69"/>
      <c r="F3172" s="69" t="s">
        <v>298</v>
      </c>
      <c r="G3172" s="69">
        <v>82</v>
      </c>
      <c r="H3172" s="69" t="s">
        <v>507</v>
      </c>
      <c r="I3172" s="69" t="s">
        <v>15513</v>
      </c>
      <c r="J3172" s="69">
        <v>22437</v>
      </c>
      <c r="K3172" s="69">
        <v>1</v>
      </c>
      <c r="L3172" s="69" t="s">
        <v>623</v>
      </c>
      <c r="M3172" s="69" t="s">
        <v>9545</v>
      </c>
      <c r="N3172" s="69">
        <v>24</v>
      </c>
      <c r="O3172" s="69" t="s">
        <v>15515</v>
      </c>
      <c r="P3172" s="1" t="s">
        <v>320</v>
      </c>
      <c r="Q3172" s="69"/>
      <c r="R3172" s="69">
        <v>3915308</v>
      </c>
      <c r="S3172" s="69"/>
      <c r="T3172" s="69" t="s">
        <v>317</v>
      </c>
      <c r="U3172" s="69" t="s">
        <v>486</v>
      </c>
      <c r="V3172" s="69" t="s">
        <v>15514</v>
      </c>
      <c r="W3172" s="1">
        <v>33026</v>
      </c>
    </row>
    <row r="3173" spans="1:23" x14ac:dyDescent="0.3">
      <c r="A3173" s="69" t="s">
        <v>10489</v>
      </c>
      <c r="B3173" s="69">
        <v>1</v>
      </c>
      <c r="C3173" s="1" t="s">
        <v>10488</v>
      </c>
      <c r="D3173" s="69" t="s">
        <v>320</v>
      </c>
      <c r="E3173" s="69"/>
      <c r="F3173" s="69" t="s">
        <v>294</v>
      </c>
      <c r="G3173" s="69">
        <v>87</v>
      </c>
      <c r="H3173" s="69" t="s">
        <v>682</v>
      </c>
      <c r="I3173" s="69" t="s">
        <v>10488</v>
      </c>
      <c r="J3173" s="69">
        <v>17850</v>
      </c>
      <c r="K3173" s="69">
        <v>1</v>
      </c>
      <c r="L3173" s="69" t="s">
        <v>3865</v>
      </c>
      <c r="M3173" s="69" t="s">
        <v>9950</v>
      </c>
      <c r="N3173" s="69">
        <v>27</v>
      </c>
      <c r="O3173" s="69" t="s">
        <v>13695</v>
      </c>
      <c r="P3173" s="1" t="s">
        <v>320</v>
      </c>
      <c r="Q3173" s="69"/>
      <c r="R3173" s="69">
        <v>2516203</v>
      </c>
      <c r="S3173" s="69"/>
      <c r="T3173" s="69" t="s">
        <v>293</v>
      </c>
      <c r="U3173" s="69"/>
      <c r="V3173" s="69" t="s">
        <v>10490</v>
      </c>
      <c r="W3173" s="1">
        <v>29217</v>
      </c>
    </row>
    <row r="3174" spans="1:23" x14ac:dyDescent="0.3">
      <c r="A3174" s="69" t="s">
        <v>10494</v>
      </c>
      <c r="B3174" s="69">
        <v>1</v>
      </c>
      <c r="C3174" s="1" t="s">
        <v>10491</v>
      </c>
      <c r="D3174" s="69" t="s">
        <v>448</v>
      </c>
      <c r="E3174" s="69" t="s">
        <v>10493</v>
      </c>
      <c r="F3174" s="69" t="s">
        <v>294</v>
      </c>
      <c r="G3174" s="69">
        <v>43</v>
      </c>
      <c r="H3174" s="69" t="s">
        <v>943</v>
      </c>
      <c r="I3174" s="69" t="s">
        <v>10491</v>
      </c>
      <c r="J3174" s="69">
        <v>20501</v>
      </c>
      <c r="K3174" s="69">
        <v>2</v>
      </c>
      <c r="L3174" s="69" t="s">
        <v>10492</v>
      </c>
      <c r="M3174" s="69" t="s">
        <v>2688</v>
      </c>
      <c r="N3174" s="69">
        <v>25</v>
      </c>
      <c r="O3174" s="69" t="s">
        <v>13696</v>
      </c>
      <c r="P3174" s="1" t="s">
        <v>448</v>
      </c>
      <c r="Q3174" s="69"/>
      <c r="R3174" s="69">
        <v>3042728</v>
      </c>
      <c r="S3174" s="69"/>
      <c r="T3174" s="69" t="s">
        <v>317</v>
      </c>
      <c r="U3174" s="69"/>
      <c r="V3174" s="69" t="s">
        <v>8950</v>
      </c>
      <c r="W3174" s="1">
        <v>31493</v>
      </c>
    </row>
    <row r="3175" spans="1:23" x14ac:dyDescent="0.3">
      <c r="A3175" s="69" t="s">
        <v>10497</v>
      </c>
      <c r="B3175" s="69">
        <v>1</v>
      </c>
      <c r="C3175" s="1" t="s">
        <v>10495</v>
      </c>
      <c r="D3175" s="69" t="s">
        <v>347</v>
      </c>
      <c r="E3175" s="69" t="s">
        <v>10496</v>
      </c>
      <c r="F3175" s="69" t="s">
        <v>298</v>
      </c>
      <c r="G3175" s="69">
        <v>85</v>
      </c>
      <c r="H3175" s="69" t="s">
        <v>655</v>
      </c>
      <c r="I3175" s="69" t="s">
        <v>10495</v>
      </c>
      <c r="J3175" s="69">
        <v>16550</v>
      </c>
      <c r="K3175" s="69">
        <v>7</v>
      </c>
      <c r="L3175" s="69" t="s">
        <v>356</v>
      </c>
      <c r="M3175" s="69" t="s">
        <v>3915</v>
      </c>
      <c r="N3175" s="69">
        <v>30</v>
      </c>
      <c r="O3175" s="69" t="s">
        <v>13697</v>
      </c>
      <c r="P3175" s="1" t="s">
        <v>3988</v>
      </c>
      <c r="Q3175" s="69" t="s">
        <v>407</v>
      </c>
      <c r="R3175" s="69">
        <v>16730</v>
      </c>
      <c r="S3175" s="69">
        <v>2</v>
      </c>
      <c r="T3175" s="69" t="s">
        <v>293</v>
      </c>
      <c r="U3175" s="69" t="s">
        <v>313</v>
      </c>
      <c r="V3175" s="69" t="s">
        <v>6207</v>
      </c>
      <c r="W3175" s="1">
        <v>27556</v>
      </c>
    </row>
    <row r="3176" spans="1:23" x14ac:dyDescent="0.3">
      <c r="A3176" s="69" t="s">
        <v>10501</v>
      </c>
      <c r="B3176" s="69">
        <v>1</v>
      </c>
      <c r="C3176" s="1" t="s">
        <v>10498</v>
      </c>
      <c r="D3176" s="69" t="s">
        <v>558</v>
      </c>
      <c r="E3176" s="69" t="s">
        <v>10500</v>
      </c>
      <c r="F3176" s="69" t="s">
        <v>294</v>
      </c>
      <c r="G3176" s="69">
        <v>75</v>
      </c>
      <c r="H3176" s="69" t="s">
        <v>1789</v>
      </c>
      <c r="I3176" s="69" t="s">
        <v>10498</v>
      </c>
      <c r="J3176" s="69">
        <v>18636</v>
      </c>
      <c r="K3176" s="69">
        <v>4</v>
      </c>
      <c r="L3176" s="69" t="s">
        <v>10499</v>
      </c>
      <c r="M3176" s="69" t="s">
        <v>1423</v>
      </c>
      <c r="N3176" s="69">
        <v>27</v>
      </c>
      <c r="O3176" s="69" t="s">
        <v>13698</v>
      </c>
      <c r="P3176" s="1" t="s">
        <v>448</v>
      </c>
      <c r="Q3176" s="69"/>
      <c r="R3176" s="69">
        <v>2578390</v>
      </c>
      <c r="S3176" s="69"/>
      <c r="T3176" s="69" t="s">
        <v>328</v>
      </c>
      <c r="U3176" s="69"/>
      <c r="V3176" s="69" t="s">
        <v>10147</v>
      </c>
      <c r="W3176" s="1">
        <v>29939</v>
      </c>
    </row>
    <row r="3177" spans="1:23" x14ac:dyDescent="0.3">
      <c r="A3177" s="69" t="s">
        <v>10504</v>
      </c>
      <c r="B3177" s="69">
        <v>1</v>
      </c>
      <c r="C3177" s="1" t="s">
        <v>10502</v>
      </c>
      <c r="D3177" s="69" t="s">
        <v>434</v>
      </c>
      <c r="E3177" s="69"/>
      <c r="F3177" s="69" t="s">
        <v>294</v>
      </c>
      <c r="G3177" s="69">
        <v>0</v>
      </c>
      <c r="H3177" s="69" t="s">
        <v>295</v>
      </c>
      <c r="I3177" s="69" t="s">
        <v>10502</v>
      </c>
      <c r="J3177" s="69">
        <v>21619</v>
      </c>
      <c r="K3177" s="69">
        <v>0</v>
      </c>
      <c r="L3177" s="69" t="s">
        <v>435</v>
      </c>
      <c r="M3177" s="69" t="s">
        <v>10503</v>
      </c>
      <c r="N3177" s="69"/>
      <c r="O3177" s="69" t="s">
        <v>13699</v>
      </c>
      <c r="P3177" s="1" t="s">
        <v>434</v>
      </c>
      <c r="Q3177" s="69"/>
      <c r="R3177" s="69"/>
      <c r="S3177" s="69"/>
      <c r="T3177" s="69" t="s">
        <v>295</v>
      </c>
      <c r="U3177" s="69"/>
      <c r="V3177" s="69"/>
      <c r="W3177" s="1"/>
    </row>
    <row r="3178" spans="1:23" x14ac:dyDescent="0.3">
      <c r="A3178" s="69" t="s">
        <v>10506</v>
      </c>
      <c r="B3178" s="69">
        <v>1</v>
      </c>
      <c r="C3178" s="1" t="s">
        <v>10505</v>
      </c>
      <c r="D3178" s="69" t="s">
        <v>347</v>
      </c>
      <c r="E3178" s="69"/>
      <c r="F3178" s="69" t="s">
        <v>294</v>
      </c>
      <c r="G3178" s="69">
        <v>84</v>
      </c>
      <c r="H3178" s="69" t="s">
        <v>918</v>
      </c>
      <c r="I3178" s="69" t="s">
        <v>10505</v>
      </c>
      <c r="J3178" s="69">
        <v>18071</v>
      </c>
      <c r="K3178" s="69">
        <v>3</v>
      </c>
      <c r="L3178" s="69" t="s">
        <v>597</v>
      </c>
      <c r="M3178" s="69" t="s">
        <v>6915</v>
      </c>
      <c r="N3178" s="69">
        <v>26</v>
      </c>
      <c r="O3178" s="69" t="s">
        <v>13700</v>
      </c>
      <c r="P3178" s="1" t="s">
        <v>347</v>
      </c>
      <c r="Q3178" s="69"/>
      <c r="R3178" s="69">
        <v>2971588</v>
      </c>
      <c r="S3178" s="69"/>
      <c r="T3178" s="69" t="s">
        <v>328</v>
      </c>
      <c r="U3178" s="69"/>
      <c r="V3178" s="69" t="s">
        <v>1088</v>
      </c>
      <c r="W3178" s="1">
        <v>29388</v>
      </c>
    </row>
    <row r="3179" spans="1:23" x14ac:dyDescent="0.3">
      <c r="A3179" s="69" t="s">
        <v>10507</v>
      </c>
      <c r="B3179" s="69">
        <v>1</v>
      </c>
      <c r="C3179" s="1" t="s">
        <v>3221</v>
      </c>
      <c r="D3179" s="69" t="s">
        <v>347</v>
      </c>
      <c r="E3179" s="69"/>
      <c r="F3179" s="69" t="s">
        <v>294</v>
      </c>
      <c r="G3179" s="69">
        <v>17</v>
      </c>
      <c r="H3179" s="69" t="s">
        <v>427</v>
      </c>
      <c r="I3179" s="69" t="s">
        <v>3221</v>
      </c>
      <c r="J3179" s="69">
        <v>7082</v>
      </c>
      <c r="K3179" s="69">
        <v>14</v>
      </c>
      <c r="L3179" s="69" t="s">
        <v>2537</v>
      </c>
      <c r="M3179" s="69" t="s">
        <v>4468</v>
      </c>
      <c r="N3179" s="69">
        <v>37</v>
      </c>
      <c r="O3179" s="69" t="s">
        <v>13701</v>
      </c>
      <c r="P3179" s="1" t="s">
        <v>347</v>
      </c>
      <c r="Q3179" s="69"/>
      <c r="R3179" s="69">
        <v>9643</v>
      </c>
      <c r="S3179" s="69"/>
      <c r="T3179" s="69" t="s">
        <v>359</v>
      </c>
      <c r="U3179" s="69"/>
      <c r="V3179" s="69" t="s">
        <v>10508</v>
      </c>
      <c r="W3179" s="1">
        <v>7806</v>
      </c>
    </row>
    <row r="3180" spans="1:23" x14ac:dyDescent="0.3">
      <c r="A3180" s="69" t="s">
        <v>10510</v>
      </c>
      <c r="B3180" s="69">
        <v>1</v>
      </c>
      <c r="C3180" s="1" t="s">
        <v>10509</v>
      </c>
      <c r="D3180" s="69" t="s">
        <v>448</v>
      </c>
      <c r="E3180" s="69"/>
      <c r="F3180" s="69" t="s">
        <v>294</v>
      </c>
      <c r="G3180" s="69">
        <v>21</v>
      </c>
      <c r="H3180" s="69" t="s">
        <v>1180</v>
      </c>
      <c r="I3180" s="69" t="s">
        <v>10509</v>
      </c>
      <c r="J3180" s="69">
        <v>11413</v>
      </c>
      <c r="K3180" s="69">
        <v>10</v>
      </c>
      <c r="L3180" s="69" t="s">
        <v>3815</v>
      </c>
      <c r="M3180" s="69" t="s">
        <v>6545</v>
      </c>
      <c r="N3180" s="69">
        <v>33</v>
      </c>
      <c r="O3180" s="69" t="s">
        <v>13702</v>
      </c>
      <c r="P3180" s="1" t="s">
        <v>448</v>
      </c>
      <c r="Q3180" s="69"/>
      <c r="R3180" s="69">
        <v>13211</v>
      </c>
      <c r="S3180" s="69"/>
      <c r="T3180" s="69" t="s">
        <v>307</v>
      </c>
      <c r="U3180" s="69"/>
      <c r="V3180" s="69" t="s">
        <v>10511</v>
      </c>
      <c r="W3180" s="1">
        <v>24026</v>
      </c>
    </row>
    <row r="3181" spans="1:23" x14ac:dyDescent="0.3">
      <c r="A3181" s="69" t="s">
        <v>10514</v>
      </c>
      <c r="B3181" s="69">
        <v>1</v>
      </c>
      <c r="C3181" s="1" t="s">
        <v>10512</v>
      </c>
      <c r="D3181" s="69" t="s">
        <v>347</v>
      </c>
      <c r="E3181" s="69" t="s">
        <v>10513</v>
      </c>
      <c r="F3181" s="69" t="s">
        <v>298</v>
      </c>
      <c r="G3181" s="69">
        <v>17</v>
      </c>
      <c r="H3181" s="69" t="s">
        <v>433</v>
      </c>
      <c r="I3181" s="69" t="s">
        <v>10512</v>
      </c>
      <c r="J3181" s="69">
        <v>19922</v>
      </c>
      <c r="K3181" s="69">
        <v>3</v>
      </c>
      <c r="L3181" s="69" t="s">
        <v>461</v>
      </c>
      <c r="M3181" s="69" t="s">
        <v>3484</v>
      </c>
      <c r="N3181" s="69">
        <v>26</v>
      </c>
      <c r="O3181" s="69" t="s">
        <v>13703</v>
      </c>
      <c r="P3181" s="1" t="s">
        <v>347</v>
      </c>
      <c r="Q3181" s="69"/>
      <c r="R3181" s="69">
        <v>3118892</v>
      </c>
      <c r="S3181" s="69">
        <v>3</v>
      </c>
      <c r="T3181" s="69" t="s">
        <v>317</v>
      </c>
      <c r="U3181" s="69" t="s">
        <v>1190</v>
      </c>
      <c r="V3181" s="69" t="s">
        <v>7408</v>
      </c>
      <c r="W3181" s="1">
        <v>31114</v>
      </c>
    </row>
    <row r="3182" spans="1:23" x14ac:dyDescent="0.3">
      <c r="A3182" s="69" t="s">
        <v>10517</v>
      </c>
      <c r="B3182" s="69">
        <v>1</v>
      </c>
      <c r="C3182" s="1" t="s">
        <v>10515</v>
      </c>
      <c r="D3182" s="69" t="s">
        <v>310</v>
      </c>
      <c r="E3182" s="69" t="s">
        <v>10516</v>
      </c>
      <c r="F3182" s="69" t="s">
        <v>294</v>
      </c>
      <c r="G3182" s="69">
        <v>9</v>
      </c>
      <c r="H3182" s="69" t="s">
        <v>682</v>
      </c>
      <c r="I3182" s="69" t="s">
        <v>10515</v>
      </c>
      <c r="J3182" s="69">
        <v>16836</v>
      </c>
      <c r="K3182" s="69">
        <v>5</v>
      </c>
      <c r="L3182" s="69" t="s">
        <v>968</v>
      </c>
      <c r="M3182" s="69" t="s">
        <v>3556</v>
      </c>
      <c r="N3182" s="69">
        <v>29</v>
      </c>
      <c r="O3182" s="69" t="s">
        <v>13704</v>
      </c>
      <c r="P3182" s="1" t="s">
        <v>310</v>
      </c>
      <c r="Q3182" s="69"/>
      <c r="R3182" s="69">
        <v>2575660</v>
      </c>
      <c r="S3182" s="69">
        <v>2</v>
      </c>
      <c r="T3182" s="69" t="s">
        <v>344</v>
      </c>
      <c r="U3182" s="69"/>
      <c r="V3182" s="69" t="s">
        <v>3823</v>
      </c>
      <c r="W3182" s="1">
        <v>28463</v>
      </c>
    </row>
    <row r="3183" spans="1:23" x14ac:dyDescent="0.3">
      <c r="A3183" s="69" t="s">
        <v>10520</v>
      </c>
      <c r="B3183" s="69">
        <v>1</v>
      </c>
      <c r="C3183" s="1" t="s">
        <v>10518</v>
      </c>
      <c r="D3183" s="69" t="s">
        <v>320</v>
      </c>
      <c r="E3183" s="69"/>
      <c r="F3183" s="69" t="s">
        <v>294</v>
      </c>
      <c r="G3183" s="69">
        <v>88</v>
      </c>
      <c r="H3183" s="69" t="s">
        <v>511</v>
      </c>
      <c r="I3183" s="69" t="s">
        <v>10518</v>
      </c>
      <c r="J3183" s="69">
        <v>2332</v>
      </c>
      <c r="K3183" s="69">
        <v>9</v>
      </c>
      <c r="L3183" s="69" t="s">
        <v>5136</v>
      </c>
      <c r="M3183" s="69" t="s">
        <v>10519</v>
      </c>
      <c r="N3183" s="69">
        <v>33</v>
      </c>
      <c r="O3183" s="69" t="s">
        <v>13705</v>
      </c>
      <c r="P3183" s="1" t="s">
        <v>320</v>
      </c>
      <c r="Q3183" s="69"/>
      <c r="R3183" s="69">
        <v>10598</v>
      </c>
      <c r="S3183" s="69"/>
      <c r="T3183" s="69" t="s">
        <v>317</v>
      </c>
      <c r="U3183" s="69"/>
      <c r="V3183" s="69" t="s">
        <v>10521</v>
      </c>
      <c r="W3183" s="1">
        <v>8409</v>
      </c>
    </row>
    <row r="3184" spans="1:23" x14ac:dyDescent="0.3">
      <c r="A3184" s="69" t="s">
        <v>10523</v>
      </c>
      <c r="B3184" s="69">
        <v>1</v>
      </c>
      <c r="C3184" s="1" t="s">
        <v>10522</v>
      </c>
      <c r="D3184" s="69" t="s">
        <v>347</v>
      </c>
      <c r="E3184" s="69"/>
      <c r="F3184" s="69" t="s">
        <v>506</v>
      </c>
      <c r="G3184" s="69">
        <v>83</v>
      </c>
      <c r="H3184" s="69" t="s">
        <v>316</v>
      </c>
      <c r="I3184" s="69" t="s">
        <v>10522</v>
      </c>
      <c r="J3184" s="69">
        <v>16689</v>
      </c>
      <c r="K3184" s="69">
        <v>6</v>
      </c>
      <c r="L3184" s="69" t="s">
        <v>669</v>
      </c>
      <c r="M3184" s="69" t="s">
        <v>1006</v>
      </c>
      <c r="N3184" s="69">
        <v>30</v>
      </c>
      <c r="O3184" s="69" t="s">
        <v>13706</v>
      </c>
      <c r="P3184" s="1" t="s">
        <v>347</v>
      </c>
      <c r="Q3184" s="69"/>
      <c r="R3184" s="69">
        <v>16841</v>
      </c>
      <c r="S3184" s="69"/>
      <c r="T3184" s="69" t="s">
        <v>344</v>
      </c>
      <c r="U3184" s="69"/>
      <c r="V3184" s="69" t="s">
        <v>5786</v>
      </c>
      <c r="W3184" s="1">
        <v>27651</v>
      </c>
    </row>
    <row r="3185" spans="1:23" x14ac:dyDescent="0.3">
      <c r="A3185" s="69" t="s">
        <v>10525</v>
      </c>
      <c r="B3185" s="69">
        <v>1</v>
      </c>
      <c r="C3185" s="1" t="s">
        <v>190</v>
      </c>
      <c r="D3185" s="69" t="s">
        <v>310</v>
      </c>
      <c r="E3185" s="69" t="s">
        <v>10524</v>
      </c>
      <c r="F3185" s="69" t="s">
        <v>298</v>
      </c>
      <c r="G3185" s="69">
        <v>3</v>
      </c>
      <c r="H3185" s="69" t="s">
        <v>433</v>
      </c>
      <c r="I3185" s="69" t="s">
        <v>190</v>
      </c>
      <c r="J3185" s="69">
        <v>14536</v>
      </c>
      <c r="K3185" s="69">
        <v>9</v>
      </c>
      <c r="L3185" s="69" t="s">
        <v>1400</v>
      </c>
      <c r="M3185" s="69" t="s">
        <v>516</v>
      </c>
      <c r="N3185" s="69">
        <v>32</v>
      </c>
      <c r="O3185" s="69" t="s">
        <v>13707</v>
      </c>
      <c r="P3185" s="1" t="s">
        <v>310</v>
      </c>
      <c r="Q3185" s="69"/>
      <c r="R3185" s="69">
        <v>14881</v>
      </c>
      <c r="S3185" s="69">
        <v>1</v>
      </c>
      <c r="T3185" s="69" t="s">
        <v>359</v>
      </c>
      <c r="U3185" s="69" t="s">
        <v>414</v>
      </c>
      <c r="V3185" s="69" t="s">
        <v>7204</v>
      </c>
      <c r="W3185" s="1">
        <v>25785</v>
      </c>
    </row>
    <row r="3186" spans="1:23" x14ac:dyDescent="0.3">
      <c r="A3186" s="69" t="s">
        <v>17457</v>
      </c>
      <c r="B3186" s="69">
        <v>1</v>
      </c>
      <c r="C3186" s="1" t="s">
        <v>17458</v>
      </c>
      <c r="D3186" s="69" t="s">
        <v>448</v>
      </c>
      <c r="E3186" s="69"/>
      <c r="F3186" s="69" t="s">
        <v>298</v>
      </c>
      <c r="G3186" s="69">
        <v>46</v>
      </c>
      <c r="H3186" s="69" t="s">
        <v>533</v>
      </c>
      <c r="I3186" s="69" t="s">
        <v>17458</v>
      </c>
      <c r="J3186" s="69"/>
      <c r="K3186" s="69">
        <v>0</v>
      </c>
      <c r="L3186" s="69" t="s">
        <v>968</v>
      </c>
      <c r="M3186" s="69" t="s">
        <v>17459</v>
      </c>
      <c r="N3186" s="69"/>
      <c r="O3186" s="69" t="s">
        <v>17460</v>
      </c>
      <c r="P3186" s="1" t="s">
        <v>448</v>
      </c>
      <c r="Q3186" s="69"/>
      <c r="R3186" s="69"/>
      <c r="S3186" s="69"/>
      <c r="T3186" s="69" t="s">
        <v>359</v>
      </c>
      <c r="U3186" s="69" t="s">
        <v>14224</v>
      </c>
      <c r="V3186" s="69"/>
      <c r="W3186" s="1"/>
    </row>
    <row r="3187" spans="1:23" x14ac:dyDescent="0.3">
      <c r="A3187" s="69" t="s">
        <v>16699</v>
      </c>
      <c r="B3187" s="69">
        <v>1</v>
      </c>
      <c r="C3187" s="1" t="s">
        <v>16700</v>
      </c>
      <c r="D3187" s="69" t="s">
        <v>320</v>
      </c>
      <c r="E3187" s="69"/>
      <c r="F3187" s="69" t="s">
        <v>298</v>
      </c>
      <c r="G3187" s="69">
        <v>45</v>
      </c>
      <c r="H3187" s="69" t="s">
        <v>544</v>
      </c>
      <c r="I3187" s="69" t="s">
        <v>16700</v>
      </c>
      <c r="J3187" s="69">
        <v>22475</v>
      </c>
      <c r="K3187" s="69">
        <v>1</v>
      </c>
      <c r="L3187" s="69" t="s">
        <v>479</v>
      </c>
      <c r="M3187" s="69" t="s">
        <v>16701</v>
      </c>
      <c r="N3187" s="69">
        <v>29</v>
      </c>
      <c r="O3187" s="69" t="s">
        <v>16702</v>
      </c>
      <c r="P3187" s="1" t="s">
        <v>320</v>
      </c>
      <c r="Q3187" s="69"/>
      <c r="R3187" s="69">
        <v>2575891</v>
      </c>
      <c r="S3187" s="69"/>
      <c r="T3187" s="69" t="s">
        <v>344</v>
      </c>
      <c r="U3187" s="69" t="s">
        <v>690</v>
      </c>
      <c r="V3187" s="69" t="s">
        <v>16703</v>
      </c>
      <c r="W3187" s="1">
        <v>33364</v>
      </c>
    </row>
    <row r="3188" spans="1:23" x14ac:dyDescent="0.3">
      <c r="A3188" s="69" t="s">
        <v>10527</v>
      </c>
      <c r="B3188" s="69">
        <v>1</v>
      </c>
      <c r="C3188" s="1" t="s">
        <v>10526</v>
      </c>
      <c r="D3188" s="69" t="s">
        <v>448</v>
      </c>
      <c r="E3188" s="69"/>
      <c r="F3188" s="69" t="s">
        <v>294</v>
      </c>
      <c r="G3188" s="69">
        <v>38</v>
      </c>
      <c r="H3188" s="69" t="s">
        <v>720</v>
      </c>
      <c r="I3188" s="69" t="s">
        <v>10526</v>
      </c>
      <c r="J3188" s="69">
        <v>15394</v>
      </c>
      <c r="K3188" s="69">
        <v>1</v>
      </c>
      <c r="L3188" s="69" t="s">
        <v>1021</v>
      </c>
      <c r="M3188" s="69" t="s">
        <v>2387</v>
      </c>
      <c r="N3188" s="69">
        <v>26</v>
      </c>
      <c r="O3188" s="69" t="s">
        <v>13708</v>
      </c>
      <c r="P3188" s="1" t="s">
        <v>448</v>
      </c>
      <c r="Q3188" s="69"/>
      <c r="R3188" s="69">
        <v>16370</v>
      </c>
      <c r="S3188" s="69"/>
      <c r="T3188" s="69" t="s">
        <v>489</v>
      </c>
      <c r="U3188" s="69"/>
      <c r="V3188" s="69" t="s">
        <v>4419</v>
      </c>
      <c r="W3188" s="1">
        <v>27250</v>
      </c>
    </row>
    <row r="3189" spans="1:23" x14ac:dyDescent="0.3">
      <c r="A3189" s="69" t="s">
        <v>10530</v>
      </c>
      <c r="B3189" s="69">
        <v>1</v>
      </c>
      <c r="C3189" s="1" t="s">
        <v>10528</v>
      </c>
      <c r="D3189" s="69" t="s">
        <v>347</v>
      </c>
      <c r="E3189" s="69"/>
      <c r="F3189" s="69" t="s">
        <v>294</v>
      </c>
      <c r="G3189" s="69">
        <v>14</v>
      </c>
      <c r="H3189" s="69" t="s">
        <v>564</v>
      </c>
      <c r="I3189" s="69" t="s">
        <v>10528</v>
      </c>
      <c r="J3189" s="69">
        <v>17380</v>
      </c>
      <c r="K3189" s="69">
        <v>1</v>
      </c>
      <c r="L3189" s="69" t="s">
        <v>834</v>
      </c>
      <c r="M3189" s="69" t="s">
        <v>10529</v>
      </c>
      <c r="N3189" s="69">
        <v>28</v>
      </c>
      <c r="O3189" s="69" t="s">
        <v>13709</v>
      </c>
      <c r="P3189" s="1" t="s">
        <v>347</v>
      </c>
      <c r="Q3189" s="69"/>
      <c r="R3189" s="69">
        <v>3893002</v>
      </c>
      <c r="S3189" s="69"/>
      <c r="T3189" s="69" t="s">
        <v>359</v>
      </c>
      <c r="U3189" s="69"/>
      <c r="V3189" s="69" t="s">
        <v>6510</v>
      </c>
      <c r="W3189" s="1">
        <v>28829</v>
      </c>
    </row>
    <row r="3190" spans="1:23" x14ac:dyDescent="0.3">
      <c r="A3190" s="69" t="s">
        <v>10532</v>
      </c>
      <c r="B3190" s="69">
        <v>1</v>
      </c>
      <c r="C3190" s="1" t="s">
        <v>13</v>
      </c>
      <c r="D3190" s="69" t="s">
        <v>448</v>
      </c>
      <c r="E3190" s="69" t="s">
        <v>10531</v>
      </c>
      <c r="F3190" s="69" t="s">
        <v>506</v>
      </c>
      <c r="G3190" s="69">
        <v>22</v>
      </c>
      <c r="H3190" s="69" t="s">
        <v>316</v>
      </c>
      <c r="I3190" s="69" t="s">
        <v>13</v>
      </c>
      <c r="J3190" s="69">
        <v>14385</v>
      </c>
      <c r="K3190" s="69">
        <v>8</v>
      </c>
      <c r="L3190" s="69" t="s">
        <v>5317</v>
      </c>
      <c r="M3190" s="69" t="s">
        <v>1104</v>
      </c>
      <c r="N3190" s="69">
        <v>31</v>
      </c>
      <c r="O3190" s="69" t="s">
        <v>13710</v>
      </c>
      <c r="P3190" s="1" t="s">
        <v>448</v>
      </c>
      <c r="Q3190" s="69"/>
      <c r="R3190" s="69">
        <v>14885</v>
      </c>
      <c r="S3190" s="69"/>
      <c r="T3190" s="69" t="s">
        <v>489</v>
      </c>
      <c r="U3190" s="69"/>
      <c r="V3190" s="69" t="s">
        <v>7869</v>
      </c>
      <c r="W3190" s="1">
        <v>25741</v>
      </c>
    </row>
    <row r="3191" spans="1:23" x14ac:dyDescent="0.3">
      <c r="A3191" s="69" t="s">
        <v>10534</v>
      </c>
      <c r="B3191" s="69">
        <v>1</v>
      </c>
      <c r="C3191" s="1" t="s">
        <v>10533</v>
      </c>
      <c r="D3191" s="69" t="s">
        <v>347</v>
      </c>
      <c r="E3191" s="69"/>
      <c r="F3191" s="69" t="s">
        <v>294</v>
      </c>
      <c r="G3191" s="69">
        <v>14</v>
      </c>
      <c r="H3191" s="69" t="s">
        <v>537</v>
      </c>
      <c r="I3191" s="69" t="s">
        <v>10533</v>
      </c>
      <c r="J3191" s="69">
        <v>18740</v>
      </c>
      <c r="K3191" s="69">
        <v>1</v>
      </c>
      <c r="L3191" s="69" t="s">
        <v>8856</v>
      </c>
      <c r="M3191" s="69" t="s">
        <v>667</v>
      </c>
      <c r="N3191" s="69">
        <v>31</v>
      </c>
      <c r="O3191" s="69" t="s">
        <v>13711</v>
      </c>
      <c r="P3191" s="1" t="s">
        <v>347</v>
      </c>
      <c r="Q3191" s="69"/>
      <c r="R3191" s="69">
        <v>12913</v>
      </c>
      <c r="S3191" s="69"/>
      <c r="T3191" s="69" t="s">
        <v>344</v>
      </c>
      <c r="U3191" s="69"/>
      <c r="V3191" s="69" t="s">
        <v>10535</v>
      </c>
      <c r="W3191" s="1">
        <v>9668</v>
      </c>
    </row>
    <row r="3192" spans="1:23" x14ac:dyDescent="0.3">
      <c r="A3192" s="69" t="s">
        <v>17461</v>
      </c>
      <c r="B3192" s="69">
        <v>1</v>
      </c>
      <c r="C3192" s="1" t="s">
        <v>17462</v>
      </c>
      <c r="D3192" s="69" t="s">
        <v>347</v>
      </c>
      <c r="E3192" s="69"/>
      <c r="F3192" s="69" t="s">
        <v>298</v>
      </c>
      <c r="G3192" s="69">
        <v>82</v>
      </c>
      <c r="H3192" s="69" t="s">
        <v>564</v>
      </c>
      <c r="I3192" s="69" t="s">
        <v>17462</v>
      </c>
      <c r="J3192" s="69"/>
      <c r="K3192" s="69">
        <v>0</v>
      </c>
      <c r="L3192" s="69" t="s">
        <v>573</v>
      </c>
      <c r="M3192" s="69" t="s">
        <v>17463</v>
      </c>
      <c r="N3192" s="69"/>
      <c r="O3192" s="69" t="s">
        <v>17464</v>
      </c>
      <c r="P3192" s="1" t="s">
        <v>347</v>
      </c>
      <c r="Q3192" s="69"/>
      <c r="R3192" s="69"/>
      <c r="S3192" s="69"/>
      <c r="T3192" s="69" t="s">
        <v>399</v>
      </c>
      <c r="U3192" s="69" t="s">
        <v>476</v>
      </c>
      <c r="V3192" s="69"/>
      <c r="W3192" s="1"/>
    </row>
    <row r="3193" spans="1:23" x14ac:dyDescent="0.3">
      <c r="A3193" s="69" t="s">
        <v>10538</v>
      </c>
      <c r="B3193" s="69">
        <v>1</v>
      </c>
      <c r="C3193" s="1" t="s">
        <v>10536</v>
      </c>
      <c r="D3193" s="69"/>
      <c r="E3193" s="69"/>
      <c r="F3193" s="69" t="s">
        <v>294</v>
      </c>
      <c r="G3193" s="69">
        <v>0</v>
      </c>
      <c r="H3193" s="69" t="s">
        <v>295</v>
      </c>
      <c r="I3193" s="69" t="s">
        <v>10536</v>
      </c>
      <c r="J3193" s="69">
        <v>18817</v>
      </c>
      <c r="K3193" s="69">
        <v>0</v>
      </c>
      <c r="L3193" s="69" t="s">
        <v>1193</v>
      </c>
      <c r="M3193" s="69" t="s">
        <v>10537</v>
      </c>
      <c r="N3193" s="69"/>
      <c r="O3193" s="69" t="s">
        <v>13712</v>
      </c>
      <c r="P3193" s="1" t="s">
        <v>295</v>
      </c>
      <c r="Q3193" s="69"/>
      <c r="R3193" s="69"/>
      <c r="S3193" s="69"/>
      <c r="T3193" s="69" t="s">
        <v>295</v>
      </c>
      <c r="U3193" s="69"/>
      <c r="V3193" s="69"/>
      <c r="W3193" s="1"/>
    </row>
    <row r="3194" spans="1:23" x14ac:dyDescent="0.3">
      <c r="A3194" s="69" t="s">
        <v>10539</v>
      </c>
      <c r="B3194" s="69">
        <v>1</v>
      </c>
      <c r="C3194" s="1" t="s">
        <v>439</v>
      </c>
      <c r="D3194" s="69" t="s">
        <v>448</v>
      </c>
      <c r="E3194" s="69"/>
      <c r="F3194" s="69" t="s">
        <v>294</v>
      </c>
      <c r="G3194" s="69">
        <v>46</v>
      </c>
      <c r="H3194" s="69" t="s">
        <v>831</v>
      </c>
      <c r="I3194" s="69" t="s">
        <v>439</v>
      </c>
      <c r="J3194" s="69">
        <v>6047</v>
      </c>
      <c r="K3194" s="69">
        <v>6</v>
      </c>
      <c r="L3194" s="69" t="s">
        <v>523</v>
      </c>
      <c r="M3194" s="69" t="s">
        <v>3772</v>
      </c>
      <c r="N3194" s="69">
        <v>33</v>
      </c>
      <c r="O3194" s="69" t="s">
        <v>13713</v>
      </c>
      <c r="P3194" s="1" t="s">
        <v>448</v>
      </c>
      <c r="Q3194" s="69"/>
      <c r="R3194" s="69"/>
      <c r="S3194" s="69"/>
      <c r="T3194" s="69" t="s">
        <v>344</v>
      </c>
      <c r="U3194" s="69"/>
      <c r="V3194" s="69" t="s">
        <v>10540</v>
      </c>
      <c r="W3194" s="1"/>
    </row>
    <row r="3195" spans="1:23" x14ac:dyDescent="0.3">
      <c r="A3195" s="69" t="s">
        <v>10542</v>
      </c>
      <c r="B3195" s="69">
        <v>1</v>
      </c>
      <c r="C3195" s="1" t="s">
        <v>10541</v>
      </c>
      <c r="D3195" s="69" t="s">
        <v>347</v>
      </c>
      <c r="E3195" s="69"/>
      <c r="F3195" s="69" t="s">
        <v>294</v>
      </c>
      <c r="G3195" s="69">
        <v>18</v>
      </c>
      <c r="H3195" s="69" t="s">
        <v>482</v>
      </c>
      <c r="I3195" s="69" t="s">
        <v>10541</v>
      </c>
      <c r="J3195" s="69">
        <v>18484</v>
      </c>
      <c r="K3195" s="69">
        <v>0</v>
      </c>
      <c r="L3195" s="69" t="s">
        <v>1596</v>
      </c>
      <c r="M3195" s="69" t="s">
        <v>7388</v>
      </c>
      <c r="N3195" s="69">
        <v>24</v>
      </c>
      <c r="O3195" s="69" t="s">
        <v>13714</v>
      </c>
      <c r="P3195" s="1" t="s">
        <v>347</v>
      </c>
      <c r="Q3195" s="69"/>
      <c r="R3195" s="69"/>
      <c r="S3195" s="69"/>
      <c r="T3195" s="69" t="s">
        <v>399</v>
      </c>
      <c r="U3195" s="69"/>
      <c r="V3195" s="69" t="s">
        <v>10543</v>
      </c>
      <c r="W3195" s="1">
        <v>29918</v>
      </c>
    </row>
    <row r="3196" spans="1:23" x14ac:dyDescent="0.3">
      <c r="A3196" s="69" t="s">
        <v>16704</v>
      </c>
      <c r="B3196" s="69">
        <v>1</v>
      </c>
      <c r="C3196" s="1" t="s">
        <v>16705</v>
      </c>
      <c r="D3196" s="69" t="s">
        <v>320</v>
      </c>
      <c r="E3196" s="69"/>
      <c r="F3196" s="69" t="s">
        <v>298</v>
      </c>
      <c r="G3196" s="69">
        <v>43</v>
      </c>
      <c r="H3196" s="69" t="s">
        <v>952</v>
      </c>
      <c r="I3196" s="69" t="s">
        <v>16705</v>
      </c>
      <c r="J3196" s="69">
        <v>22436</v>
      </c>
      <c r="K3196" s="69">
        <v>1</v>
      </c>
      <c r="L3196" s="69" t="s">
        <v>16610</v>
      </c>
      <c r="M3196" s="69" t="s">
        <v>8218</v>
      </c>
      <c r="N3196" s="69">
        <v>24</v>
      </c>
      <c r="O3196" s="69" t="s">
        <v>16706</v>
      </c>
      <c r="P3196" s="1" t="s">
        <v>16707</v>
      </c>
      <c r="Q3196" s="69"/>
      <c r="R3196" s="69">
        <v>3915508</v>
      </c>
      <c r="S3196" s="69"/>
      <c r="T3196" s="69" t="s">
        <v>421</v>
      </c>
      <c r="U3196" s="69" t="s">
        <v>486</v>
      </c>
      <c r="V3196" s="69" t="s">
        <v>16708</v>
      </c>
      <c r="W3196" s="1">
        <v>33024</v>
      </c>
    </row>
    <row r="3197" spans="1:23" x14ac:dyDescent="0.3">
      <c r="A3197" s="69" t="s">
        <v>10548</v>
      </c>
      <c r="B3197" s="69">
        <v>1</v>
      </c>
      <c r="C3197" s="1" t="s">
        <v>10544</v>
      </c>
      <c r="D3197" s="69" t="s">
        <v>347</v>
      </c>
      <c r="E3197" s="69" t="s">
        <v>10547</v>
      </c>
      <c r="F3197" s="69" t="s">
        <v>294</v>
      </c>
      <c r="G3197" s="69"/>
      <c r="H3197" s="69" t="s">
        <v>447</v>
      </c>
      <c r="I3197" s="69" t="s">
        <v>10544</v>
      </c>
      <c r="J3197" s="69">
        <v>20073</v>
      </c>
      <c r="K3197" s="69">
        <v>2</v>
      </c>
      <c r="L3197" s="69" t="s">
        <v>10545</v>
      </c>
      <c r="M3197" s="69" t="s">
        <v>10546</v>
      </c>
      <c r="N3197" s="69">
        <v>24</v>
      </c>
      <c r="O3197" s="69" t="s">
        <v>13715</v>
      </c>
      <c r="P3197" s="1" t="s">
        <v>347</v>
      </c>
      <c r="Q3197" s="69"/>
      <c r="R3197" s="69">
        <v>3116155</v>
      </c>
      <c r="S3197" s="69"/>
      <c r="T3197" s="69" t="s">
        <v>344</v>
      </c>
      <c r="U3197" s="69"/>
      <c r="V3197" s="69" t="s">
        <v>4958</v>
      </c>
      <c r="W3197" s="1">
        <v>31479</v>
      </c>
    </row>
    <row r="3198" spans="1:23" x14ac:dyDescent="0.3">
      <c r="A3198" s="69" t="s">
        <v>10551</v>
      </c>
      <c r="B3198" s="69">
        <v>1</v>
      </c>
      <c r="C3198" s="1" t="s">
        <v>10549</v>
      </c>
      <c r="D3198" s="69"/>
      <c r="E3198" s="69"/>
      <c r="F3198" s="69" t="s">
        <v>294</v>
      </c>
      <c r="G3198" s="69">
        <v>0</v>
      </c>
      <c r="H3198" s="69" t="s">
        <v>295</v>
      </c>
      <c r="I3198" s="69" t="s">
        <v>10549</v>
      </c>
      <c r="J3198" s="69">
        <v>17836</v>
      </c>
      <c r="K3198" s="69">
        <v>0</v>
      </c>
      <c r="L3198" s="69" t="s">
        <v>1946</v>
      </c>
      <c r="M3198" s="69" t="s">
        <v>10550</v>
      </c>
      <c r="N3198" s="69"/>
      <c r="O3198" s="69" t="s">
        <v>13716</v>
      </c>
      <c r="P3198" s="1" t="s">
        <v>295</v>
      </c>
      <c r="Q3198" s="69"/>
      <c r="R3198" s="69"/>
      <c r="S3198" s="69"/>
      <c r="T3198" s="69" t="s">
        <v>295</v>
      </c>
      <c r="U3198" s="69"/>
      <c r="V3198" s="69"/>
      <c r="W3198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sheetPr codeName="Sheet19"/>
  <dimension ref="A1"/>
  <sheetViews>
    <sheetView workbookViewId="0">
      <selection activeCell="P17" sqref="P16: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1.88671875" bestFit="1" customWidth="1"/>
    <col min="4" max="4" width="22.33203125" bestFit="1" customWidth="1"/>
    <col min="5" max="5" width="7.5546875" bestFit="1" customWidth="1"/>
    <col min="6" max="6" width="10" bestFit="1" customWidth="1"/>
    <col min="7" max="7" width="8.6640625" bestFit="1" customWidth="1"/>
  </cols>
  <sheetData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sheetPr codeName="Sheet20"/>
  <dimension ref="A1:J353"/>
  <sheetViews>
    <sheetView workbookViewId="0">
      <selection activeCell="C2" sqref="A2:C301"/>
    </sheetView>
  </sheetViews>
  <sheetFormatPr defaultRowHeight="14.4" x14ac:dyDescent="0.3"/>
  <cols>
    <col min="1" max="1" width="11.77734375" bestFit="1" customWidth="1"/>
    <col min="2" max="2" width="15.88671875" bestFit="1" customWidth="1"/>
    <col min="3" max="3" width="29.5546875" bestFit="1" customWidth="1"/>
    <col min="4" max="4" width="7.5546875" bestFit="1" customWidth="1"/>
    <col min="5" max="5" width="10" bestFit="1" customWidth="1"/>
    <col min="6" max="6" width="10.6640625" bestFit="1" customWidth="1"/>
    <col min="7" max="7" width="15.6640625" style="66" bestFit="1" customWidth="1"/>
    <col min="8" max="8" width="8.77734375" style="69" bestFit="1" customWidth="1"/>
    <col min="9" max="9" width="8.6640625" style="69" bestFit="1" customWidth="1"/>
    <col min="10" max="10" width="9.109375" style="65" bestFit="1" customWidth="1"/>
    <col min="11" max="11" width="8.33203125" bestFit="1" customWidth="1"/>
    <col min="12" max="12" width="6.6640625" bestFit="1" customWidth="1"/>
    <col min="13" max="13" width="9.109375" bestFit="1" customWidth="1"/>
    <col min="14" max="14" width="17.109375" bestFit="1" customWidth="1"/>
    <col min="15" max="16" width="15.88671875" bestFit="1" customWidth="1"/>
    <col min="17" max="17" width="12.33203125" bestFit="1" customWidth="1"/>
    <col min="18" max="18" width="29.5546875" bestFit="1" customWidth="1"/>
    <col min="19" max="19" width="8.33203125" bestFit="1" customWidth="1"/>
  </cols>
  <sheetData>
    <row r="1" spans="1:10" x14ac:dyDescent="0.3">
      <c r="A1" t="s">
        <v>270</v>
      </c>
      <c r="B1" t="s">
        <v>260</v>
      </c>
      <c r="C1" t="s">
        <v>283</v>
      </c>
      <c r="D1" t="s">
        <v>280</v>
      </c>
      <c r="E1" t="s">
        <v>272</v>
      </c>
      <c r="F1" t="s">
        <v>0</v>
      </c>
      <c r="G1" t="s">
        <v>10552</v>
      </c>
      <c r="H1" t="s">
        <v>13789</v>
      </c>
      <c r="I1"/>
      <c r="J1"/>
    </row>
    <row r="2" spans="1:10" x14ac:dyDescent="0.3">
      <c r="A2" s="1" t="s">
        <v>234</v>
      </c>
      <c r="B2" t="s">
        <v>263</v>
      </c>
      <c r="C2" t="s">
        <v>1752</v>
      </c>
      <c r="D2" t="s">
        <v>364</v>
      </c>
      <c r="E2" t="s">
        <v>310</v>
      </c>
      <c r="F2">
        <v>1</v>
      </c>
      <c r="G2"/>
      <c r="H2" t="s">
        <v>13790</v>
      </c>
      <c r="I2"/>
      <c r="J2"/>
    </row>
    <row r="3" spans="1:10" x14ac:dyDescent="0.3">
      <c r="A3" s="1" t="s">
        <v>5531</v>
      </c>
      <c r="B3" t="s">
        <v>263</v>
      </c>
      <c r="C3" t="s">
        <v>5533</v>
      </c>
      <c r="D3" t="s">
        <v>339</v>
      </c>
      <c r="E3" t="s">
        <v>347</v>
      </c>
      <c r="F3">
        <v>1</v>
      </c>
      <c r="G3"/>
      <c r="H3" t="s">
        <v>13790</v>
      </c>
      <c r="I3"/>
      <c r="J3"/>
    </row>
    <row r="4" spans="1:10" x14ac:dyDescent="0.3">
      <c r="A4" s="1" t="s">
        <v>15086</v>
      </c>
      <c r="B4" t="s">
        <v>263</v>
      </c>
      <c r="C4" t="s">
        <v>15085</v>
      </c>
      <c r="D4" t="s">
        <v>14224</v>
      </c>
      <c r="E4" t="s">
        <v>347</v>
      </c>
      <c r="F4">
        <v>1</v>
      </c>
      <c r="G4"/>
      <c r="H4" t="s">
        <v>13790</v>
      </c>
      <c r="I4"/>
      <c r="J4"/>
    </row>
    <row r="5" spans="1:10" x14ac:dyDescent="0.3">
      <c r="A5" s="1" t="s">
        <v>104</v>
      </c>
      <c r="B5" t="s">
        <v>263</v>
      </c>
      <c r="C5" t="s">
        <v>16313</v>
      </c>
      <c r="D5" t="s">
        <v>351</v>
      </c>
      <c r="E5" t="s">
        <v>320</v>
      </c>
      <c r="F5">
        <v>1</v>
      </c>
      <c r="G5"/>
      <c r="H5" t="s">
        <v>13790</v>
      </c>
      <c r="I5"/>
      <c r="J5"/>
    </row>
    <row r="6" spans="1:10" x14ac:dyDescent="0.3">
      <c r="A6" s="1" t="s">
        <v>199</v>
      </c>
      <c r="B6" t="s">
        <v>263</v>
      </c>
      <c r="C6" t="s">
        <v>9501</v>
      </c>
      <c r="D6" t="s">
        <v>640</v>
      </c>
      <c r="E6" t="s">
        <v>448</v>
      </c>
      <c r="F6">
        <v>1</v>
      </c>
      <c r="G6"/>
      <c r="H6" t="s">
        <v>13790</v>
      </c>
      <c r="I6"/>
      <c r="J6"/>
    </row>
    <row r="7" spans="1:10" x14ac:dyDescent="0.3">
      <c r="A7" s="1" t="s">
        <v>146</v>
      </c>
      <c r="B7" t="s">
        <v>263</v>
      </c>
      <c r="C7" t="s">
        <v>10584</v>
      </c>
      <c r="D7" t="s">
        <v>518</v>
      </c>
      <c r="E7" t="s">
        <v>347</v>
      </c>
      <c r="F7">
        <v>1</v>
      </c>
      <c r="G7"/>
      <c r="H7" t="s">
        <v>13790</v>
      </c>
      <c r="I7"/>
      <c r="J7"/>
    </row>
    <row r="8" spans="1:10" x14ac:dyDescent="0.3">
      <c r="A8" s="1" t="s">
        <v>15070</v>
      </c>
      <c r="B8" t="s">
        <v>263</v>
      </c>
      <c r="C8" t="s">
        <v>15069</v>
      </c>
      <c r="D8" t="s">
        <v>414</v>
      </c>
      <c r="E8" t="s">
        <v>448</v>
      </c>
      <c r="F8">
        <v>1</v>
      </c>
      <c r="G8"/>
      <c r="H8" t="s">
        <v>13790</v>
      </c>
      <c r="I8"/>
      <c r="J8"/>
    </row>
    <row r="9" spans="1:10" x14ac:dyDescent="0.3">
      <c r="A9" s="1" t="s">
        <v>6251</v>
      </c>
      <c r="B9" t="s">
        <v>263</v>
      </c>
      <c r="C9" t="s">
        <v>6254</v>
      </c>
      <c r="D9" t="s">
        <v>548</v>
      </c>
      <c r="E9" t="s">
        <v>448</v>
      </c>
      <c r="F9">
        <v>1</v>
      </c>
      <c r="G9"/>
      <c r="H9" t="s">
        <v>13790</v>
      </c>
      <c r="I9"/>
      <c r="J9"/>
    </row>
    <row r="10" spans="1:10" x14ac:dyDescent="0.3">
      <c r="A10" s="1" t="s">
        <v>113</v>
      </c>
      <c r="B10" t="s">
        <v>263</v>
      </c>
      <c r="C10" t="s">
        <v>1450</v>
      </c>
      <c r="D10" t="s">
        <v>640</v>
      </c>
      <c r="E10" t="s">
        <v>310</v>
      </c>
      <c r="F10">
        <v>1</v>
      </c>
      <c r="G10"/>
      <c r="H10" t="s">
        <v>13790</v>
      </c>
      <c r="I10"/>
      <c r="J10"/>
    </row>
    <row r="11" spans="1:10" x14ac:dyDescent="0.3">
      <c r="A11" s="1" t="s">
        <v>15130</v>
      </c>
      <c r="B11" t="s">
        <v>263</v>
      </c>
      <c r="C11" t="s">
        <v>15586</v>
      </c>
      <c r="D11" t="s">
        <v>518</v>
      </c>
      <c r="E11" t="s">
        <v>347</v>
      </c>
      <c r="F11">
        <v>1</v>
      </c>
      <c r="G11"/>
      <c r="H11" t="s">
        <v>13790</v>
      </c>
      <c r="I11"/>
      <c r="J11"/>
    </row>
    <row r="12" spans="1:10" x14ac:dyDescent="0.3">
      <c r="A12" s="1" t="s">
        <v>67</v>
      </c>
      <c r="B12" t="s">
        <v>263</v>
      </c>
      <c r="C12" t="s">
        <v>7871</v>
      </c>
      <c r="D12" t="s">
        <v>1368</v>
      </c>
      <c r="E12" t="s">
        <v>448</v>
      </c>
      <c r="F12">
        <v>1</v>
      </c>
      <c r="G12"/>
      <c r="H12" t="s">
        <v>13790</v>
      </c>
      <c r="I12"/>
      <c r="J12"/>
    </row>
    <row r="13" spans="1:10" x14ac:dyDescent="0.3">
      <c r="A13" s="1" t="s">
        <v>37</v>
      </c>
      <c r="B13" t="s">
        <v>263</v>
      </c>
      <c r="C13" t="s">
        <v>5457</v>
      </c>
      <c r="D13" t="s">
        <v>741</v>
      </c>
      <c r="E13" t="s">
        <v>347</v>
      </c>
      <c r="F13">
        <v>1</v>
      </c>
      <c r="G13"/>
      <c r="H13" t="s">
        <v>13790</v>
      </c>
      <c r="I13"/>
      <c r="J13"/>
    </row>
    <row r="14" spans="1:10" x14ac:dyDescent="0.3">
      <c r="A14" s="1" t="s">
        <v>29</v>
      </c>
      <c r="B14" t="s">
        <v>263</v>
      </c>
      <c r="C14" t="s">
        <v>6820</v>
      </c>
      <c r="D14" t="s">
        <v>297</v>
      </c>
      <c r="E14" t="s">
        <v>347</v>
      </c>
      <c r="F14">
        <v>1</v>
      </c>
      <c r="G14"/>
      <c r="H14" t="s">
        <v>13790</v>
      </c>
      <c r="I14"/>
      <c r="J14"/>
    </row>
    <row r="15" spans="1:10" x14ac:dyDescent="0.3">
      <c r="A15" s="1" t="s">
        <v>68</v>
      </c>
      <c r="B15" t="s">
        <v>263</v>
      </c>
      <c r="C15" t="s">
        <v>8825</v>
      </c>
      <c r="D15" t="s">
        <v>486</v>
      </c>
      <c r="E15" t="s">
        <v>347</v>
      </c>
      <c r="F15">
        <v>1</v>
      </c>
      <c r="G15"/>
      <c r="H15" t="s">
        <v>13790</v>
      </c>
      <c r="I15"/>
      <c r="J15"/>
    </row>
    <row r="16" spans="1:10" x14ac:dyDescent="0.3">
      <c r="A16" s="1" t="s">
        <v>28</v>
      </c>
      <c r="B16" t="s">
        <v>263</v>
      </c>
      <c r="C16" t="s">
        <v>10705</v>
      </c>
      <c r="D16" t="s">
        <v>1190</v>
      </c>
      <c r="E16" t="s">
        <v>320</v>
      </c>
      <c r="F16">
        <v>1</v>
      </c>
      <c r="G16"/>
      <c r="H16" t="s">
        <v>13790</v>
      </c>
      <c r="I16"/>
      <c r="J16"/>
    </row>
    <row r="17" spans="1:10" x14ac:dyDescent="0.3">
      <c r="A17" s="1" t="s">
        <v>200</v>
      </c>
      <c r="B17" t="s">
        <v>263</v>
      </c>
      <c r="C17" t="s">
        <v>2006</v>
      </c>
      <c r="D17" t="s">
        <v>305</v>
      </c>
      <c r="E17" t="s">
        <v>310</v>
      </c>
      <c r="F17">
        <v>1</v>
      </c>
      <c r="G17"/>
      <c r="H17" t="s">
        <v>13790</v>
      </c>
      <c r="I17"/>
      <c r="J17"/>
    </row>
    <row r="18" spans="1:10" x14ac:dyDescent="0.3">
      <c r="A18" s="1" t="s">
        <v>109</v>
      </c>
      <c r="B18" t="s">
        <v>263</v>
      </c>
      <c r="C18" t="s">
        <v>4761</v>
      </c>
      <c r="D18" t="s">
        <v>690</v>
      </c>
      <c r="E18" t="s">
        <v>448</v>
      </c>
      <c r="F18">
        <v>1</v>
      </c>
      <c r="G18"/>
      <c r="H18" t="s">
        <v>13790</v>
      </c>
      <c r="I18"/>
      <c r="J18"/>
    </row>
    <row r="19" spans="1:10" x14ac:dyDescent="0.3">
      <c r="A19" s="1" t="s">
        <v>36</v>
      </c>
      <c r="B19" t="s">
        <v>263</v>
      </c>
      <c r="C19" t="s">
        <v>2937</v>
      </c>
      <c r="D19" t="s">
        <v>414</v>
      </c>
      <c r="E19" t="s">
        <v>448</v>
      </c>
      <c r="F19">
        <v>1</v>
      </c>
      <c r="G19"/>
      <c r="H19" t="s">
        <v>13790</v>
      </c>
      <c r="I19"/>
      <c r="J19"/>
    </row>
    <row r="20" spans="1:10" x14ac:dyDescent="0.3">
      <c r="A20" s="1" t="s">
        <v>153</v>
      </c>
      <c r="B20" t="s">
        <v>263</v>
      </c>
      <c r="C20" t="s">
        <v>5191</v>
      </c>
      <c r="D20" t="s">
        <v>870</v>
      </c>
      <c r="E20" t="s">
        <v>347</v>
      </c>
      <c r="F20">
        <v>1</v>
      </c>
      <c r="G20"/>
      <c r="H20" t="s">
        <v>13790</v>
      </c>
      <c r="I20"/>
      <c r="J20"/>
    </row>
    <row r="21" spans="1:10" x14ac:dyDescent="0.3">
      <c r="A21" s="1" t="s">
        <v>251</v>
      </c>
      <c r="B21" t="s">
        <v>263</v>
      </c>
      <c r="C21" t="s">
        <v>5495</v>
      </c>
      <c r="D21" t="s">
        <v>408</v>
      </c>
      <c r="E21" t="s">
        <v>448</v>
      </c>
      <c r="F21">
        <v>1</v>
      </c>
      <c r="G21"/>
      <c r="H21" t="s">
        <v>13790</v>
      </c>
      <c r="I21"/>
      <c r="J21"/>
    </row>
    <row r="22" spans="1:10" x14ac:dyDescent="0.3">
      <c r="A22" s="1" t="s">
        <v>138</v>
      </c>
      <c r="B22" t="s">
        <v>263</v>
      </c>
      <c r="C22" t="s">
        <v>8338</v>
      </c>
      <c r="D22" t="s">
        <v>302</v>
      </c>
      <c r="E22" t="s">
        <v>347</v>
      </c>
      <c r="F22">
        <v>1</v>
      </c>
      <c r="G22"/>
      <c r="H22" t="s">
        <v>13790</v>
      </c>
      <c r="I22"/>
      <c r="J22"/>
    </row>
    <row r="23" spans="1:10" x14ac:dyDescent="0.3">
      <c r="A23" s="1" t="s">
        <v>91</v>
      </c>
      <c r="B23" t="s">
        <v>263</v>
      </c>
      <c r="C23" t="s">
        <v>5578</v>
      </c>
      <c r="D23" t="s">
        <v>476</v>
      </c>
      <c r="E23" t="s">
        <v>448</v>
      </c>
      <c r="F23">
        <v>1</v>
      </c>
      <c r="G23"/>
      <c r="H23" t="s">
        <v>13790</v>
      </c>
      <c r="I23"/>
      <c r="J23"/>
    </row>
    <row r="24" spans="1:10" x14ac:dyDescent="0.3">
      <c r="A24" s="1" t="s">
        <v>140</v>
      </c>
      <c r="B24" t="s">
        <v>263</v>
      </c>
      <c r="C24" t="s">
        <v>3939</v>
      </c>
      <c r="D24" t="s">
        <v>305</v>
      </c>
      <c r="E24" t="s">
        <v>320</v>
      </c>
      <c r="F24">
        <v>1</v>
      </c>
      <c r="G24"/>
      <c r="H24" t="s">
        <v>13790</v>
      </c>
      <c r="I24"/>
      <c r="J24"/>
    </row>
    <row r="25" spans="1:10" x14ac:dyDescent="0.3">
      <c r="A25" s="1" t="s">
        <v>1565</v>
      </c>
      <c r="B25" t="s">
        <v>263</v>
      </c>
      <c r="C25" t="s">
        <v>1566</v>
      </c>
      <c r="D25" t="s">
        <v>351</v>
      </c>
      <c r="E25" t="s">
        <v>448</v>
      </c>
      <c r="F25">
        <v>1</v>
      </c>
      <c r="G25"/>
      <c r="H25" t="s">
        <v>13790</v>
      </c>
      <c r="I25"/>
      <c r="J25"/>
    </row>
    <row r="26" spans="1:10" x14ac:dyDescent="0.3">
      <c r="A26" s="1"/>
      <c r="B26" t="s">
        <v>263</v>
      </c>
      <c r="C26" t="s">
        <v>13733</v>
      </c>
      <c r="D26" t="s">
        <v>16710</v>
      </c>
      <c r="E26" t="s">
        <v>16710</v>
      </c>
      <c r="F26">
        <v>1</v>
      </c>
      <c r="G26"/>
      <c r="H26" t="s">
        <v>11021</v>
      </c>
      <c r="I26"/>
      <c r="J26"/>
    </row>
    <row r="27" spans="1:10" x14ac:dyDescent="0.3">
      <c r="A27" s="1"/>
      <c r="B27" t="s">
        <v>263</v>
      </c>
      <c r="C27" t="s">
        <v>15529</v>
      </c>
      <c r="D27" t="s">
        <v>16710</v>
      </c>
      <c r="E27" t="s">
        <v>16710</v>
      </c>
      <c r="F27">
        <v>1</v>
      </c>
      <c r="G27"/>
      <c r="H27" t="s">
        <v>11021</v>
      </c>
      <c r="I27"/>
      <c r="J27"/>
    </row>
    <row r="28" spans="1:10" x14ac:dyDescent="0.3">
      <c r="A28" s="1"/>
      <c r="B28" t="s">
        <v>263</v>
      </c>
      <c r="C28" t="s">
        <v>16715</v>
      </c>
      <c r="D28" t="s">
        <v>16710</v>
      </c>
      <c r="E28" t="s">
        <v>16710</v>
      </c>
      <c r="F28">
        <v>1</v>
      </c>
      <c r="G28"/>
      <c r="H28" t="s">
        <v>11021</v>
      </c>
      <c r="I28"/>
      <c r="J28"/>
    </row>
    <row r="29" spans="1:10" x14ac:dyDescent="0.3">
      <c r="A29" s="1"/>
      <c r="B29" t="s">
        <v>263</v>
      </c>
      <c r="C29" t="s">
        <v>13750</v>
      </c>
      <c r="D29" t="s">
        <v>16710</v>
      </c>
      <c r="E29" t="s">
        <v>16710</v>
      </c>
      <c r="F29">
        <v>1</v>
      </c>
      <c r="G29"/>
      <c r="H29" t="s">
        <v>11021</v>
      </c>
      <c r="I29"/>
      <c r="J29"/>
    </row>
    <row r="30" spans="1:10" x14ac:dyDescent="0.3">
      <c r="A30" s="1"/>
      <c r="B30" t="s">
        <v>263</v>
      </c>
      <c r="C30" t="s">
        <v>13768</v>
      </c>
      <c r="D30" t="s">
        <v>16710</v>
      </c>
      <c r="E30" t="s">
        <v>16710</v>
      </c>
      <c r="F30">
        <v>1</v>
      </c>
      <c r="G30"/>
      <c r="H30" t="s">
        <v>11021</v>
      </c>
      <c r="I30"/>
      <c r="J30"/>
    </row>
    <row r="31" spans="1:10" x14ac:dyDescent="0.3">
      <c r="A31" s="1"/>
      <c r="B31" t="s">
        <v>263</v>
      </c>
      <c r="C31" t="s">
        <v>15541</v>
      </c>
      <c r="D31" t="s">
        <v>16710</v>
      </c>
      <c r="E31" t="s">
        <v>16710</v>
      </c>
      <c r="F31">
        <v>1</v>
      </c>
      <c r="G31"/>
      <c r="H31" t="s">
        <v>11021</v>
      </c>
      <c r="I31"/>
      <c r="J31"/>
    </row>
    <row r="32" spans="1:10" x14ac:dyDescent="0.3">
      <c r="A32" s="1"/>
      <c r="B32" t="s">
        <v>263</v>
      </c>
      <c r="C32" t="s">
        <v>13786</v>
      </c>
      <c r="D32" t="s">
        <v>16710</v>
      </c>
      <c r="E32" t="s">
        <v>16710</v>
      </c>
      <c r="F32">
        <v>1</v>
      </c>
      <c r="G32"/>
      <c r="H32" t="s">
        <v>11021</v>
      </c>
      <c r="I32"/>
      <c r="J32"/>
    </row>
    <row r="33" spans="1:10" x14ac:dyDescent="0.3">
      <c r="A33" s="1" t="s">
        <v>253</v>
      </c>
      <c r="B33" t="s">
        <v>16097</v>
      </c>
      <c r="C33" t="s">
        <v>2726</v>
      </c>
      <c r="D33" t="s">
        <v>297</v>
      </c>
      <c r="E33" t="s">
        <v>448</v>
      </c>
      <c r="F33">
        <v>2</v>
      </c>
      <c r="G33" t="s">
        <v>16729</v>
      </c>
      <c r="H33" t="s">
        <v>13790</v>
      </c>
      <c r="I33"/>
      <c r="J33"/>
    </row>
    <row r="34" spans="1:10" x14ac:dyDescent="0.3">
      <c r="A34" s="1" t="s">
        <v>15460</v>
      </c>
      <c r="B34" t="s">
        <v>16097</v>
      </c>
      <c r="C34" t="s">
        <v>15459</v>
      </c>
      <c r="D34" t="s">
        <v>305</v>
      </c>
      <c r="E34" t="s">
        <v>448</v>
      </c>
      <c r="F34">
        <v>2</v>
      </c>
      <c r="G34" t="s">
        <v>16729</v>
      </c>
      <c r="H34" t="s">
        <v>13790</v>
      </c>
      <c r="I34"/>
      <c r="J34"/>
    </row>
    <row r="35" spans="1:10" x14ac:dyDescent="0.3">
      <c r="A35" s="1" t="s">
        <v>44</v>
      </c>
      <c r="B35" t="s">
        <v>16097</v>
      </c>
      <c r="C35" t="s">
        <v>5475</v>
      </c>
      <c r="D35" t="s">
        <v>441</v>
      </c>
      <c r="E35" t="s">
        <v>347</v>
      </c>
      <c r="F35">
        <v>2</v>
      </c>
      <c r="G35" t="s">
        <v>16729</v>
      </c>
      <c r="H35" t="s">
        <v>13790</v>
      </c>
      <c r="I35"/>
      <c r="J35"/>
    </row>
    <row r="36" spans="1:10" x14ac:dyDescent="0.3">
      <c r="A36" s="1" t="s">
        <v>163</v>
      </c>
      <c r="B36" t="s">
        <v>16097</v>
      </c>
      <c r="C36" t="s">
        <v>1507</v>
      </c>
      <c r="D36" t="s">
        <v>890</v>
      </c>
      <c r="E36" t="s">
        <v>448</v>
      </c>
      <c r="F36">
        <v>2</v>
      </c>
      <c r="G36" t="s">
        <v>16729</v>
      </c>
      <c r="H36" t="s">
        <v>13790</v>
      </c>
      <c r="I36"/>
      <c r="J36"/>
    </row>
    <row r="37" spans="1:10" x14ac:dyDescent="0.3">
      <c r="A37" s="1" t="s">
        <v>9414</v>
      </c>
      <c r="B37" t="s">
        <v>16097</v>
      </c>
      <c r="C37" t="s">
        <v>9417</v>
      </c>
      <c r="D37" t="s">
        <v>870</v>
      </c>
      <c r="E37" t="s">
        <v>320</v>
      </c>
      <c r="F37">
        <v>2</v>
      </c>
      <c r="G37" t="s">
        <v>16729</v>
      </c>
      <c r="H37" t="s">
        <v>13790</v>
      </c>
      <c r="I37"/>
      <c r="J37"/>
    </row>
    <row r="38" spans="1:10" x14ac:dyDescent="0.3">
      <c r="A38" s="1" t="s">
        <v>308</v>
      </c>
      <c r="B38" t="s">
        <v>16097</v>
      </c>
      <c r="C38" t="s">
        <v>314</v>
      </c>
      <c r="D38" t="s">
        <v>313</v>
      </c>
      <c r="E38" t="s">
        <v>310</v>
      </c>
      <c r="F38">
        <v>2</v>
      </c>
      <c r="G38" t="s">
        <v>16729</v>
      </c>
      <c r="H38" t="s">
        <v>13790</v>
      </c>
      <c r="I38"/>
      <c r="J38"/>
    </row>
    <row r="39" spans="1:10" x14ac:dyDescent="0.3">
      <c r="A39" s="1" t="s">
        <v>232</v>
      </c>
      <c r="B39" t="s">
        <v>16097</v>
      </c>
      <c r="C39" t="s">
        <v>9921</v>
      </c>
      <c r="D39" t="s">
        <v>305</v>
      </c>
      <c r="E39" t="s">
        <v>448</v>
      </c>
      <c r="F39">
        <v>2</v>
      </c>
      <c r="G39" t="s">
        <v>16729</v>
      </c>
      <c r="H39" t="s">
        <v>13790</v>
      </c>
      <c r="I39"/>
      <c r="J39"/>
    </row>
    <row r="40" spans="1:10" x14ac:dyDescent="0.3">
      <c r="A40" s="1" t="s">
        <v>122</v>
      </c>
      <c r="B40" t="s">
        <v>16097</v>
      </c>
      <c r="C40" t="s">
        <v>1216</v>
      </c>
      <c r="D40" t="s">
        <v>690</v>
      </c>
      <c r="E40" t="s">
        <v>448</v>
      </c>
      <c r="F40">
        <v>2</v>
      </c>
      <c r="G40" t="s">
        <v>16729</v>
      </c>
      <c r="H40" t="s">
        <v>13790</v>
      </c>
      <c r="I40"/>
      <c r="J40"/>
    </row>
    <row r="41" spans="1:10" x14ac:dyDescent="0.3">
      <c r="A41" s="1" t="s">
        <v>6670</v>
      </c>
      <c r="B41" t="s">
        <v>16097</v>
      </c>
      <c r="C41" t="s">
        <v>6672</v>
      </c>
      <c r="D41" t="s">
        <v>14224</v>
      </c>
      <c r="E41" t="s">
        <v>347</v>
      </c>
      <c r="F41">
        <v>2</v>
      </c>
      <c r="G41" t="s">
        <v>16729</v>
      </c>
      <c r="H41" t="s">
        <v>13790</v>
      </c>
      <c r="I41"/>
      <c r="J41"/>
    </row>
    <row r="42" spans="1:10" x14ac:dyDescent="0.3">
      <c r="A42" s="1" t="s">
        <v>8006</v>
      </c>
      <c r="B42" t="s">
        <v>16097</v>
      </c>
      <c r="C42" t="s">
        <v>8008</v>
      </c>
      <c r="D42" t="s">
        <v>297</v>
      </c>
      <c r="E42" t="s">
        <v>347</v>
      </c>
      <c r="F42">
        <v>2</v>
      </c>
      <c r="G42" t="s">
        <v>16729</v>
      </c>
      <c r="H42" t="s">
        <v>13790</v>
      </c>
      <c r="I42"/>
      <c r="J42"/>
    </row>
    <row r="43" spans="1:10" x14ac:dyDescent="0.3">
      <c r="A43" s="1" t="s">
        <v>2107</v>
      </c>
      <c r="B43" t="s">
        <v>16097</v>
      </c>
      <c r="C43" t="s">
        <v>2109</v>
      </c>
      <c r="D43" t="s">
        <v>532</v>
      </c>
      <c r="E43" t="s">
        <v>347</v>
      </c>
      <c r="F43">
        <v>2</v>
      </c>
      <c r="G43" t="s">
        <v>16729</v>
      </c>
      <c r="H43" t="s">
        <v>13790</v>
      </c>
      <c r="I43"/>
      <c r="J43"/>
    </row>
    <row r="44" spans="1:10" x14ac:dyDescent="0.3">
      <c r="A44" s="1" t="s">
        <v>26</v>
      </c>
      <c r="B44" t="s">
        <v>16097</v>
      </c>
      <c r="C44" t="s">
        <v>8704</v>
      </c>
      <c r="D44" t="s">
        <v>297</v>
      </c>
      <c r="E44" t="s">
        <v>320</v>
      </c>
      <c r="F44">
        <v>2</v>
      </c>
      <c r="G44" t="s">
        <v>16729</v>
      </c>
      <c r="H44" t="s">
        <v>13790</v>
      </c>
      <c r="I44"/>
      <c r="J44"/>
    </row>
    <row r="45" spans="1:10" x14ac:dyDescent="0.3">
      <c r="A45" s="1" t="s">
        <v>53</v>
      </c>
      <c r="B45" t="s">
        <v>16097</v>
      </c>
      <c r="C45" t="s">
        <v>2511</v>
      </c>
      <c r="D45" t="s">
        <v>703</v>
      </c>
      <c r="E45" t="s">
        <v>310</v>
      </c>
      <c r="F45">
        <v>2</v>
      </c>
      <c r="G45" t="s">
        <v>16729</v>
      </c>
      <c r="H45" t="s">
        <v>13790</v>
      </c>
      <c r="I45"/>
      <c r="J45"/>
    </row>
    <row r="46" spans="1:10" x14ac:dyDescent="0.3">
      <c r="A46" s="1" t="s">
        <v>184</v>
      </c>
      <c r="B46" t="s">
        <v>16097</v>
      </c>
      <c r="C46" t="s">
        <v>4858</v>
      </c>
      <c r="D46" t="s">
        <v>548</v>
      </c>
      <c r="E46" t="s">
        <v>347</v>
      </c>
      <c r="F46">
        <v>2</v>
      </c>
      <c r="G46" t="s">
        <v>16729</v>
      </c>
      <c r="H46" t="s">
        <v>13790</v>
      </c>
      <c r="I46"/>
      <c r="J46"/>
    </row>
    <row r="47" spans="1:10" x14ac:dyDescent="0.3">
      <c r="A47" s="1" t="s">
        <v>116</v>
      </c>
      <c r="B47" t="s">
        <v>16097</v>
      </c>
      <c r="C47" t="s">
        <v>2729</v>
      </c>
      <c r="D47" t="s">
        <v>297</v>
      </c>
      <c r="E47" t="s">
        <v>347</v>
      </c>
      <c r="F47">
        <v>2</v>
      </c>
      <c r="G47" t="s">
        <v>16729</v>
      </c>
      <c r="H47" t="s">
        <v>13790</v>
      </c>
      <c r="I47"/>
      <c r="J47"/>
    </row>
    <row r="48" spans="1:10" x14ac:dyDescent="0.3">
      <c r="A48" s="1" t="s">
        <v>2904</v>
      </c>
      <c r="B48" t="s">
        <v>16097</v>
      </c>
      <c r="C48" t="s">
        <v>2908</v>
      </c>
      <c r="D48" t="s">
        <v>486</v>
      </c>
      <c r="E48" t="s">
        <v>347</v>
      </c>
      <c r="F48">
        <v>2</v>
      </c>
      <c r="G48" t="s">
        <v>16729</v>
      </c>
      <c r="H48" t="s">
        <v>13790</v>
      </c>
      <c r="I48"/>
      <c r="J48"/>
    </row>
    <row r="49" spans="1:10" x14ac:dyDescent="0.3">
      <c r="A49" s="1" t="s">
        <v>15480</v>
      </c>
      <c r="B49" t="s">
        <v>16097</v>
      </c>
      <c r="C49" t="s">
        <v>15601</v>
      </c>
      <c r="D49" t="s">
        <v>302</v>
      </c>
      <c r="E49" t="s">
        <v>347</v>
      </c>
      <c r="F49">
        <v>2</v>
      </c>
      <c r="G49" t="s">
        <v>16729</v>
      </c>
      <c r="H49" t="s">
        <v>13790</v>
      </c>
      <c r="I49"/>
      <c r="J49"/>
    </row>
    <row r="50" spans="1:10" x14ac:dyDescent="0.3">
      <c r="A50" s="1" t="s">
        <v>843</v>
      </c>
      <c r="B50" t="s">
        <v>16097</v>
      </c>
      <c r="C50" t="s">
        <v>846</v>
      </c>
      <c r="D50" t="s">
        <v>476</v>
      </c>
      <c r="E50" t="s">
        <v>347</v>
      </c>
      <c r="F50">
        <v>2</v>
      </c>
      <c r="G50" t="s">
        <v>16729</v>
      </c>
      <c r="H50" t="s">
        <v>13790</v>
      </c>
      <c r="I50"/>
      <c r="J50"/>
    </row>
    <row r="51" spans="1:10" x14ac:dyDescent="0.3">
      <c r="A51" s="1" t="s">
        <v>1926</v>
      </c>
      <c r="B51" t="s">
        <v>16097</v>
      </c>
      <c r="C51" t="s">
        <v>1929</v>
      </c>
      <c r="D51" t="s">
        <v>302</v>
      </c>
      <c r="E51" t="s">
        <v>347</v>
      </c>
      <c r="F51">
        <v>2</v>
      </c>
      <c r="G51" t="s">
        <v>16729</v>
      </c>
      <c r="H51" t="s">
        <v>13790</v>
      </c>
      <c r="I51"/>
      <c r="J51"/>
    </row>
    <row r="52" spans="1:10" x14ac:dyDescent="0.3">
      <c r="A52" s="1" t="s">
        <v>14922</v>
      </c>
      <c r="B52" t="s">
        <v>16097</v>
      </c>
      <c r="C52" t="s">
        <v>14921</v>
      </c>
      <c r="D52" t="s">
        <v>717</v>
      </c>
      <c r="E52" t="s">
        <v>347</v>
      </c>
      <c r="F52">
        <v>2</v>
      </c>
      <c r="G52" t="s">
        <v>16729</v>
      </c>
      <c r="H52" t="s">
        <v>13790</v>
      </c>
      <c r="I52"/>
      <c r="J52"/>
    </row>
    <row r="53" spans="1:10" x14ac:dyDescent="0.3">
      <c r="A53" s="1" t="s">
        <v>88</v>
      </c>
      <c r="B53" t="s">
        <v>16097</v>
      </c>
      <c r="C53" t="s">
        <v>1220</v>
      </c>
      <c r="D53" t="s">
        <v>566</v>
      </c>
      <c r="E53" t="s">
        <v>347</v>
      </c>
      <c r="F53">
        <v>2</v>
      </c>
      <c r="G53" t="s">
        <v>16729</v>
      </c>
      <c r="H53" t="s">
        <v>13790</v>
      </c>
      <c r="I53"/>
      <c r="J53"/>
    </row>
    <row r="54" spans="1:10" x14ac:dyDescent="0.3">
      <c r="A54" s="1" t="s">
        <v>2698</v>
      </c>
      <c r="B54" t="s">
        <v>16097</v>
      </c>
      <c r="C54" t="s">
        <v>10173</v>
      </c>
      <c r="D54" t="s">
        <v>441</v>
      </c>
      <c r="E54" t="s">
        <v>310</v>
      </c>
      <c r="F54">
        <v>2</v>
      </c>
      <c r="G54" t="s">
        <v>16729</v>
      </c>
      <c r="H54" t="s">
        <v>13790</v>
      </c>
      <c r="I54"/>
      <c r="J54"/>
    </row>
    <row r="55" spans="1:10" x14ac:dyDescent="0.3">
      <c r="A55" s="1" t="s">
        <v>7559</v>
      </c>
      <c r="B55" t="s">
        <v>16097</v>
      </c>
      <c r="C55" t="s">
        <v>7562</v>
      </c>
      <c r="D55" t="s">
        <v>566</v>
      </c>
      <c r="E55" t="s">
        <v>320</v>
      </c>
      <c r="F55">
        <v>2</v>
      </c>
      <c r="G55" t="s">
        <v>16729</v>
      </c>
      <c r="H55" t="s">
        <v>13790</v>
      </c>
      <c r="I55"/>
      <c r="J55"/>
    </row>
    <row r="56" spans="1:10" x14ac:dyDescent="0.3">
      <c r="A56" s="1"/>
      <c r="B56" t="s">
        <v>16097</v>
      </c>
      <c r="C56" t="s">
        <v>13727</v>
      </c>
      <c r="D56" t="s">
        <v>16710</v>
      </c>
      <c r="E56" t="s">
        <v>16710</v>
      </c>
      <c r="F56">
        <v>2</v>
      </c>
      <c r="G56" t="s">
        <v>16729</v>
      </c>
      <c r="H56" t="s">
        <v>11021</v>
      </c>
      <c r="I56"/>
      <c r="J56"/>
    </row>
    <row r="57" spans="1:10" x14ac:dyDescent="0.3">
      <c r="A57" s="1"/>
      <c r="B57" t="s">
        <v>16097</v>
      </c>
      <c r="C57" t="s">
        <v>16901</v>
      </c>
      <c r="D57" t="s">
        <v>16710</v>
      </c>
      <c r="E57" t="s">
        <v>16710</v>
      </c>
      <c r="F57">
        <v>2</v>
      </c>
      <c r="G57" t="s">
        <v>16729</v>
      </c>
      <c r="H57" t="s">
        <v>11021</v>
      </c>
      <c r="I57"/>
      <c r="J57"/>
    </row>
    <row r="58" spans="1:10" x14ac:dyDescent="0.3">
      <c r="A58" s="1"/>
      <c r="B58" t="s">
        <v>16097</v>
      </c>
      <c r="C58" t="s">
        <v>16713</v>
      </c>
      <c r="D58" t="s">
        <v>16710</v>
      </c>
      <c r="E58" t="s">
        <v>16710</v>
      </c>
      <c r="F58">
        <v>2</v>
      </c>
      <c r="G58" t="s">
        <v>16729</v>
      </c>
      <c r="H58" t="s">
        <v>11021</v>
      </c>
      <c r="I58"/>
      <c r="J58"/>
    </row>
    <row r="59" spans="1:10" x14ac:dyDescent="0.3">
      <c r="A59" s="1"/>
      <c r="B59" t="s">
        <v>16097</v>
      </c>
      <c r="C59" t="s">
        <v>13740</v>
      </c>
      <c r="D59" t="s">
        <v>16710</v>
      </c>
      <c r="E59" t="s">
        <v>16710</v>
      </c>
      <c r="F59">
        <v>2</v>
      </c>
      <c r="G59" t="s">
        <v>16729</v>
      </c>
      <c r="H59" t="s">
        <v>11021</v>
      </c>
      <c r="I59"/>
      <c r="J59"/>
    </row>
    <row r="60" spans="1:10" x14ac:dyDescent="0.3">
      <c r="A60" s="1"/>
      <c r="B60" t="s">
        <v>16097</v>
      </c>
      <c r="C60" t="s">
        <v>16714</v>
      </c>
      <c r="D60" t="s">
        <v>16710</v>
      </c>
      <c r="E60" t="s">
        <v>16710</v>
      </c>
      <c r="F60">
        <v>2</v>
      </c>
      <c r="G60" t="s">
        <v>16729</v>
      </c>
      <c r="H60" t="s">
        <v>11021</v>
      </c>
      <c r="I60"/>
      <c r="J60"/>
    </row>
    <row r="61" spans="1:10" x14ac:dyDescent="0.3">
      <c r="A61" s="1"/>
      <c r="B61" t="s">
        <v>16097</v>
      </c>
      <c r="C61" t="s">
        <v>16726</v>
      </c>
      <c r="D61" t="s">
        <v>16710</v>
      </c>
      <c r="E61" t="s">
        <v>16710</v>
      </c>
      <c r="F61">
        <v>2</v>
      </c>
      <c r="G61" t="s">
        <v>16729</v>
      </c>
      <c r="H61" t="s">
        <v>11021</v>
      </c>
      <c r="I61"/>
      <c r="J61"/>
    </row>
    <row r="62" spans="1:10" x14ac:dyDescent="0.3">
      <c r="A62" s="1"/>
      <c r="B62" t="s">
        <v>16097</v>
      </c>
      <c r="C62" t="s">
        <v>13772</v>
      </c>
      <c r="D62" t="s">
        <v>16710</v>
      </c>
      <c r="E62" t="s">
        <v>16710</v>
      </c>
      <c r="F62">
        <v>2</v>
      </c>
      <c r="G62" t="s">
        <v>16729</v>
      </c>
      <c r="H62" t="s">
        <v>11021</v>
      </c>
      <c r="I62"/>
      <c r="J62"/>
    </row>
    <row r="63" spans="1:10" x14ac:dyDescent="0.3">
      <c r="A63" s="1"/>
      <c r="B63" t="s">
        <v>16097</v>
      </c>
      <c r="C63" t="s">
        <v>13781</v>
      </c>
      <c r="D63" t="s">
        <v>16710</v>
      </c>
      <c r="E63" t="s">
        <v>16710</v>
      </c>
      <c r="F63">
        <v>2</v>
      </c>
      <c r="G63" t="s">
        <v>16729</v>
      </c>
      <c r="H63" t="s">
        <v>11021</v>
      </c>
      <c r="I63"/>
      <c r="J63"/>
    </row>
    <row r="64" spans="1:10" x14ac:dyDescent="0.3">
      <c r="A64" s="1" t="s">
        <v>77</v>
      </c>
      <c r="B64" t="s">
        <v>269</v>
      </c>
      <c r="C64" t="s">
        <v>4135</v>
      </c>
      <c r="D64" t="s">
        <v>364</v>
      </c>
      <c r="E64" t="s">
        <v>448</v>
      </c>
      <c r="F64">
        <v>3</v>
      </c>
      <c r="G64"/>
      <c r="H64" t="s">
        <v>13790</v>
      </c>
      <c r="I64"/>
      <c r="J64"/>
    </row>
    <row r="65" spans="1:10" x14ac:dyDescent="0.3">
      <c r="A65" s="1" t="s">
        <v>9587</v>
      </c>
      <c r="B65" t="s">
        <v>269</v>
      </c>
      <c r="C65" t="s">
        <v>9589</v>
      </c>
      <c r="D65" t="s">
        <v>640</v>
      </c>
      <c r="E65" t="s">
        <v>448</v>
      </c>
      <c r="F65">
        <v>3</v>
      </c>
      <c r="G65"/>
      <c r="H65" t="s">
        <v>13790</v>
      </c>
      <c r="I65"/>
      <c r="J65"/>
    </row>
    <row r="66" spans="1:10" x14ac:dyDescent="0.3">
      <c r="A66" s="1" t="s">
        <v>78</v>
      </c>
      <c r="B66" t="s">
        <v>269</v>
      </c>
      <c r="C66" t="s">
        <v>10022</v>
      </c>
      <c r="D66" t="s">
        <v>339</v>
      </c>
      <c r="E66" t="s">
        <v>347</v>
      </c>
      <c r="F66">
        <v>3</v>
      </c>
      <c r="G66"/>
      <c r="H66" t="s">
        <v>13790</v>
      </c>
      <c r="I66"/>
      <c r="J66"/>
    </row>
    <row r="67" spans="1:10" x14ac:dyDescent="0.3">
      <c r="A67" s="1" t="s">
        <v>9515</v>
      </c>
      <c r="B67" t="s">
        <v>269</v>
      </c>
      <c r="C67" t="s">
        <v>9516</v>
      </c>
      <c r="D67" t="s">
        <v>890</v>
      </c>
      <c r="E67" t="s">
        <v>448</v>
      </c>
      <c r="F67">
        <v>3</v>
      </c>
      <c r="G67"/>
      <c r="H67" t="s">
        <v>13790</v>
      </c>
      <c r="I67"/>
      <c r="J67"/>
    </row>
    <row r="68" spans="1:10" x14ac:dyDescent="0.3">
      <c r="A68" s="1" t="s">
        <v>74</v>
      </c>
      <c r="B68" t="s">
        <v>269</v>
      </c>
      <c r="C68" t="s">
        <v>5611</v>
      </c>
      <c r="D68" t="s">
        <v>690</v>
      </c>
      <c r="E68" t="s">
        <v>310</v>
      </c>
      <c r="F68">
        <v>3</v>
      </c>
      <c r="G68"/>
      <c r="H68" t="s">
        <v>13790</v>
      </c>
      <c r="I68"/>
      <c r="J68"/>
    </row>
    <row r="69" spans="1:10" x14ac:dyDescent="0.3">
      <c r="A69" s="1" t="s">
        <v>15218</v>
      </c>
      <c r="B69" t="s">
        <v>269</v>
      </c>
      <c r="C69" t="s">
        <v>15217</v>
      </c>
      <c r="D69" t="s">
        <v>486</v>
      </c>
      <c r="E69" t="s">
        <v>320</v>
      </c>
      <c r="F69">
        <v>3</v>
      </c>
      <c r="G69"/>
      <c r="H69" t="s">
        <v>13790</v>
      </c>
      <c r="I69"/>
      <c r="J69"/>
    </row>
    <row r="70" spans="1:10" x14ac:dyDescent="0.3">
      <c r="A70" s="1" t="s">
        <v>6387</v>
      </c>
      <c r="B70" t="s">
        <v>269</v>
      </c>
      <c r="C70" t="s">
        <v>6389</v>
      </c>
      <c r="D70" t="s">
        <v>909</v>
      </c>
      <c r="E70" t="s">
        <v>347</v>
      </c>
      <c r="F70">
        <v>3</v>
      </c>
      <c r="G70"/>
      <c r="H70" t="s">
        <v>13790</v>
      </c>
      <c r="I70"/>
      <c r="J70"/>
    </row>
    <row r="71" spans="1:10" x14ac:dyDescent="0.3">
      <c r="A71" s="1" t="s">
        <v>231</v>
      </c>
      <c r="B71" t="s">
        <v>269</v>
      </c>
      <c r="C71" t="s">
        <v>6621</v>
      </c>
      <c r="D71" t="s">
        <v>334</v>
      </c>
      <c r="E71" t="s">
        <v>448</v>
      </c>
      <c r="F71">
        <v>3</v>
      </c>
      <c r="G71"/>
      <c r="H71" t="s">
        <v>13790</v>
      </c>
      <c r="I71"/>
      <c r="J71"/>
    </row>
    <row r="72" spans="1:10" x14ac:dyDescent="0.3">
      <c r="A72" s="1" t="s">
        <v>80</v>
      </c>
      <c r="B72" t="s">
        <v>269</v>
      </c>
      <c r="C72" t="s">
        <v>6378</v>
      </c>
      <c r="D72" t="s">
        <v>476</v>
      </c>
      <c r="E72" t="s">
        <v>320</v>
      </c>
      <c r="F72">
        <v>3</v>
      </c>
      <c r="G72"/>
      <c r="H72" t="s">
        <v>13790</v>
      </c>
      <c r="I72"/>
      <c r="J72"/>
    </row>
    <row r="73" spans="1:10" x14ac:dyDescent="0.3">
      <c r="A73" s="1" t="s">
        <v>15428</v>
      </c>
      <c r="B73" t="s">
        <v>269</v>
      </c>
      <c r="C73" t="s">
        <v>15427</v>
      </c>
      <c r="D73" t="s">
        <v>302</v>
      </c>
      <c r="E73" t="s">
        <v>310</v>
      </c>
      <c r="F73">
        <v>3</v>
      </c>
      <c r="G73"/>
      <c r="H73" t="s">
        <v>13790</v>
      </c>
      <c r="I73"/>
      <c r="J73"/>
    </row>
    <row r="74" spans="1:10" x14ac:dyDescent="0.3">
      <c r="A74" s="1" t="s">
        <v>30</v>
      </c>
      <c r="B74" t="s">
        <v>269</v>
      </c>
      <c r="C74" t="s">
        <v>6138</v>
      </c>
      <c r="D74" t="s">
        <v>717</v>
      </c>
      <c r="E74" t="s">
        <v>448</v>
      </c>
      <c r="F74">
        <v>3</v>
      </c>
      <c r="G74"/>
      <c r="H74" t="s">
        <v>13790</v>
      </c>
      <c r="I74"/>
      <c r="J74"/>
    </row>
    <row r="75" spans="1:10" x14ac:dyDescent="0.3">
      <c r="A75" s="1" t="s">
        <v>70</v>
      </c>
      <c r="B75" t="s">
        <v>269</v>
      </c>
      <c r="C75" t="s">
        <v>1590</v>
      </c>
      <c r="D75" t="s">
        <v>351</v>
      </c>
      <c r="E75" t="s">
        <v>347</v>
      </c>
      <c r="F75">
        <v>3</v>
      </c>
      <c r="G75"/>
      <c r="H75" t="s">
        <v>13790</v>
      </c>
      <c r="I75"/>
      <c r="J75"/>
    </row>
    <row r="76" spans="1:10" x14ac:dyDescent="0.3">
      <c r="A76" s="1" t="s">
        <v>141</v>
      </c>
      <c r="B76" t="s">
        <v>269</v>
      </c>
      <c r="C76" t="s">
        <v>7085</v>
      </c>
      <c r="D76" t="s">
        <v>665</v>
      </c>
      <c r="E76" t="s">
        <v>347</v>
      </c>
      <c r="F76">
        <v>3</v>
      </c>
      <c r="G76"/>
      <c r="H76" t="s">
        <v>13790</v>
      </c>
      <c r="I76"/>
      <c r="J76"/>
    </row>
    <row r="77" spans="1:10" x14ac:dyDescent="0.3">
      <c r="A77" s="1" t="s">
        <v>14501</v>
      </c>
      <c r="B77" t="s">
        <v>269</v>
      </c>
      <c r="C77" t="s">
        <v>14500</v>
      </c>
      <c r="D77" t="s">
        <v>1368</v>
      </c>
      <c r="E77" t="s">
        <v>347</v>
      </c>
      <c r="F77">
        <v>3</v>
      </c>
      <c r="G77"/>
      <c r="H77" t="s">
        <v>13790</v>
      </c>
      <c r="I77"/>
      <c r="J77"/>
    </row>
    <row r="78" spans="1:10" x14ac:dyDescent="0.3">
      <c r="A78" s="1" t="s">
        <v>76</v>
      </c>
      <c r="B78" t="s">
        <v>269</v>
      </c>
      <c r="C78" t="s">
        <v>9898</v>
      </c>
      <c r="D78" t="s">
        <v>313</v>
      </c>
      <c r="E78" t="s">
        <v>347</v>
      </c>
      <c r="F78">
        <v>3</v>
      </c>
      <c r="G78"/>
      <c r="H78" t="s">
        <v>13790</v>
      </c>
      <c r="I78"/>
      <c r="J78"/>
    </row>
    <row r="79" spans="1:10" x14ac:dyDescent="0.3">
      <c r="A79" s="1" t="s">
        <v>14732</v>
      </c>
      <c r="B79" t="s">
        <v>269</v>
      </c>
      <c r="C79" t="s">
        <v>14731</v>
      </c>
      <c r="D79" t="s">
        <v>364</v>
      </c>
      <c r="E79" t="s">
        <v>310</v>
      </c>
      <c r="F79">
        <v>3</v>
      </c>
      <c r="G79"/>
      <c r="H79" t="s">
        <v>13790</v>
      </c>
      <c r="I79"/>
      <c r="J79"/>
    </row>
    <row r="80" spans="1:10" x14ac:dyDescent="0.3">
      <c r="A80" s="1" t="s">
        <v>27</v>
      </c>
      <c r="B80" t="s">
        <v>269</v>
      </c>
      <c r="C80" t="s">
        <v>9958</v>
      </c>
      <c r="D80" t="s">
        <v>909</v>
      </c>
      <c r="E80" t="s">
        <v>347</v>
      </c>
      <c r="F80">
        <v>3</v>
      </c>
      <c r="G80"/>
      <c r="H80" t="s">
        <v>13790</v>
      </c>
      <c r="I80"/>
      <c r="J80"/>
    </row>
    <row r="81" spans="1:10" x14ac:dyDescent="0.3">
      <c r="A81" s="1" t="s">
        <v>15266</v>
      </c>
      <c r="B81" t="s">
        <v>269</v>
      </c>
      <c r="C81" t="s">
        <v>15265</v>
      </c>
      <c r="D81" t="s">
        <v>1368</v>
      </c>
      <c r="E81" t="s">
        <v>347</v>
      </c>
      <c r="F81">
        <v>3</v>
      </c>
      <c r="G81"/>
      <c r="H81" t="s">
        <v>13790</v>
      </c>
      <c r="I81"/>
      <c r="J81"/>
    </row>
    <row r="82" spans="1:10" x14ac:dyDescent="0.3">
      <c r="A82" s="1" t="s">
        <v>15116</v>
      </c>
      <c r="B82" t="s">
        <v>269</v>
      </c>
      <c r="C82" t="s">
        <v>15604</v>
      </c>
      <c r="D82" t="s">
        <v>904</v>
      </c>
      <c r="E82" t="s">
        <v>347</v>
      </c>
      <c r="F82">
        <v>3</v>
      </c>
      <c r="G82"/>
      <c r="H82" t="s">
        <v>13790</v>
      </c>
      <c r="I82"/>
      <c r="J82"/>
    </row>
    <row r="83" spans="1:10" x14ac:dyDescent="0.3">
      <c r="A83" s="1" t="s">
        <v>4526</v>
      </c>
      <c r="B83" t="s">
        <v>269</v>
      </c>
      <c r="C83" t="s">
        <v>4528</v>
      </c>
      <c r="D83" t="s">
        <v>1368</v>
      </c>
      <c r="E83" t="s">
        <v>320</v>
      </c>
      <c r="F83">
        <v>3</v>
      </c>
      <c r="G83"/>
      <c r="H83" t="s">
        <v>13790</v>
      </c>
      <c r="I83"/>
      <c r="J83"/>
    </row>
    <row r="84" spans="1:10" x14ac:dyDescent="0.3">
      <c r="A84" s="1" t="s">
        <v>17</v>
      </c>
      <c r="B84" t="s">
        <v>269</v>
      </c>
      <c r="C84" t="s">
        <v>13795</v>
      </c>
      <c r="D84" t="s">
        <v>665</v>
      </c>
      <c r="E84" t="s">
        <v>347</v>
      </c>
      <c r="F84">
        <v>3</v>
      </c>
      <c r="G84"/>
      <c r="H84" t="s">
        <v>13790</v>
      </c>
      <c r="I84"/>
      <c r="J84"/>
    </row>
    <row r="85" spans="1:10" x14ac:dyDescent="0.3">
      <c r="A85" s="1" t="s">
        <v>79</v>
      </c>
      <c r="B85" t="s">
        <v>269</v>
      </c>
      <c r="C85" t="s">
        <v>2231</v>
      </c>
      <c r="D85" t="s">
        <v>486</v>
      </c>
      <c r="E85" t="s">
        <v>448</v>
      </c>
      <c r="F85">
        <v>3</v>
      </c>
      <c r="G85"/>
      <c r="H85" t="s">
        <v>13790</v>
      </c>
      <c r="I85"/>
      <c r="J85"/>
    </row>
    <row r="86" spans="1:10" x14ac:dyDescent="0.3">
      <c r="A86" s="1" t="s">
        <v>64</v>
      </c>
      <c r="B86" t="s">
        <v>269</v>
      </c>
      <c r="C86" t="s">
        <v>9708</v>
      </c>
      <c r="D86" t="s">
        <v>1190</v>
      </c>
      <c r="E86" t="s">
        <v>310</v>
      </c>
      <c r="F86">
        <v>3</v>
      </c>
      <c r="G86"/>
      <c r="H86" t="s">
        <v>13790</v>
      </c>
      <c r="I86"/>
      <c r="J86"/>
    </row>
    <row r="87" spans="1:10" x14ac:dyDescent="0.3">
      <c r="A87" s="1" t="s">
        <v>73</v>
      </c>
      <c r="B87" t="s">
        <v>269</v>
      </c>
      <c r="C87" t="s">
        <v>8668</v>
      </c>
      <c r="D87" t="s">
        <v>518</v>
      </c>
      <c r="E87" t="s">
        <v>347</v>
      </c>
      <c r="F87">
        <v>3</v>
      </c>
      <c r="G87"/>
      <c r="H87" t="s">
        <v>13790</v>
      </c>
      <c r="I87"/>
      <c r="J87"/>
    </row>
    <row r="88" spans="1:10" x14ac:dyDescent="0.3">
      <c r="A88" s="1"/>
      <c r="B88" t="s">
        <v>269</v>
      </c>
      <c r="C88" t="s">
        <v>13728</v>
      </c>
      <c r="D88" t="s">
        <v>16710</v>
      </c>
      <c r="E88" t="s">
        <v>16710</v>
      </c>
      <c r="F88">
        <v>3</v>
      </c>
      <c r="G88"/>
      <c r="H88" t="s">
        <v>11021</v>
      </c>
      <c r="I88"/>
      <c r="J88"/>
    </row>
    <row r="89" spans="1:10" x14ac:dyDescent="0.3">
      <c r="A89" s="1"/>
      <c r="B89" t="s">
        <v>269</v>
      </c>
      <c r="C89" t="s">
        <v>13737</v>
      </c>
      <c r="D89" t="s">
        <v>16710</v>
      </c>
      <c r="E89" t="s">
        <v>16710</v>
      </c>
      <c r="F89">
        <v>3</v>
      </c>
      <c r="G89"/>
      <c r="H89" t="s">
        <v>11021</v>
      </c>
      <c r="I89"/>
      <c r="J89"/>
    </row>
    <row r="90" spans="1:10" x14ac:dyDescent="0.3">
      <c r="A90" s="1"/>
      <c r="B90" t="s">
        <v>269</v>
      </c>
      <c r="C90" t="s">
        <v>13745</v>
      </c>
      <c r="D90" t="s">
        <v>16710</v>
      </c>
      <c r="E90" t="s">
        <v>16710</v>
      </c>
      <c r="F90">
        <v>3</v>
      </c>
      <c r="G90"/>
      <c r="H90" t="s">
        <v>11021</v>
      </c>
      <c r="I90"/>
      <c r="J90"/>
    </row>
    <row r="91" spans="1:10" x14ac:dyDescent="0.3">
      <c r="A91" s="1"/>
      <c r="B91" t="s">
        <v>269</v>
      </c>
      <c r="C91" t="s">
        <v>13753</v>
      </c>
      <c r="D91" t="s">
        <v>16710</v>
      </c>
      <c r="E91" t="s">
        <v>16710</v>
      </c>
      <c r="F91">
        <v>3</v>
      </c>
      <c r="G91"/>
      <c r="H91" t="s">
        <v>11021</v>
      </c>
      <c r="I91"/>
      <c r="J91"/>
    </row>
    <row r="92" spans="1:10" x14ac:dyDescent="0.3">
      <c r="A92" s="1"/>
      <c r="B92" t="s">
        <v>269</v>
      </c>
      <c r="C92" t="s">
        <v>13763</v>
      </c>
      <c r="D92" t="s">
        <v>16710</v>
      </c>
      <c r="E92" t="s">
        <v>16710</v>
      </c>
      <c r="F92">
        <v>3</v>
      </c>
      <c r="G92"/>
      <c r="H92" t="s">
        <v>11021</v>
      </c>
      <c r="I92"/>
      <c r="J92"/>
    </row>
    <row r="93" spans="1:10" x14ac:dyDescent="0.3">
      <c r="A93" s="1"/>
      <c r="B93" t="s">
        <v>269</v>
      </c>
      <c r="C93" t="s">
        <v>13773</v>
      </c>
      <c r="D93" t="s">
        <v>16710</v>
      </c>
      <c r="E93" t="s">
        <v>16710</v>
      </c>
      <c r="F93">
        <v>3</v>
      </c>
      <c r="G93"/>
      <c r="H93" t="s">
        <v>11021</v>
      </c>
      <c r="I93"/>
      <c r="J93"/>
    </row>
    <row r="94" spans="1:10" x14ac:dyDescent="0.3">
      <c r="A94" s="1"/>
      <c r="B94" t="s">
        <v>269</v>
      </c>
      <c r="C94" t="s">
        <v>15542</v>
      </c>
      <c r="D94" t="s">
        <v>16710</v>
      </c>
      <c r="E94" t="s">
        <v>16710</v>
      </c>
      <c r="F94">
        <v>3</v>
      </c>
      <c r="G94"/>
      <c r="H94" t="s">
        <v>11021</v>
      </c>
      <c r="I94"/>
      <c r="J94"/>
    </row>
    <row r="95" spans="1:10" x14ac:dyDescent="0.3">
      <c r="A95" s="1" t="s">
        <v>7545</v>
      </c>
      <c r="B95" t="s">
        <v>268</v>
      </c>
      <c r="C95" t="s">
        <v>7548</v>
      </c>
      <c r="D95" t="s">
        <v>364</v>
      </c>
      <c r="E95" t="s">
        <v>347</v>
      </c>
      <c r="F95">
        <v>4</v>
      </c>
      <c r="G95"/>
      <c r="H95" t="s">
        <v>13790</v>
      </c>
      <c r="I95"/>
      <c r="J95"/>
    </row>
    <row r="96" spans="1:10" x14ac:dyDescent="0.3">
      <c r="A96" s="1" t="s">
        <v>3387</v>
      </c>
      <c r="B96" t="s">
        <v>268</v>
      </c>
      <c r="C96" t="s">
        <v>3389</v>
      </c>
      <c r="D96" t="s">
        <v>441</v>
      </c>
      <c r="E96" t="s">
        <v>448</v>
      </c>
      <c r="F96">
        <v>4</v>
      </c>
      <c r="G96"/>
      <c r="H96" t="s">
        <v>13790</v>
      </c>
      <c r="I96"/>
      <c r="J96"/>
    </row>
    <row r="97" spans="1:10" x14ac:dyDescent="0.3">
      <c r="A97" s="1" t="s">
        <v>14916</v>
      </c>
      <c r="B97" t="s">
        <v>268</v>
      </c>
      <c r="C97" t="s">
        <v>14915</v>
      </c>
      <c r="D97" t="s">
        <v>741</v>
      </c>
      <c r="E97" t="s">
        <v>347</v>
      </c>
      <c r="F97">
        <v>4</v>
      </c>
      <c r="G97"/>
      <c r="H97" t="s">
        <v>13790</v>
      </c>
      <c r="I97"/>
      <c r="J97"/>
    </row>
    <row r="98" spans="1:10" x14ac:dyDescent="0.3">
      <c r="A98" s="1" t="s">
        <v>100</v>
      </c>
      <c r="B98" t="s">
        <v>268</v>
      </c>
      <c r="C98" t="s">
        <v>4282</v>
      </c>
      <c r="D98" t="s">
        <v>1190</v>
      </c>
      <c r="E98" t="s">
        <v>347</v>
      </c>
      <c r="F98">
        <v>4</v>
      </c>
      <c r="G98"/>
      <c r="H98" t="s">
        <v>13790</v>
      </c>
      <c r="I98"/>
      <c r="J98"/>
    </row>
    <row r="99" spans="1:10" x14ac:dyDescent="0.3">
      <c r="A99" s="1" t="s">
        <v>8099</v>
      </c>
      <c r="B99" t="s">
        <v>268</v>
      </c>
      <c r="C99" t="s">
        <v>8100</v>
      </c>
      <c r="D99" t="s">
        <v>313</v>
      </c>
      <c r="E99" t="s">
        <v>347</v>
      </c>
      <c r="F99">
        <v>4</v>
      </c>
      <c r="G99"/>
      <c r="H99" t="s">
        <v>13790</v>
      </c>
      <c r="I99"/>
      <c r="J99"/>
    </row>
    <row r="100" spans="1:10" x14ac:dyDescent="0.3">
      <c r="A100" s="1" t="s">
        <v>75</v>
      </c>
      <c r="B100" t="s">
        <v>268</v>
      </c>
      <c r="C100" t="s">
        <v>8546</v>
      </c>
      <c r="D100" t="s">
        <v>665</v>
      </c>
      <c r="E100" t="s">
        <v>320</v>
      </c>
      <c r="F100">
        <v>4</v>
      </c>
      <c r="G100"/>
      <c r="H100" t="s">
        <v>13790</v>
      </c>
      <c r="I100"/>
      <c r="J100"/>
    </row>
    <row r="101" spans="1:10" x14ac:dyDescent="0.3">
      <c r="A101" s="1" t="s">
        <v>4274</v>
      </c>
      <c r="B101" t="s">
        <v>268</v>
      </c>
      <c r="C101" t="s">
        <v>4277</v>
      </c>
      <c r="D101" t="s">
        <v>532</v>
      </c>
      <c r="E101" t="s">
        <v>347</v>
      </c>
      <c r="F101">
        <v>4</v>
      </c>
      <c r="G101"/>
      <c r="H101" t="s">
        <v>13790</v>
      </c>
      <c r="I101"/>
      <c r="J101"/>
    </row>
    <row r="102" spans="1:10" x14ac:dyDescent="0.3">
      <c r="A102" s="1" t="s">
        <v>14986</v>
      </c>
      <c r="B102" t="s">
        <v>268</v>
      </c>
      <c r="C102" t="s">
        <v>14985</v>
      </c>
      <c r="D102" t="s">
        <v>665</v>
      </c>
      <c r="E102" t="s">
        <v>347</v>
      </c>
      <c r="F102">
        <v>4</v>
      </c>
      <c r="G102"/>
      <c r="H102" t="s">
        <v>13790</v>
      </c>
      <c r="I102"/>
      <c r="J102"/>
    </row>
    <row r="103" spans="1:10" x14ac:dyDescent="0.3">
      <c r="A103" s="1" t="s">
        <v>94</v>
      </c>
      <c r="B103" t="s">
        <v>268</v>
      </c>
      <c r="C103" t="s">
        <v>2839</v>
      </c>
      <c r="D103" t="s">
        <v>370</v>
      </c>
      <c r="E103" t="s">
        <v>310</v>
      </c>
      <c r="F103">
        <v>4</v>
      </c>
      <c r="G103"/>
      <c r="H103" t="s">
        <v>13790</v>
      </c>
      <c r="I103"/>
      <c r="J103"/>
    </row>
    <row r="104" spans="1:10" x14ac:dyDescent="0.3">
      <c r="A104" s="1" t="s">
        <v>5622</v>
      </c>
      <c r="B104" t="s">
        <v>268</v>
      </c>
      <c r="C104" t="s">
        <v>5624</v>
      </c>
      <c r="D104" t="s">
        <v>1368</v>
      </c>
      <c r="E104" t="s">
        <v>310</v>
      </c>
      <c r="F104">
        <v>4</v>
      </c>
      <c r="G104"/>
      <c r="H104" t="s">
        <v>13790</v>
      </c>
      <c r="I104"/>
      <c r="J104"/>
    </row>
    <row r="105" spans="1:10" x14ac:dyDescent="0.3">
      <c r="A105" s="1" t="s">
        <v>8795</v>
      </c>
      <c r="B105" t="s">
        <v>268</v>
      </c>
      <c r="C105" t="s">
        <v>8797</v>
      </c>
      <c r="D105" t="s">
        <v>909</v>
      </c>
      <c r="E105" t="s">
        <v>310</v>
      </c>
      <c r="F105">
        <v>4</v>
      </c>
      <c r="G105"/>
      <c r="H105" t="s">
        <v>13790</v>
      </c>
      <c r="I105"/>
      <c r="J105"/>
    </row>
    <row r="106" spans="1:10" x14ac:dyDescent="0.3">
      <c r="A106" s="1" t="s">
        <v>96</v>
      </c>
      <c r="B106" t="s">
        <v>268</v>
      </c>
      <c r="C106" t="s">
        <v>4758</v>
      </c>
      <c r="D106" t="s">
        <v>741</v>
      </c>
      <c r="E106" t="s">
        <v>448</v>
      </c>
      <c r="F106">
        <v>4</v>
      </c>
      <c r="G106"/>
      <c r="H106" t="s">
        <v>13790</v>
      </c>
      <c r="I106"/>
      <c r="J106"/>
    </row>
    <row r="107" spans="1:10" x14ac:dyDescent="0.3">
      <c r="A107" s="1" t="s">
        <v>22</v>
      </c>
      <c r="B107" t="s">
        <v>268</v>
      </c>
      <c r="C107" t="s">
        <v>1695</v>
      </c>
      <c r="D107" t="s">
        <v>486</v>
      </c>
      <c r="E107" t="s">
        <v>320</v>
      </c>
      <c r="F107">
        <v>4</v>
      </c>
      <c r="G107"/>
      <c r="H107" t="s">
        <v>13790</v>
      </c>
      <c r="I107"/>
      <c r="J107"/>
    </row>
    <row r="108" spans="1:10" x14ac:dyDescent="0.3">
      <c r="A108" s="1" t="s">
        <v>14974</v>
      </c>
      <c r="B108" t="s">
        <v>268</v>
      </c>
      <c r="C108" t="s">
        <v>14973</v>
      </c>
      <c r="D108" t="s">
        <v>334</v>
      </c>
      <c r="E108" t="s">
        <v>448</v>
      </c>
      <c r="F108">
        <v>4</v>
      </c>
      <c r="G108"/>
      <c r="H108" t="s">
        <v>13790</v>
      </c>
      <c r="I108"/>
      <c r="J108"/>
    </row>
    <row r="109" spans="1:10" x14ac:dyDescent="0.3">
      <c r="A109" s="1" t="s">
        <v>1582</v>
      </c>
      <c r="B109" t="s">
        <v>268</v>
      </c>
      <c r="C109" t="s">
        <v>1585</v>
      </c>
      <c r="D109" t="s">
        <v>364</v>
      </c>
      <c r="E109" t="s">
        <v>320</v>
      </c>
      <c r="F109">
        <v>4</v>
      </c>
      <c r="G109"/>
      <c r="H109" t="s">
        <v>13790</v>
      </c>
      <c r="I109"/>
      <c r="J109"/>
    </row>
    <row r="110" spans="1:10" x14ac:dyDescent="0.3">
      <c r="A110" s="1" t="s">
        <v>101</v>
      </c>
      <c r="B110" t="s">
        <v>268</v>
      </c>
      <c r="C110" t="s">
        <v>9459</v>
      </c>
      <c r="D110" t="s">
        <v>339</v>
      </c>
      <c r="E110" t="s">
        <v>448</v>
      </c>
      <c r="F110">
        <v>4</v>
      </c>
      <c r="G110"/>
      <c r="H110" t="s">
        <v>13790</v>
      </c>
      <c r="I110"/>
      <c r="J110"/>
    </row>
    <row r="111" spans="1:10" x14ac:dyDescent="0.3">
      <c r="A111" s="1" t="s">
        <v>106</v>
      </c>
      <c r="B111" t="s">
        <v>268</v>
      </c>
      <c r="C111" t="s">
        <v>8019</v>
      </c>
      <c r="D111" t="s">
        <v>364</v>
      </c>
      <c r="E111" t="s">
        <v>347</v>
      </c>
      <c r="F111">
        <v>4</v>
      </c>
      <c r="G111"/>
      <c r="H111" t="s">
        <v>13790</v>
      </c>
      <c r="I111"/>
      <c r="J111"/>
    </row>
    <row r="112" spans="1:10" x14ac:dyDescent="0.3">
      <c r="A112" s="1" t="s">
        <v>5991</v>
      </c>
      <c r="B112" t="s">
        <v>268</v>
      </c>
      <c r="C112" t="s">
        <v>5992</v>
      </c>
      <c r="D112" t="s">
        <v>334</v>
      </c>
      <c r="E112" t="s">
        <v>347</v>
      </c>
      <c r="F112">
        <v>4</v>
      </c>
      <c r="G112"/>
      <c r="H112" t="s">
        <v>13790</v>
      </c>
      <c r="I112"/>
      <c r="J112"/>
    </row>
    <row r="113" spans="1:10" x14ac:dyDescent="0.3">
      <c r="A113" s="1" t="s">
        <v>5657</v>
      </c>
      <c r="B113" t="s">
        <v>268</v>
      </c>
      <c r="C113" t="s">
        <v>5660</v>
      </c>
      <c r="D113" t="s">
        <v>305</v>
      </c>
      <c r="E113" t="s">
        <v>347</v>
      </c>
      <c r="F113">
        <v>4</v>
      </c>
      <c r="G113"/>
      <c r="H113" t="s">
        <v>13790</v>
      </c>
      <c r="I113"/>
      <c r="J113"/>
    </row>
    <row r="114" spans="1:10" x14ac:dyDescent="0.3">
      <c r="A114" s="1" t="s">
        <v>97</v>
      </c>
      <c r="B114" t="s">
        <v>268</v>
      </c>
      <c r="C114" t="s">
        <v>371</v>
      </c>
      <c r="D114" t="s">
        <v>370</v>
      </c>
      <c r="E114" t="s">
        <v>347</v>
      </c>
      <c r="F114">
        <v>4</v>
      </c>
      <c r="G114"/>
      <c r="H114" t="s">
        <v>13790</v>
      </c>
      <c r="I114"/>
      <c r="J114"/>
    </row>
    <row r="115" spans="1:10" x14ac:dyDescent="0.3">
      <c r="A115" s="1" t="s">
        <v>10366</v>
      </c>
      <c r="B115" t="s">
        <v>268</v>
      </c>
      <c r="C115" t="s">
        <v>10368</v>
      </c>
      <c r="D115" t="s">
        <v>486</v>
      </c>
      <c r="E115" t="s">
        <v>347</v>
      </c>
      <c r="F115">
        <v>4</v>
      </c>
      <c r="G115"/>
      <c r="H115" t="s">
        <v>13790</v>
      </c>
      <c r="I115"/>
      <c r="J115"/>
    </row>
    <row r="116" spans="1:10" x14ac:dyDescent="0.3">
      <c r="A116" s="1" t="s">
        <v>190</v>
      </c>
      <c r="B116" t="s">
        <v>268</v>
      </c>
      <c r="C116" t="s">
        <v>10525</v>
      </c>
      <c r="D116" t="s">
        <v>414</v>
      </c>
      <c r="E116" t="s">
        <v>310</v>
      </c>
      <c r="F116">
        <v>4</v>
      </c>
      <c r="G116"/>
      <c r="H116" t="s">
        <v>13790</v>
      </c>
      <c r="I116"/>
      <c r="J116"/>
    </row>
    <row r="117" spans="1:10" x14ac:dyDescent="0.3">
      <c r="A117" s="1" t="s">
        <v>2930</v>
      </c>
      <c r="B117" t="s">
        <v>268</v>
      </c>
      <c r="C117" t="s">
        <v>2933</v>
      </c>
      <c r="D117" t="s">
        <v>1190</v>
      </c>
      <c r="E117" t="s">
        <v>434</v>
      </c>
      <c r="F117">
        <v>4</v>
      </c>
      <c r="G117"/>
      <c r="H117" t="s">
        <v>13790</v>
      </c>
      <c r="I117"/>
      <c r="J117"/>
    </row>
    <row r="118" spans="1:10" x14ac:dyDescent="0.3">
      <c r="A118" s="1" t="s">
        <v>10405</v>
      </c>
      <c r="B118" t="s">
        <v>268</v>
      </c>
      <c r="C118" t="s">
        <v>15606</v>
      </c>
      <c r="D118" t="s">
        <v>1190</v>
      </c>
      <c r="E118" t="s">
        <v>347</v>
      </c>
      <c r="F118">
        <v>4</v>
      </c>
      <c r="G118"/>
      <c r="H118" t="s">
        <v>13790</v>
      </c>
      <c r="I118"/>
      <c r="J118"/>
    </row>
    <row r="119" spans="1:10" x14ac:dyDescent="0.3">
      <c r="A119" s="1" t="s">
        <v>15055</v>
      </c>
      <c r="B119" t="s">
        <v>268</v>
      </c>
      <c r="C119" t="s">
        <v>15054</v>
      </c>
      <c r="D119" t="s">
        <v>408</v>
      </c>
      <c r="E119" t="s">
        <v>347</v>
      </c>
      <c r="F119">
        <v>4</v>
      </c>
      <c r="G119"/>
      <c r="H119" t="s">
        <v>13790</v>
      </c>
      <c r="I119"/>
      <c r="J119"/>
    </row>
    <row r="120" spans="1:10" x14ac:dyDescent="0.3">
      <c r="A120" s="1" t="s">
        <v>10299</v>
      </c>
      <c r="B120" t="s">
        <v>268</v>
      </c>
      <c r="C120" t="s">
        <v>10302</v>
      </c>
      <c r="D120" t="s">
        <v>414</v>
      </c>
      <c r="E120" t="s">
        <v>320</v>
      </c>
      <c r="F120">
        <v>4</v>
      </c>
      <c r="G120"/>
      <c r="H120" t="s">
        <v>13790</v>
      </c>
      <c r="I120"/>
      <c r="J120"/>
    </row>
    <row r="121" spans="1:10" x14ac:dyDescent="0.3">
      <c r="A121" s="1" t="s">
        <v>114</v>
      </c>
      <c r="B121" t="s">
        <v>268</v>
      </c>
      <c r="C121" t="s">
        <v>1069</v>
      </c>
      <c r="D121" t="s">
        <v>386</v>
      </c>
      <c r="E121" t="s">
        <v>320</v>
      </c>
      <c r="F121">
        <v>4</v>
      </c>
      <c r="G121"/>
      <c r="H121" t="s">
        <v>13790</v>
      </c>
      <c r="I121"/>
      <c r="J121"/>
    </row>
    <row r="122" spans="1:10" x14ac:dyDescent="0.3">
      <c r="A122" s="1" t="s">
        <v>14211</v>
      </c>
      <c r="B122" t="s">
        <v>268</v>
      </c>
      <c r="C122" t="s">
        <v>14210</v>
      </c>
      <c r="D122" t="s">
        <v>703</v>
      </c>
      <c r="E122" t="s">
        <v>448</v>
      </c>
      <c r="F122">
        <v>4</v>
      </c>
      <c r="G122"/>
      <c r="H122" t="s">
        <v>13790</v>
      </c>
      <c r="I122"/>
      <c r="J122"/>
    </row>
    <row r="123" spans="1:10" x14ac:dyDescent="0.3">
      <c r="A123" s="1" t="s">
        <v>6417</v>
      </c>
      <c r="B123" t="s">
        <v>268</v>
      </c>
      <c r="C123" t="s">
        <v>6419</v>
      </c>
      <c r="D123" t="s">
        <v>339</v>
      </c>
      <c r="E123" t="s">
        <v>434</v>
      </c>
      <c r="F123">
        <v>4</v>
      </c>
      <c r="G123"/>
      <c r="H123" t="s">
        <v>13790</v>
      </c>
      <c r="I123"/>
      <c r="J123"/>
    </row>
    <row r="124" spans="1:10" x14ac:dyDescent="0.3">
      <c r="A124" s="1"/>
      <c r="B124" t="s">
        <v>268</v>
      </c>
      <c r="C124" t="s">
        <v>13726</v>
      </c>
      <c r="D124" t="s">
        <v>16710</v>
      </c>
      <c r="E124" t="s">
        <v>16710</v>
      </c>
      <c r="F124">
        <v>4</v>
      </c>
      <c r="G124"/>
      <c r="H124" t="s">
        <v>11021</v>
      </c>
      <c r="I124"/>
      <c r="J124"/>
    </row>
    <row r="125" spans="1:10" x14ac:dyDescent="0.3">
      <c r="A125" s="1"/>
      <c r="B125" t="s">
        <v>268</v>
      </c>
      <c r="C125" t="s">
        <v>13735</v>
      </c>
      <c r="D125" t="s">
        <v>16710</v>
      </c>
      <c r="E125" t="s">
        <v>16710</v>
      </c>
      <c r="F125">
        <v>4</v>
      </c>
      <c r="G125"/>
      <c r="H125" t="s">
        <v>11021</v>
      </c>
      <c r="I125"/>
      <c r="J125"/>
    </row>
    <row r="126" spans="1:10" x14ac:dyDescent="0.3">
      <c r="A126" s="1"/>
      <c r="B126" t="s">
        <v>268</v>
      </c>
      <c r="C126" t="s">
        <v>13743</v>
      </c>
      <c r="D126" t="s">
        <v>16710</v>
      </c>
      <c r="E126" t="s">
        <v>16710</v>
      </c>
      <c r="F126">
        <v>4</v>
      </c>
      <c r="G126"/>
      <c r="H126" t="s">
        <v>11021</v>
      </c>
      <c r="I126"/>
      <c r="J126"/>
    </row>
    <row r="127" spans="1:10" x14ac:dyDescent="0.3">
      <c r="A127" s="1"/>
      <c r="B127" t="s">
        <v>268</v>
      </c>
      <c r="C127" t="s">
        <v>16718</v>
      </c>
      <c r="D127" t="s">
        <v>16710</v>
      </c>
      <c r="E127" t="s">
        <v>16710</v>
      </c>
      <c r="F127">
        <v>4</v>
      </c>
      <c r="G127"/>
      <c r="H127" t="s">
        <v>11021</v>
      </c>
      <c r="I127"/>
      <c r="J127"/>
    </row>
    <row r="128" spans="1:10" x14ac:dyDescent="0.3">
      <c r="A128" s="1"/>
      <c r="B128" t="s">
        <v>268</v>
      </c>
      <c r="C128" t="s">
        <v>13751</v>
      </c>
      <c r="D128" t="s">
        <v>16710</v>
      </c>
      <c r="E128" t="s">
        <v>16710</v>
      </c>
      <c r="F128">
        <v>4</v>
      </c>
      <c r="G128"/>
      <c r="H128" t="s">
        <v>11021</v>
      </c>
      <c r="I128"/>
      <c r="J128"/>
    </row>
    <row r="129" spans="1:10" x14ac:dyDescent="0.3">
      <c r="A129" s="1"/>
      <c r="B129" t="s">
        <v>268</v>
      </c>
      <c r="C129" t="s">
        <v>13761</v>
      </c>
      <c r="D129" t="s">
        <v>16710</v>
      </c>
      <c r="E129" t="s">
        <v>16710</v>
      </c>
      <c r="F129">
        <v>4</v>
      </c>
      <c r="G129"/>
      <c r="H129" t="s">
        <v>11021</v>
      </c>
      <c r="I129"/>
      <c r="J129"/>
    </row>
    <row r="130" spans="1:10" x14ac:dyDescent="0.3">
      <c r="A130" s="1"/>
      <c r="B130" t="s">
        <v>268</v>
      </c>
      <c r="C130" t="s">
        <v>13771</v>
      </c>
      <c r="D130" t="s">
        <v>16710</v>
      </c>
      <c r="E130" t="s">
        <v>16710</v>
      </c>
      <c r="F130">
        <v>4</v>
      </c>
      <c r="G130"/>
      <c r="H130" t="s">
        <v>11021</v>
      </c>
      <c r="I130"/>
      <c r="J130"/>
    </row>
    <row r="131" spans="1:10" x14ac:dyDescent="0.3">
      <c r="A131" s="1"/>
      <c r="B131" t="s">
        <v>268</v>
      </c>
      <c r="C131" t="s">
        <v>13780</v>
      </c>
      <c r="D131" t="s">
        <v>16710</v>
      </c>
      <c r="E131" t="s">
        <v>16710</v>
      </c>
      <c r="F131">
        <v>4</v>
      </c>
      <c r="G131"/>
      <c r="H131" t="s">
        <v>11021</v>
      </c>
      <c r="I131"/>
      <c r="J131"/>
    </row>
    <row r="132" spans="1:10" x14ac:dyDescent="0.3">
      <c r="A132" s="1" t="s">
        <v>118</v>
      </c>
      <c r="B132" t="s">
        <v>261</v>
      </c>
      <c r="C132" t="s">
        <v>6927</v>
      </c>
      <c r="D132" t="s">
        <v>640</v>
      </c>
      <c r="E132" t="s">
        <v>347</v>
      </c>
      <c r="F132">
        <v>5</v>
      </c>
      <c r="G132"/>
      <c r="H132" t="s">
        <v>13790</v>
      </c>
      <c r="I132"/>
      <c r="J132"/>
    </row>
    <row r="133" spans="1:10" x14ac:dyDescent="0.3">
      <c r="A133" s="1" t="s">
        <v>127</v>
      </c>
      <c r="B133" t="s">
        <v>261</v>
      </c>
      <c r="C133" t="s">
        <v>6192</v>
      </c>
      <c r="D133" t="s">
        <v>370</v>
      </c>
      <c r="E133" t="s">
        <v>448</v>
      </c>
      <c r="F133">
        <v>5</v>
      </c>
      <c r="G133"/>
      <c r="H133" t="s">
        <v>13790</v>
      </c>
      <c r="I133"/>
      <c r="J133"/>
    </row>
    <row r="134" spans="1:10" x14ac:dyDescent="0.3">
      <c r="A134" s="1" t="s">
        <v>132</v>
      </c>
      <c r="B134" t="s">
        <v>261</v>
      </c>
      <c r="C134" t="s">
        <v>9787</v>
      </c>
      <c r="D134" t="s">
        <v>890</v>
      </c>
      <c r="E134" t="s">
        <v>347</v>
      </c>
      <c r="F134">
        <v>5</v>
      </c>
      <c r="G134"/>
      <c r="H134" t="s">
        <v>13790</v>
      </c>
      <c r="I134"/>
      <c r="J134"/>
    </row>
    <row r="135" spans="1:10" x14ac:dyDescent="0.3">
      <c r="A135" s="1" t="s">
        <v>15390</v>
      </c>
      <c r="B135" t="s">
        <v>261</v>
      </c>
      <c r="C135" t="s">
        <v>15389</v>
      </c>
      <c r="D135" t="s">
        <v>441</v>
      </c>
      <c r="E135" t="s">
        <v>448</v>
      </c>
      <c r="F135">
        <v>5</v>
      </c>
      <c r="G135"/>
      <c r="H135" t="s">
        <v>13790</v>
      </c>
      <c r="I135"/>
      <c r="J135"/>
    </row>
    <row r="136" spans="1:10" x14ac:dyDescent="0.3">
      <c r="A136" s="1" t="s">
        <v>6042</v>
      </c>
      <c r="B136" t="s">
        <v>261</v>
      </c>
      <c r="C136" t="s">
        <v>13890</v>
      </c>
      <c r="D136" t="s">
        <v>909</v>
      </c>
      <c r="E136" t="s">
        <v>448</v>
      </c>
      <c r="F136">
        <v>5</v>
      </c>
      <c r="G136"/>
      <c r="H136" t="s">
        <v>13790</v>
      </c>
      <c r="I136"/>
      <c r="J136"/>
    </row>
    <row r="137" spans="1:10" x14ac:dyDescent="0.3">
      <c r="A137" s="1" t="s">
        <v>128</v>
      </c>
      <c r="B137" t="s">
        <v>261</v>
      </c>
      <c r="C137" t="s">
        <v>7682</v>
      </c>
      <c r="D137" t="s">
        <v>566</v>
      </c>
      <c r="E137" t="s">
        <v>347</v>
      </c>
      <c r="F137">
        <v>5</v>
      </c>
      <c r="G137"/>
      <c r="H137" t="s">
        <v>13790</v>
      </c>
      <c r="I137"/>
      <c r="J137"/>
    </row>
    <row r="138" spans="1:10" x14ac:dyDescent="0.3">
      <c r="A138" s="1" t="s">
        <v>129</v>
      </c>
      <c r="B138" t="s">
        <v>261</v>
      </c>
      <c r="C138" t="s">
        <v>8086</v>
      </c>
      <c r="D138" t="s">
        <v>904</v>
      </c>
      <c r="E138" t="s">
        <v>347</v>
      </c>
      <c r="F138">
        <v>5</v>
      </c>
      <c r="G138"/>
      <c r="H138" t="s">
        <v>13790</v>
      </c>
      <c r="I138"/>
      <c r="J138"/>
    </row>
    <row r="139" spans="1:10" x14ac:dyDescent="0.3">
      <c r="A139" s="1" t="s">
        <v>133</v>
      </c>
      <c r="B139" t="s">
        <v>261</v>
      </c>
      <c r="C139" t="s">
        <v>8045</v>
      </c>
      <c r="D139" t="s">
        <v>386</v>
      </c>
      <c r="E139" t="s">
        <v>320</v>
      </c>
      <c r="F139">
        <v>5</v>
      </c>
      <c r="G139"/>
      <c r="H139" t="s">
        <v>13790</v>
      </c>
      <c r="I139"/>
      <c r="J139"/>
    </row>
    <row r="140" spans="1:10" x14ac:dyDescent="0.3">
      <c r="A140" s="1" t="s">
        <v>50</v>
      </c>
      <c r="B140" t="s">
        <v>261</v>
      </c>
      <c r="C140" t="s">
        <v>6835</v>
      </c>
      <c r="D140" t="s">
        <v>870</v>
      </c>
      <c r="E140" t="s">
        <v>347</v>
      </c>
      <c r="F140">
        <v>5</v>
      </c>
      <c r="G140"/>
      <c r="H140" t="s">
        <v>13790</v>
      </c>
      <c r="I140"/>
      <c r="J140"/>
    </row>
    <row r="141" spans="1:10" x14ac:dyDescent="0.3">
      <c r="A141" s="1" t="s">
        <v>164</v>
      </c>
      <c r="B141" t="s">
        <v>261</v>
      </c>
      <c r="C141" t="s">
        <v>3631</v>
      </c>
      <c r="D141" t="s">
        <v>14224</v>
      </c>
      <c r="E141" t="s">
        <v>310</v>
      </c>
      <c r="F141">
        <v>5</v>
      </c>
      <c r="G141"/>
      <c r="H141" t="s">
        <v>13790</v>
      </c>
      <c r="I141"/>
      <c r="J141"/>
    </row>
    <row r="142" spans="1:10" x14ac:dyDescent="0.3">
      <c r="A142" s="1" t="s">
        <v>48</v>
      </c>
      <c r="B142" t="s">
        <v>261</v>
      </c>
      <c r="C142" t="s">
        <v>7803</v>
      </c>
      <c r="D142" t="s">
        <v>532</v>
      </c>
      <c r="E142" t="s">
        <v>320</v>
      </c>
      <c r="F142">
        <v>5</v>
      </c>
      <c r="G142"/>
      <c r="H142" t="s">
        <v>13790</v>
      </c>
      <c r="I142"/>
      <c r="J142"/>
    </row>
    <row r="143" spans="1:10" x14ac:dyDescent="0.3">
      <c r="A143" s="1" t="s">
        <v>14694</v>
      </c>
      <c r="B143" t="s">
        <v>261</v>
      </c>
      <c r="C143" t="s">
        <v>14693</v>
      </c>
      <c r="D143" t="s">
        <v>904</v>
      </c>
      <c r="E143" t="s">
        <v>448</v>
      </c>
      <c r="F143">
        <v>5</v>
      </c>
      <c r="G143"/>
      <c r="H143" t="s">
        <v>13790</v>
      </c>
      <c r="I143"/>
      <c r="J143"/>
    </row>
    <row r="144" spans="1:10" x14ac:dyDescent="0.3">
      <c r="A144" s="1" t="s">
        <v>242</v>
      </c>
      <c r="B144" t="s">
        <v>261</v>
      </c>
      <c r="C144" t="s">
        <v>10457</v>
      </c>
      <c r="D144" t="s">
        <v>717</v>
      </c>
      <c r="E144" t="s">
        <v>310</v>
      </c>
      <c r="F144">
        <v>5</v>
      </c>
      <c r="G144"/>
      <c r="H144" t="s">
        <v>13790</v>
      </c>
      <c r="I144"/>
      <c r="J144"/>
    </row>
    <row r="145" spans="1:10" x14ac:dyDescent="0.3">
      <c r="A145" s="1" t="s">
        <v>15380</v>
      </c>
      <c r="B145" t="s">
        <v>261</v>
      </c>
      <c r="C145" t="s">
        <v>15379</v>
      </c>
      <c r="D145" t="s">
        <v>640</v>
      </c>
      <c r="E145" t="s">
        <v>347</v>
      </c>
      <c r="F145">
        <v>5</v>
      </c>
      <c r="G145"/>
      <c r="H145" t="s">
        <v>13790</v>
      </c>
      <c r="I145"/>
      <c r="J145"/>
    </row>
    <row r="146" spans="1:10" x14ac:dyDescent="0.3">
      <c r="A146" s="1" t="s">
        <v>15005</v>
      </c>
      <c r="B146" t="s">
        <v>261</v>
      </c>
      <c r="C146" t="s">
        <v>16468</v>
      </c>
      <c r="D146" t="s">
        <v>351</v>
      </c>
      <c r="E146" t="s">
        <v>448</v>
      </c>
      <c r="F146">
        <v>5</v>
      </c>
      <c r="G146"/>
      <c r="H146" t="s">
        <v>13790</v>
      </c>
      <c r="I146"/>
      <c r="J146"/>
    </row>
    <row r="147" spans="1:10" x14ac:dyDescent="0.3">
      <c r="A147" s="1" t="s">
        <v>123</v>
      </c>
      <c r="B147" t="s">
        <v>261</v>
      </c>
      <c r="C147" t="s">
        <v>9741</v>
      </c>
      <c r="D147" t="s">
        <v>476</v>
      </c>
      <c r="E147" t="s">
        <v>448</v>
      </c>
      <c r="F147">
        <v>5</v>
      </c>
      <c r="G147"/>
      <c r="H147" t="s">
        <v>13790</v>
      </c>
      <c r="I147"/>
      <c r="J147"/>
    </row>
    <row r="148" spans="1:10" x14ac:dyDescent="0.3">
      <c r="A148" s="1" t="s">
        <v>131</v>
      </c>
      <c r="B148" t="s">
        <v>261</v>
      </c>
      <c r="C148" t="s">
        <v>6230</v>
      </c>
      <c r="D148" t="s">
        <v>665</v>
      </c>
      <c r="E148" t="s">
        <v>448</v>
      </c>
      <c r="F148">
        <v>5</v>
      </c>
      <c r="G148"/>
      <c r="H148" t="s">
        <v>13790</v>
      </c>
      <c r="I148"/>
      <c r="J148"/>
    </row>
    <row r="149" spans="1:10" x14ac:dyDescent="0.3">
      <c r="A149" s="1" t="s">
        <v>135</v>
      </c>
      <c r="B149" t="s">
        <v>261</v>
      </c>
      <c r="C149" t="s">
        <v>2252</v>
      </c>
      <c r="D149" t="s">
        <v>302</v>
      </c>
      <c r="E149" t="s">
        <v>448</v>
      </c>
      <c r="F149">
        <v>5</v>
      </c>
      <c r="G149"/>
      <c r="H149" t="s">
        <v>13790</v>
      </c>
      <c r="I149"/>
      <c r="J149"/>
    </row>
    <row r="150" spans="1:10" x14ac:dyDescent="0.3">
      <c r="A150" s="1" t="s">
        <v>9746</v>
      </c>
      <c r="B150" t="s">
        <v>261</v>
      </c>
      <c r="C150" t="s">
        <v>9747</v>
      </c>
      <c r="D150" t="s">
        <v>518</v>
      </c>
      <c r="E150" t="s">
        <v>347</v>
      </c>
      <c r="F150">
        <v>5</v>
      </c>
      <c r="G150"/>
      <c r="H150" t="s">
        <v>13790</v>
      </c>
      <c r="I150"/>
      <c r="J150"/>
    </row>
    <row r="151" spans="1:10" x14ac:dyDescent="0.3">
      <c r="A151" s="1" t="s">
        <v>14808</v>
      </c>
      <c r="B151" t="s">
        <v>261</v>
      </c>
      <c r="C151" t="s">
        <v>14807</v>
      </c>
      <c r="D151" t="s">
        <v>386</v>
      </c>
      <c r="E151" t="s">
        <v>347</v>
      </c>
      <c r="F151">
        <v>5</v>
      </c>
      <c r="G151"/>
      <c r="H151" t="s">
        <v>13790</v>
      </c>
      <c r="I151"/>
      <c r="J151"/>
    </row>
    <row r="152" spans="1:10" x14ac:dyDescent="0.3">
      <c r="A152" s="1" t="s">
        <v>207</v>
      </c>
      <c r="B152" t="s">
        <v>261</v>
      </c>
      <c r="C152" t="s">
        <v>7732</v>
      </c>
      <c r="D152" t="s">
        <v>1190</v>
      </c>
      <c r="E152" t="s">
        <v>320</v>
      </c>
      <c r="F152">
        <v>5</v>
      </c>
      <c r="G152"/>
      <c r="H152" t="s">
        <v>13790</v>
      </c>
      <c r="I152"/>
      <c r="J152"/>
    </row>
    <row r="153" spans="1:10" x14ac:dyDescent="0.3">
      <c r="A153" s="1" t="s">
        <v>9069</v>
      </c>
      <c r="B153" t="s">
        <v>261</v>
      </c>
      <c r="C153" t="s">
        <v>15322</v>
      </c>
      <c r="D153" t="s">
        <v>364</v>
      </c>
      <c r="E153" t="s">
        <v>320</v>
      </c>
      <c r="F153">
        <v>5</v>
      </c>
      <c r="G153"/>
      <c r="H153" t="s">
        <v>13790</v>
      </c>
      <c r="I153"/>
      <c r="J153"/>
    </row>
    <row r="154" spans="1:10" x14ac:dyDescent="0.3">
      <c r="A154" s="1" t="s">
        <v>15146</v>
      </c>
      <c r="B154" t="s">
        <v>261</v>
      </c>
      <c r="C154" t="s">
        <v>15145</v>
      </c>
      <c r="D154" t="s">
        <v>518</v>
      </c>
      <c r="E154" t="s">
        <v>310</v>
      </c>
      <c r="F154">
        <v>5</v>
      </c>
      <c r="G154"/>
      <c r="H154" t="s">
        <v>13790</v>
      </c>
      <c r="I154"/>
      <c r="J154"/>
    </row>
    <row r="155" spans="1:10" x14ac:dyDescent="0.3">
      <c r="A155" s="1" t="s">
        <v>15090</v>
      </c>
      <c r="B155" t="s">
        <v>261</v>
      </c>
      <c r="C155" t="s">
        <v>15089</v>
      </c>
      <c r="D155" t="s">
        <v>703</v>
      </c>
      <c r="E155" t="s">
        <v>434</v>
      </c>
      <c r="F155">
        <v>5</v>
      </c>
      <c r="G155"/>
      <c r="H155" t="s">
        <v>13790</v>
      </c>
      <c r="I155"/>
      <c r="J155"/>
    </row>
    <row r="156" spans="1:10" x14ac:dyDescent="0.3">
      <c r="A156" s="1" t="s">
        <v>15227</v>
      </c>
      <c r="B156" t="s">
        <v>261</v>
      </c>
      <c r="C156" t="s">
        <v>15226</v>
      </c>
      <c r="D156" t="s">
        <v>1190</v>
      </c>
      <c r="E156" t="s">
        <v>347</v>
      </c>
      <c r="F156">
        <v>5</v>
      </c>
      <c r="G156"/>
      <c r="H156" t="s">
        <v>13790</v>
      </c>
      <c r="I156"/>
      <c r="J156"/>
    </row>
    <row r="157" spans="1:10" x14ac:dyDescent="0.3">
      <c r="A157" s="1"/>
      <c r="B157" t="s">
        <v>261</v>
      </c>
      <c r="C157" t="s">
        <v>15520</v>
      </c>
      <c r="D157" t="s">
        <v>16710</v>
      </c>
      <c r="E157" t="s">
        <v>16710</v>
      </c>
      <c r="F157">
        <v>5</v>
      </c>
      <c r="G157"/>
      <c r="H157" t="s">
        <v>11021</v>
      </c>
      <c r="I157"/>
      <c r="J157"/>
    </row>
    <row r="158" spans="1:10" x14ac:dyDescent="0.3">
      <c r="A158" s="1"/>
      <c r="B158" t="s">
        <v>261</v>
      </c>
      <c r="C158" t="s">
        <v>13749</v>
      </c>
      <c r="D158" t="s">
        <v>16710</v>
      </c>
      <c r="E158" t="s">
        <v>16710</v>
      </c>
      <c r="F158">
        <v>5</v>
      </c>
      <c r="G158"/>
      <c r="H158" t="s">
        <v>11021</v>
      </c>
      <c r="I158"/>
      <c r="J158"/>
    </row>
    <row r="159" spans="1:10" x14ac:dyDescent="0.3">
      <c r="A159" s="1"/>
      <c r="B159" t="s">
        <v>261</v>
      </c>
      <c r="C159" t="s">
        <v>13757</v>
      </c>
      <c r="D159" t="s">
        <v>16710</v>
      </c>
      <c r="E159" t="s">
        <v>16710</v>
      </c>
      <c r="F159">
        <v>5</v>
      </c>
      <c r="G159"/>
      <c r="H159" t="s">
        <v>11021</v>
      </c>
      <c r="I159"/>
      <c r="J159"/>
    </row>
    <row r="160" spans="1:10" x14ac:dyDescent="0.3">
      <c r="A160" s="1"/>
      <c r="B160" t="s">
        <v>261</v>
      </c>
      <c r="C160" t="s">
        <v>13767</v>
      </c>
      <c r="D160" t="s">
        <v>16710</v>
      </c>
      <c r="E160" t="s">
        <v>16710</v>
      </c>
      <c r="F160">
        <v>5</v>
      </c>
      <c r="G160"/>
      <c r="H160" t="s">
        <v>11021</v>
      </c>
      <c r="I160"/>
      <c r="J160"/>
    </row>
    <row r="161" spans="1:10" x14ac:dyDescent="0.3">
      <c r="A161" s="1"/>
      <c r="B161" t="s">
        <v>261</v>
      </c>
      <c r="C161" t="s">
        <v>13776</v>
      </c>
      <c r="D161" t="s">
        <v>16710</v>
      </c>
      <c r="E161" t="s">
        <v>16710</v>
      </c>
      <c r="F161">
        <v>5</v>
      </c>
      <c r="G161"/>
      <c r="H161" t="s">
        <v>11021</v>
      </c>
      <c r="I161"/>
      <c r="J161"/>
    </row>
    <row r="162" spans="1:10" x14ac:dyDescent="0.3">
      <c r="A162" s="1"/>
      <c r="B162" t="s">
        <v>261</v>
      </c>
      <c r="C162" t="s">
        <v>13785</v>
      </c>
      <c r="D162" t="s">
        <v>16710</v>
      </c>
      <c r="E162" t="s">
        <v>16710</v>
      </c>
      <c r="F162">
        <v>5</v>
      </c>
      <c r="G162"/>
      <c r="H162" t="s">
        <v>11021</v>
      </c>
      <c r="I162"/>
      <c r="J162"/>
    </row>
    <row r="163" spans="1:10" x14ac:dyDescent="0.3">
      <c r="A163" s="1" t="s">
        <v>14685</v>
      </c>
      <c r="B163" t="s">
        <v>267</v>
      </c>
      <c r="C163" t="s">
        <v>14684</v>
      </c>
      <c r="D163" t="s">
        <v>364</v>
      </c>
      <c r="E163" t="s">
        <v>448</v>
      </c>
      <c r="F163">
        <v>6</v>
      </c>
      <c r="G163"/>
      <c r="H163" t="s">
        <v>13790</v>
      </c>
      <c r="I163"/>
      <c r="J163"/>
    </row>
    <row r="164" spans="1:10" x14ac:dyDescent="0.3">
      <c r="A164" s="1" t="s">
        <v>15213</v>
      </c>
      <c r="B164" t="s">
        <v>267</v>
      </c>
      <c r="C164" t="s">
        <v>15212</v>
      </c>
      <c r="D164" t="s">
        <v>532</v>
      </c>
      <c r="E164" t="s">
        <v>347</v>
      </c>
      <c r="F164">
        <v>6</v>
      </c>
      <c r="G164"/>
      <c r="H164" t="s">
        <v>13790</v>
      </c>
      <c r="I164"/>
      <c r="J164"/>
    </row>
    <row r="165" spans="1:10" x14ac:dyDescent="0.3">
      <c r="A165" s="1" t="s">
        <v>156</v>
      </c>
      <c r="B165" t="s">
        <v>267</v>
      </c>
      <c r="C165" t="s">
        <v>7587</v>
      </c>
      <c r="D165" t="s">
        <v>870</v>
      </c>
      <c r="E165" t="s">
        <v>448</v>
      </c>
      <c r="F165">
        <v>6</v>
      </c>
      <c r="G165"/>
      <c r="H165" t="s">
        <v>13790</v>
      </c>
      <c r="I165"/>
      <c r="J165"/>
    </row>
    <row r="166" spans="1:10" x14ac:dyDescent="0.3">
      <c r="A166" s="1" t="s">
        <v>158</v>
      </c>
      <c r="B166" t="s">
        <v>267</v>
      </c>
      <c r="C166" t="s">
        <v>1907</v>
      </c>
      <c r="D166" t="s">
        <v>1368</v>
      </c>
      <c r="E166" t="s">
        <v>347</v>
      </c>
      <c r="F166">
        <v>6</v>
      </c>
      <c r="G166"/>
      <c r="H166" t="s">
        <v>13790</v>
      </c>
      <c r="I166"/>
      <c r="J166"/>
    </row>
    <row r="167" spans="1:10" x14ac:dyDescent="0.3">
      <c r="A167" s="1" t="s">
        <v>14777</v>
      </c>
      <c r="B167" t="s">
        <v>267</v>
      </c>
      <c r="C167" t="s">
        <v>14776</v>
      </c>
      <c r="D167" t="s">
        <v>890</v>
      </c>
      <c r="E167" t="s">
        <v>347</v>
      </c>
      <c r="F167">
        <v>6</v>
      </c>
      <c r="G167"/>
      <c r="H167" t="s">
        <v>13790</v>
      </c>
      <c r="I167"/>
      <c r="J167"/>
    </row>
    <row r="168" spans="1:10" x14ac:dyDescent="0.3">
      <c r="A168" s="1" t="s">
        <v>10240</v>
      </c>
      <c r="B168" t="s">
        <v>267</v>
      </c>
      <c r="C168" t="s">
        <v>10242</v>
      </c>
      <c r="D168" t="s">
        <v>703</v>
      </c>
      <c r="E168" t="s">
        <v>448</v>
      </c>
      <c r="F168">
        <v>6</v>
      </c>
      <c r="G168"/>
      <c r="H168" t="s">
        <v>13790</v>
      </c>
      <c r="I168"/>
      <c r="J168"/>
    </row>
    <row r="169" spans="1:10" x14ac:dyDescent="0.3">
      <c r="A169" s="1" t="s">
        <v>159</v>
      </c>
      <c r="B169" t="s">
        <v>267</v>
      </c>
      <c r="C169" t="s">
        <v>8345</v>
      </c>
      <c r="D169" t="s">
        <v>703</v>
      </c>
      <c r="E169" t="s">
        <v>347</v>
      </c>
      <c r="F169">
        <v>6</v>
      </c>
      <c r="G169"/>
      <c r="H169" t="s">
        <v>13790</v>
      </c>
      <c r="I169"/>
      <c r="J169"/>
    </row>
    <row r="170" spans="1:10" x14ac:dyDescent="0.3">
      <c r="A170" s="1" t="s">
        <v>6647</v>
      </c>
      <c r="B170" t="s">
        <v>267</v>
      </c>
      <c r="C170" t="s">
        <v>15594</v>
      </c>
      <c r="D170" t="s">
        <v>640</v>
      </c>
      <c r="E170" t="s">
        <v>320</v>
      </c>
      <c r="F170">
        <v>6</v>
      </c>
      <c r="G170"/>
      <c r="H170" t="s">
        <v>13790</v>
      </c>
      <c r="I170"/>
      <c r="J170"/>
    </row>
    <row r="171" spans="1:10" x14ac:dyDescent="0.3">
      <c r="A171" s="1" t="s">
        <v>3962</v>
      </c>
      <c r="B171" t="s">
        <v>267</v>
      </c>
      <c r="C171" t="s">
        <v>11140</v>
      </c>
      <c r="D171" t="s">
        <v>441</v>
      </c>
      <c r="E171" t="s">
        <v>448</v>
      </c>
      <c r="F171">
        <v>6</v>
      </c>
      <c r="G171"/>
      <c r="H171" t="s">
        <v>13790</v>
      </c>
      <c r="I171"/>
      <c r="J171"/>
    </row>
    <row r="172" spans="1:10" x14ac:dyDescent="0.3">
      <c r="A172" s="1" t="s">
        <v>14587</v>
      </c>
      <c r="B172" t="s">
        <v>267</v>
      </c>
      <c r="C172" t="s">
        <v>14586</v>
      </c>
      <c r="D172" t="s">
        <v>386</v>
      </c>
      <c r="E172" t="s">
        <v>347</v>
      </c>
      <c r="F172">
        <v>6</v>
      </c>
      <c r="G172"/>
      <c r="H172" t="s">
        <v>13790</v>
      </c>
      <c r="I172"/>
      <c r="J172"/>
    </row>
    <row r="173" spans="1:10" x14ac:dyDescent="0.3">
      <c r="A173" s="1" t="s">
        <v>14308</v>
      </c>
      <c r="B173" t="s">
        <v>267</v>
      </c>
      <c r="C173" t="s">
        <v>14307</v>
      </c>
      <c r="D173" t="s">
        <v>408</v>
      </c>
      <c r="E173" t="s">
        <v>310</v>
      </c>
      <c r="F173">
        <v>6</v>
      </c>
      <c r="G173"/>
      <c r="H173" t="s">
        <v>13790</v>
      </c>
      <c r="I173"/>
      <c r="J173"/>
    </row>
    <row r="174" spans="1:10" x14ac:dyDescent="0.3">
      <c r="A174" s="1" t="s">
        <v>40</v>
      </c>
      <c r="B174" t="s">
        <v>267</v>
      </c>
      <c r="C174" t="s">
        <v>5516</v>
      </c>
      <c r="D174" t="s">
        <v>14224</v>
      </c>
      <c r="E174" t="s">
        <v>347</v>
      </c>
      <c r="F174">
        <v>6</v>
      </c>
      <c r="G174"/>
      <c r="H174" t="s">
        <v>13790</v>
      </c>
      <c r="I174"/>
      <c r="J174"/>
    </row>
    <row r="175" spans="1:10" x14ac:dyDescent="0.3">
      <c r="A175" s="1" t="s">
        <v>223</v>
      </c>
      <c r="B175" t="s">
        <v>267</v>
      </c>
      <c r="C175" t="s">
        <v>6227</v>
      </c>
      <c r="D175" t="s">
        <v>486</v>
      </c>
      <c r="E175" t="s">
        <v>320</v>
      </c>
      <c r="F175">
        <v>6</v>
      </c>
      <c r="G175"/>
      <c r="H175" t="s">
        <v>13790</v>
      </c>
      <c r="I175"/>
      <c r="J175"/>
    </row>
    <row r="176" spans="1:10" x14ac:dyDescent="0.3">
      <c r="A176" s="1" t="s">
        <v>63</v>
      </c>
      <c r="B176" t="s">
        <v>267</v>
      </c>
      <c r="C176" t="s">
        <v>9030</v>
      </c>
      <c r="D176" t="s">
        <v>370</v>
      </c>
      <c r="E176" t="s">
        <v>448</v>
      </c>
      <c r="F176">
        <v>6</v>
      </c>
      <c r="G176"/>
      <c r="H176" t="s">
        <v>13790</v>
      </c>
      <c r="I176"/>
      <c r="J176"/>
    </row>
    <row r="177" spans="1:10" x14ac:dyDescent="0.3">
      <c r="A177" s="1" t="s">
        <v>7819</v>
      </c>
      <c r="B177" t="s">
        <v>267</v>
      </c>
      <c r="C177" t="s">
        <v>7822</v>
      </c>
      <c r="D177" t="s">
        <v>441</v>
      </c>
      <c r="E177" t="s">
        <v>320</v>
      </c>
      <c r="F177">
        <v>6</v>
      </c>
      <c r="G177"/>
      <c r="H177" t="s">
        <v>13790</v>
      </c>
      <c r="I177"/>
      <c r="J177"/>
    </row>
    <row r="178" spans="1:10" x14ac:dyDescent="0.3">
      <c r="A178" s="1" t="s">
        <v>2433</v>
      </c>
      <c r="B178" t="s">
        <v>267</v>
      </c>
      <c r="C178" t="s">
        <v>2436</v>
      </c>
      <c r="D178" t="s">
        <v>518</v>
      </c>
      <c r="E178" t="s">
        <v>448</v>
      </c>
      <c r="F178">
        <v>6</v>
      </c>
      <c r="G178"/>
      <c r="H178" t="s">
        <v>13790</v>
      </c>
      <c r="I178"/>
      <c r="J178"/>
    </row>
    <row r="179" spans="1:10" x14ac:dyDescent="0.3">
      <c r="A179" s="1" t="s">
        <v>12</v>
      </c>
      <c r="B179" t="s">
        <v>267</v>
      </c>
      <c r="C179" t="s">
        <v>4061</v>
      </c>
      <c r="D179" t="s">
        <v>548</v>
      </c>
      <c r="E179" t="s">
        <v>310</v>
      </c>
      <c r="F179">
        <v>6</v>
      </c>
      <c r="G179"/>
      <c r="H179" t="s">
        <v>13790</v>
      </c>
      <c r="I179"/>
      <c r="J179"/>
    </row>
    <row r="180" spans="1:10" x14ac:dyDescent="0.3">
      <c r="A180" s="1" t="s">
        <v>35</v>
      </c>
      <c r="B180" t="s">
        <v>267</v>
      </c>
      <c r="C180" t="s">
        <v>9272</v>
      </c>
      <c r="D180" t="s">
        <v>313</v>
      </c>
      <c r="E180" t="s">
        <v>448</v>
      </c>
      <c r="F180">
        <v>6</v>
      </c>
      <c r="G180"/>
      <c r="H180" t="s">
        <v>13790</v>
      </c>
      <c r="I180"/>
      <c r="J180"/>
    </row>
    <row r="181" spans="1:10" x14ac:dyDescent="0.3">
      <c r="A181" s="1" t="s">
        <v>150</v>
      </c>
      <c r="B181" t="s">
        <v>267</v>
      </c>
      <c r="C181" t="s">
        <v>8787</v>
      </c>
      <c r="D181" t="s">
        <v>313</v>
      </c>
      <c r="E181" t="s">
        <v>347</v>
      </c>
      <c r="F181">
        <v>6</v>
      </c>
      <c r="G181"/>
      <c r="H181" t="s">
        <v>13790</v>
      </c>
      <c r="I181"/>
      <c r="J181"/>
    </row>
    <row r="182" spans="1:10" x14ac:dyDescent="0.3">
      <c r="A182" s="1" t="s">
        <v>10148</v>
      </c>
      <c r="B182" t="s">
        <v>267</v>
      </c>
      <c r="C182" t="s">
        <v>10150</v>
      </c>
      <c r="D182" t="s">
        <v>717</v>
      </c>
      <c r="E182" t="s">
        <v>320</v>
      </c>
      <c r="F182">
        <v>6</v>
      </c>
      <c r="G182"/>
      <c r="H182" t="s">
        <v>13790</v>
      </c>
      <c r="I182"/>
      <c r="J182"/>
    </row>
    <row r="183" spans="1:10" x14ac:dyDescent="0.3">
      <c r="A183" s="1" t="s">
        <v>6992</v>
      </c>
      <c r="B183" t="s">
        <v>267</v>
      </c>
      <c r="C183" t="s">
        <v>6994</v>
      </c>
      <c r="D183" t="s">
        <v>441</v>
      </c>
      <c r="E183" t="s">
        <v>347</v>
      </c>
      <c r="F183">
        <v>6</v>
      </c>
      <c r="G183"/>
      <c r="H183" t="s">
        <v>13790</v>
      </c>
      <c r="I183"/>
      <c r="J183"/>
    </row>
    <row r="184" spans="1:10" x14ac:dyDescent="0.3">
      <c r="A184" s="1" t="s">
        <v>225</v>
      </c>
      <c r="B184" t="s">
        <v>267</v>
      </c>
      <c r="C184" t="s">
        <v>6828</v>
      </c>
      <c r="D184" t="s">
        <v>1368</v>
      </c>
      <c r="E184" t="s">
        <v>347</v>
      </c>
      <c r="F184">
        <v>6</v>
      </c>
      <c r="G184"/>
      <c r="H184" t="s">
        <v>13790</v>
      </c>
      <c r="I184"/>
      <c r="J184"/>
    </row>
    <row r="185" spans="1:10" x14ac:dyDescent="0.3">
      <c r="A185" s="1" t="s">
        <v>4582</v>
      </c>
      <c r="B185" t="s">
        <v>267</v>
      </c>
      <c r="C185" t="s">
        <v>4584</v>
      </c>
      <c r="D185" t="s">
        <v>386</v>
      </c>
      <c r="E185" t="s">
        <v>347</v>
      </c>
      <c r="F185">
        <v>6</v>
      </c>
      <c r="G185"/>
      <c r="H185" t="s">
        <v>13790</v>
      </c>
      <c r="I185"/>
      <c r="J185"/>
    </row>
    <row r="186" spans="1:10" x14ac:dyDescent="0.3">
      <c r="A186" s="1"/>
      <c r="B186" s="69" t="s">
        <v>267</v>
      </c>
      <c r="C186" s="69" t="s">
        <v>13725</v>
      </c>
      <c r="D186" s="69" t="s">
        <v>16710</v>
      </c>
      <c r="E186" s="69" t="s">
        <v>16710</v>
      </c>
      <c r="F186" s="69">
        <v>6</v>
      </c>
      <c r="G186"/>
      <c r="H186" s="69" t="s">
        <v>11021</v>
      </c>
      <c r="I186"/>
      <c r="J186"/>
    </row>
    <row r="187" spans="1:10" x14ac:dyDescent="0.3">
      <c r="A187" s="1"/>
      <c r="B187" s="69" t="s">
        <v>267</v>
      </c>
      <c r="C187" s="69" t="s">
        <v>15522</v>
      </c>
      <c r="D187" s="69" t="s">
        <v>16710</v>
      </c>
      <c r="E187" s="69" t="s">
        <v>16710</v>
      </c>
      <c r="F187" s="69">
        <v>6</v>
      </c>
      <c r="G187"/>
      <c r="H187" s="69" t="s">
        <v>11021</v>
      </c>
      <c r="I187"/>
      <c r="J187"/>
    </row>
    <row r="188" spans="1:10" x14ac:dyDescent="0.3">
      <c r="A188" s="1"/>
      <c r="B188" s="69" t="s">
        <v>267</v>
      </c>
      <c r="C188" s="69" t="s">
        <v>15530</v>
      </c>
      <c r="D188" s="69" t="s">
        <v>16710</v>
      </c>
      <c r="E188" s="69" t="s">
        <v>16710</v>
      </c>
      <c r="F188" s="69">
        <v>6</v>
      </c>
      <c r="G188"/>
      <c r="H188" s="69" t="s">
        <v>11021</v>
      </c>
      <c r="I188"/>
      <c r="J188"/>
    </row>
    <row r="189" spans="1:10" x14ac:dyDescent="0.3">
      <c r="A189" s="1"/>
      <c r="B189" s="69" t="s">
        <v>267</v>
      </c>
      <c r="C189" s="69" t="s">
        <v>13760</v>
      </c>
      <c r="D189" s="69" t="s">
        <v>16710</v>
      </c>
      <c r="E189" s="69" t="s">
        <v>16710</v>
      </c>
      <c r="F189" s="69">
        <v>6</v>
      </c>
      <c r="G189"/>
      <c r="H189" s="69" t="s">
        <v>11021</v>
      </c>
      <c r="I189"/>
      <c r="J189"/>
    </row>
    <row r="190" spans="1:10" x14ac:dyDescent="0.3">
      <c r="A190" s="1"/>
      <c r="B190" s="69" t="s">
        <v>267</v>
      </c>
      <c r="C190" s="69" t="s">
        <v>13770</v>
      </c>
      <c r="D190" s="69" t="s">
        <v>16710</v>
      </c>
      <c r="E190" s="69" t="s">
        <v>16710</v>
      </c>
      <c r="F190" s="69">
        <v>6</v>
      </c>
      <c r="G190"/>
      <c r="H190" s="69" t="s">
        <v>11021</v>
      </c>
      <c r="I190"/>
      <c r="J190"/>
    </row>
    <row r="191" spans="1:10" x14ac:dyDescent="0.3">
      <c r="A191" s="1"/>
      <c r="B191" s="69" t="s">
        <v>267</v>
      </c>
      <c r="C191" s="69" t="s">
        <v>13779</v>
      </c>
      <c r="D191" s="69" t="s">
        <v>16710</v>
      </c>
      <c r="E191" s="69" t="s">
        <v>16710</v>
      </c>
      <c r="F191" s="69">
        <v>6</v>
      </c>
      <c r="G191"/>
      <c r="H191" s="69" t="s">
        <v>11021</v>
      </c>
      <c r="I191"/>
      <c r="J191"/>
    </row>
    <row r="192" spans="1:10" x14ac:dyDescent="0.3">
      <c r="A192" s="1" t="s">
        <v>165</v>
      </c>
      <c r="B192" s="69" t="s">
        <v>262</v>
      </c>
      <c r="C192" s="69" t="s">
        <v>9111</v>
      </c>
      <c r="D192" s="69" t="s">
        <v>690</v>
      </c>
      <c r="E192" s="69" t="s">
        <v>347</v>
      </c>
      <c r="F192" s="69">
        <v>7</v>
      </c>
      <c r="G192"/>
      <c r="H192" s="69" t="s">
        <v>13790</v>
      </c>
      <c r="I192"/>
      <c r="J192"/>
    </row>
    <row r="193" spans="1:10" x14ac:dyDescent="0.3">
      <c r="A193" s="1" t="s">
        <v>41</v>
      </c>
      <c r="B193" s="69" t="s">
        <v>262</v>
      </c>
      <c r="C193" s="69" t="s">
        <v>8619</v>
      </c>
      <c r="D193" s="69" t="s">
        <v>717</v>
      </c>
      <c r="E193" s="69" t="s">
        <v>347</v>
      </c>
      <c r="F193" s="69">
        <v>7</v>
      </c>
      <c r="G193"/>
      <c r="H193" s="69" t="s">
        <v>13790</v>
      </c>
      <c r="I193"/>
      <c r="J193"/>
    </row>
    <row r="194" spans="1:10" x14ac:dyDescent="0.3">
      <c r="A194" s="1" t="s">
        <v>175</v>
      </c>
      <c r="B194" s="69" t="s">
        <v>262</v>
      </c>
      <c r="C194" s="69" t="s">
        <v>477</v>
      </c>
      <c r="D194" s="69" t="s">
        <v>476</v>
      </c>
      <c r="E194" s="69" t="s">
        <v>347</v>
      </c>
      <c r="F194" s="69">
        <v>7</v>
      </c>
      <c r="G194"/>
      <c r="H194" s="69" t="s">
        <v>13790</v>
      </c>
      <c r="I194"/>
      <c r="J194"/>
    </row>
    <row r="195" spans="1:10" x14ac:dyDescent="0.3">
      <c r="A195" s="1" t="s">
        <v>14591</v>
      </c>
      <c r="B195" s="69" t="s">
        <v>262</v>
      </c>
      <c r="C195" s="69" t="s">
        <v>14590</v>
      </c>
      <c r="D195" s="69" t="s">
        <v>566</v>
      </c>
      <c r="E195" s="69" t="s">
        <v>448</v>
      </c>
      <c r="F195" s="69">
        <v>7</v>
      </c>
      <c r="G195"/>
      <c r="H195" s="69" t="s">
        <v>13790</v>
      </c>
      <c r="I195"/>
      <c r="J195"/>
    </row>
    <row r="196" spans="1:10" x14ac:dyDescent="0.3">
      <c r="A196" s="1" t="s">
        <v>170</v>
      </c>
      <c r="B196" s="69" t="s">
        <v>262</v>
      </c>
      <c r="C196" s="69" t="s">
        <v>836</v>
      </c>
      <c r="D196" s="69" t="s">
        <v>351</v>
      </c>
      <c r="E196" s="69" t="s">
        <v>347</v>
      </c>
      <c r="F196" s="69">
        <v>7</v>
      </c>
      <c r="G196"/>
      <c r="H196" s="69" t="s">
        <v>13790</v>
      </c>
      <c r="I196"/>
      <c r="J196"/>
    </row>
    <row r="197" spans="1:10" x14ac:dyDescent="0.3">
      <c r="A197" s="1" t="s">
        <v>176</v>
      </c>
      <c r="B197" s="69" t="s">
        <v>262</v>
      </c>
      <c r="C197" s="69" t="s">
        <v>8192</v>
      </c>
      <c r="D197" s="69" t="s">
        <v>870</v>
      </c>
      <c r="E197" s="69" t="s">
        <v>347</v>
      </c>
      <c r="F197" s="69">
        <v>7</v>
      </c>
      <c r="G197"/>
      <c r="H197" s="69" t="s">
        <v>13790</v>
      </c>
      <c r="I197"/>
      <c r="J197"/>
    </row>
    <row r="198" spans="1:10" x14ac:dyDescent="0.3">
      <c r="A198" s="1" t="s">
        <v>168</v>
      </c>
      <c r="B198" s="69" t="s">
        <v>262</v>
      </c>
      <c r="C198" s="69" t="s">
        <v>8677</v>
      </c>
      <c r="D198" s="69" t="s">
        <v>741</v>
      </c>
      <c r="E198" s="69" t="s">
        <v>310</v>
      </c>
      <c r="F198" s="69">
        <v>7</v>
      </c>
      <c r="G198"/>
      <c r="H198" s="69" t="s">
        <v>13790</v>
      </c>
      <c r="I198"/>
      <c r="J198"/>
    </row>
    <row r="199" spans="1:10" x14ac:dyDescent="0.3">
      <c r="A199" s="1" t="s">
        <v>89</v>
      </c>
      <c r="B199" s="69" t="s">
        <v>262</v>
      </c>
      <c r="C199" s="69" t="s">
        <v>2997</v>
      </c>
      <c r="D199" s="69" t="s">
        <v>364</v>
      </c>
      <c r="E199" s="69" t="s">
        <v>347</v>
      </c>
      <c r="F199" s="69">
        <v>7</v>
      </c>
      <c r="G199"/>
      <c r="H199" s="69" t="s">
        <v>13790</v>
      </c>
      <c r="I199"/>
      <c r="J199"/>
    </row>
    <row r="200" spans="1:10" x14ac:dyDescent="0.3">
      <c r="A200" s="1" t="s">
        <v>14636</v>
      </c>
      <c r="B200" s="69" t="s">
        <v>262</v>
      </c>
      <c r="C200" s="69" t="s">
        <v>14635</v>
      </c>
      <c r="D200" s="69" t="s">
        <v>351</v>
      </c>
      <c r="E200" s="69" t="s">
        <v>347</v>
      </c>
      <c r="F200" s="69">
        <v>7</v>
      </c>
      <c r="G200"/>
      <c r="H200" s="69" t="s">
        <v>13790</v>
      </c>
      <c r="I200"/>
      <c r="J200"/>
    </row>
    <row r="201" spans="1:10" x14ac:dyDescent="0.3">
      <c r="A201" s="1" t="s">
        <v>4225</v>
      </c>
      <c r="B201" s="69" t="s">
        <v>262</v>
      </c>
      <c r="C201" s="69" t="s">
        <v>4228</v>
      </c>
      <c r="D201" s="69" t="s">
        <v>486</v>
      </c>
      <c r="E201" s="69" t="s">
        <v>347</v>
      </c>
      <c r="F201" s="69">
        <v>7</v>
      </c>
      <c r="G201"/>
      <c r="H201" s="69" t="s">
        <v>13790</v>
      </c>
      <c r="I201"/>
      <c r="J201"/>
    </row>
    <row r="202" spans="1:10" x14ac:dyDescent="0.3">
      <c r="A202" s="1" t="s">
        <v>14612</v>
      </c>
      <c r="B202" s="69" t="s">
        <v>262</v>
      </c>
      <c r="C202" s="69" t="s">
        <v>14611</v>
      </c>
      <c r="D202" s="69" t="s">
        <v>302</v>
      </c>
      <c r="E202" s="69" t="s">
        <v>448</v>
      </c>
      <c r="F202" s="69">
        <v>7</v>
      </c>
      <c r="G202"/>
      <c r="H202" s="69" t="s">
        <v>13790</v>
      </c>
      <c r="I202"/>
      <c r="J202"/>
    </row>
    <row r="203" spans="1:10" x14ac:dyDescent="0.3">
      <c r="A203" s="1" t="s">
        <v>2709</v>
      </c>
      <c r="B203" s="69" t="s">
        <v>262</v>
      </c>
      <c r="C203" s="69" t="s">
        <v>2711</v>
      </c>
      <c r="D203" s="69" t="s">
        <v>14224</v>
      </c>
      <c r="E203" s="69" t="s">
        <v>448</v>
      </c>
      <c r="F203" s="69">
        <v>7</v>
      </c>
      <c r="G203"/>
      <c r="H203" s="69" t="s">
        <v>13790</v>
      </c>
      <c r="I203"/>
      <c r="J203"/>
    </row>
    <row r="204" spans="1:10" x14ac:dyDescent="0.3">
      <c r="A204" s="1" t="s">
        <v>172</v>
      </c>
      <c r="B204" s="69" t="s">
        <v>262</v>
      </c>
      <c r="C204" s="69" t="s">
        <v>8670</v>
      </c>
      <c r="D204" s="69" t="s">
        <v>665</v>
      </c>
      <c r="E204" s="69" t="s">
        <v>448</v>
      </c>
      <c r="F204" s="69">
        <v>7</v>
      </c>
      <c r="G204" s="69"/>
      <c r="H204" s="69" t="s">
        <v>13790</v>
      </c>
      <c r="I204"/>
      <c r="J204"/>
    </row>
    <row r="205" spans="1:10" x14ac:dyDescent="0.3">
      <c r="A205" s="1" t="s">
        <v>14878</v>
      </c>
      <c r="B205" s="69" t="s">
        <v>262</v>
      </c>
      <c r="C205" s="69" t="s">
        <v>14877</v>
      </c>
      <c r="D205" s="69" t="s">
        <v>1190</v>
      </c>
      <c r="E205" s="69" t="s">
        <v>448</v>
      </c>
      <c r="F205" s="69">
        <v>7</v>
      </c>
      <c r="G205" s="69"/>
      <c r="H205" s="69" t="s">
        <v>13790</v>
      </c>
      <c r="I205"/>
      <c r="J205"/>
    </row>
    <row r="206" spans="1:10" x14ac:dyDescent="0.3">
      <c r="A206" s="1" t="s">
        <v>204</v>
      </c>
      <c r="B206" s="69" t="s">
        <v>262</v>
      </c>
      <c r="C206" s="69" t="s">
        <v>3689</v>
      </c>
      <c r="D206" s="69" t="s">
        <v>690</v>
      </c>
      <c r="E206" s="69" t="s">
        <v>347</v>
      </c>
      <c r="F206" s="69">
        <v>7</v>
      </c>
      <c r="G206" s="69"/>
      <c r="H206" s="69" t="s">
        <v>13790</v>
      </c>
      <c r="I206"/>
      <c r="J206"/>
    </row>
    <row r="207" spans="1:10" x14ac:dyDescent="0.3">
      <c r="A207" s="1" t="s">
        <v>181</v>
      </c>
      <c r="B207" s="69" t="s">
        <v>262</v>
      </c>
      <c r="C207" s="69" t="s">
        <v>2002</v>
      </c>
      <c r="D207" s="69" t="s">
        <v>386</v>
      </c>
      <c r="E207" s="69" t="s">
        <v>448</v>
      </c>
      <c r="F207" s="69">
        <v>7</v>
      </c>
      <c r="G207" s="69"/>
      <c r="H207" s="69" t="s">
        <v>13790</v>
      </c>
      <c r="I207"/>
      <c r="J207"/>
    </row>
    <row r="208" spans="1:10" x14ac:dyDescent="0.3">
      <c r="A208" s="1" t="s">
        <v>6593</v>
      </c>
      <c r="B208" s="69" t="s">
        <v>262</v>
      </c>
      <c r="C208" s="69" t="s">
        <v>6595</v>
      </c>
      <c r="D208" s="69" t="s">
        <v>334</v>
      </c>
      <c r="E208" s="69" t="s">
        <v>320</v>
      </c>
      <c r="F208" s="69">
        <v>7</v>
      </c>
      <c r="G208" s="69"/>
      <c r="H208" s="69" t="s">
        <v>13790</v>
      </c>
      <c r="I208"/>
      <c r="J208"/>
    </row>
    <row r="209" spans="1:10" x14ac:dyDescent="0.3">
      <c r="A209" s="1" t="s">
        <v>258</v>
      </c>
      <c r="B209" s="69" t="s">
        <v>262</v>
      </c>
      <c r="C209" s="69" t="s">
        <v>3028</v>
      </c>
      <c r="D209" s="69" t="s">
        <v>690</v>
      </c>
      <c r="E209" s="69" t="s">
        <v>448</v>
      </c>
      <c r="F209" s="69">
        <v>7</v>
      </c>
      <c r="G209" s="69"/>
      <c r="H209" s="69" t="s">
        <v>13790</v>
      </c>
      <c r="I209"/>
      <c r="J209"/>
    </row>
    <row r="210" spans="1:10" x14ac:dyDescent="0.3">
      <c r="A210" s="1" t="s">
        <v>5647</v>
      </c>
      <c r="B210" s="69" t="s">
        <v>262</v>
      </c>
      <c r="C210" s="69" t="s">
        <v>5649</v>
      </c>
      <c r="D210" s="69" t="s">
        <v>566</v>
      </c>
      <c r="E210" s="69" t="s">
        <v>310</v>
      </c>
      <c r="F210" s="69">
        <v>7</v>
      </c>
      <c r="G210" s="69"/>
      <c r="H210" s="69" t="s">
        <v>13790</v>
      </c>
      <c r="I210"/>
      <c r="J210"/>
    </row>
    <row r="211" spans="1:10" x14ac:dyDescent="0.3">
      <c r="A211" s="1" t="s">
        <v>177</v>
      </c>
      <c r="B211" s="69" t="s">
        <v>262</v>
      </c>
      <c r="C211" s="69" t="s">
        <v>9315</v>
      </c>
      <c r="D211" s="69" t="s">
        <v>518</v>
      </c>
      <c r="E211" s="69" t="s">
        <v>320</v>
      </c>
      <c r="F211" s="69">
        <v>7</v>
      </c>
      <c r="G211" s="69"/>
      <c r="H211" s="69" t="s">
        <v>13790</v>
      </c>
      <c r="I211"/>
      <c r="J211"/>
    </row>
    <row r="212" spans="1:10" x14ac:dyDescent="0.3">
      <c r="A212" s="1" t="s">
        <v>2661</v>
      </c>
      <c r="B212" s="69" t="s">
        <v>262</v>
      </c>
      <c r="C212" s="69" t="s">
        <v>2663</v>
      </c>
      <c r="D212" s="69" t="s">
        <v>334</v>
      </c>
      <c r="E212" s="69" t="s">
        <v>347</v>
      </c>
      <c r="F212" s="69">
        <v>7</v>
      </c>
      <c r="G212" s="69"/>
      <c r="H212" s="69" t="s">
        <v>13790</v>
      </c>
      <c r="I212"/>
      <c r="J212"/>
    </row>
    <row r="213" spans="1:10" x14ac:dyDescent="0.3">
      <c r="A213" s="1" t="s">
        <v>98</v>
      </c>
      <c r="B213" s="69" t="s">
        <v>262</v>
      </c>
      <c r="C213" s="69" t="s">
        <v>8418</v>
      </c>
      <c r="D213" s="69" t="s">
        <v>665</v>
      </c>
      <c r="E213" s="69" t="s">
        <v>347</v>
      </c>
      <c r="F213" s="69">
        <v>7</v>
      </c>
      <c r="G213" s="69"/>
      <c r="H213" s="69" t="s">
        <v>13790</v>
      </c>
      <c r="I213"/>
      <c r="J213"/>
    </row>
    <row r="214" spans="1:10" x14ac:dyDescent="0.3">
      <c r="A214" s="1" t="s">
        <v>173</v>
      </c>
      <c r="B214" s="69" t="s">
        <v>262</v>
      </c>
      <c r="C214" s="69" t="s">
        <v>9917</v>
      </c>
      <c r="D214" s="69" t="s">
        <v>870</v>
      </c>
      <c r="E214" s="69" t="s">
        <v>310</v>
      </c>
      <c r="F214" s="69">
        <v>7</v>
      </c>
      <c r="G214" s="69"/>
      <c r="H214" s="69" t="s">
        <v>13790</v>
      </c>
      <c r="I214"/>
      <c r="J214"/>
    </row>
    <row r="215" spans="1:10" x14ac:dyDescent="0.3">
      <c r="A215" s="1" t="s">
        <v>180</v>
      </c>
      <c r="B215" s="69" t="s">
        <v>262</v>
      </c>
      <c r="C215" s="69" t="s">
        <v>2722</v>
      </c>
      <c r="D215" s="69" t="s">
        <v>370</v>
      </c>
      <c r="E215" s="69" t="s">
        <v>347</v>
      </c>
      <c r="F215" s="69">
        <v>7</v>
      </c>
      <c r="G215" s="69"/>
      <c r="H215" s="69" t="s">
        <v>13790</v>
      </c>
      <c r="I215"/>
      <c r="J215"/>
    </row>
    <row r="216" spans="1:10" x14ac:dyDescent="0.3">
      <c r="A216" s="1" t="s">
        <v>14937</v>
      </c>
      <c r="B216" s="69" t="s">
        <v>262</v>
      </c>
      <c r="C216" s="69" t="s">
        <v>14936</v>
      </c>
      <c r="D216" s="69" t="s">
        <v>566</v>
      </c>
      <c r="E216" s="69" t="s">
        <v>347</v>
      </c>
      <c r="F216" s="69">
        <v>7</v>
      </c>
      <c r="G216" s="69"/>
      <c r="H216" s="69" t="s">
        <v>13790</v>
      </c>
      <c r="I216"/>
      <c r="J216"/>
    </row>
    <row r="217" spans="1:10" x14ac:dyDescent="0.3">
      <c r="A217" s="1"/>
      <c r="B217" s="69" t="s">
        <v>262</v>
      </c>
      <c r="C217" s="69" t="s">
        <v>16712</v>
      </c>
      <c r="D217" s="69" t="s">
        <v>16710</v>
      </c>
      <c r="E217" s="69" t="s">
        <v>16710</v>
      </c>
      <c r="F217" s="69">
        <v>7</v>
      </c>
      <c r="G217" s="69"/>
      <c r="H217" s="69" t="s">
        <v>11021</v>
      </c>
      <c r="I217"/>
      <c r="J217"/>
    </row>
    <row r="218" spans="1:10" x14ac:dyDescent="0.3">
      <c r="A218" s="1"/>
      <c r="B218" s="69" t="s">
        <v>262</v>
      </c>
      <c r="C218" s="69" t="s">
        <v>16720</v>
      </c>
      <c r="D218" s="69" t="s">
        <v>16710</v>
      </c>
      <c r="E218" s="69" t="s">
        <v>16710</v>
      </c>
      <c r="F218" s="69">
        <v>7</v>
      </c>
      <c r="G218" s="69"/>
      <c r="H218" s="69" t="s">
        <v>11021</v>
      </c>
      <c r="I218"/>
      <c r="J218"/>
    </row>
    <row r="219" spans="1:10" x14ac:dyDescent="0.3">
      <c r="A219" s="1"/>
      <c r="B219" s="69" t="s">
        <v>262</v>
      </c>
      <c r="C219" s="69" t="s">
        <v>13766</v>
      </c>
      <c r="D219" s="69" t="s">
        <v>16710</v>
      </c>
      <c r="E219" s="69" t="s">
        <v>16710</v>
      </c>
      <c r="F219" s="69">
        <v>7</v>
      </c>
      <c r="G219" s="69"/>
      <c r="H219" s="69" t="s">
        <v>11021</v>
      </c>
      <c r="I219"/>
      <c r="J219"/>
    </row>
    <row r="220" spans="1:10" x14ac:dyDescent="0.3">
      <c r="A220" s="1"/>
      <c r="B220" s="69" t="s">
        <v>262</v>
      </c>
      <c r="C220" s="69" t="s">
        <v>13775</v>
      </c>
      <c r="D220" s="69" t="s">
        <v>16710</v>
      </c>
      <c r="E220" s="69" t="s">
        <v>16710</v>
      </c>
      <c r="F220" s="69">
        <v>7</v>
      </c>
      <c r="G220" s="69"/>
      <c r="H220" s="69" t="s">
        <v>11021</v>
      </c>
      <c r="I220"/>
      <c r="J220"/>
    </row>
    <row r="221" spans="1:10" x14ac:dyDescent="0.3">
      <c r="A221" s="1"/>
      <c r="B221" s="69" t="s">
        <v>262</v>
      </c>
      <c r="C221" s="69" t="s">
        <v>13784</v>
      </c>
      <c r="D221" s="69" t="s">
        <v>16710</v>
      </c>
      <c r="E221" s="69" t="s">
        <v>16710</v>
      </c>
      <c r="F221" s="69">
        <v>7</v>
      </c>
      <c r="G221" s="69"/>
      <c r="H221" s="69" t="s">
        <v>11021</v>
      </c>
      <c r="I221"/>
      <c r="J221"/>
    </row>
    <row r="222" spans="1:10" x14ac:dyDescent="0.3">
      <c r="A222" s="1" t="s">
        <v>144</v>
      </c>
      <c r="B222" s="69" t="s">
        <v>265</v>
      </c>
      <c r="C222" s="69" t="s">
        <v>10036</v>
      </c>
      <c r="D222" s="69" t="s">
        <v>890</v>
      </c>
      <c r="E222" s="69" t="s">
        <v>347</v>
      </c>
      <c r="F222" s="69">
        <v>8</v>
      </c>
      <c r="G222" s="69"/>
      <c r="H222" s="69" t="s">
        <v>13790</v>
      </c>
      <c r="I222"/>
      <c r="J222"/>
    </row>
    <row r="223" spans="1:10" x14ac:dyDescent="0.3">
      <c r="A223" s="1" t="s">
        <v>195</v>
      </c>
      <c r="B223" s="69" t="s">
        <v>265</v>
      </c>
      <c r="C223" s="69" t="s">
        <v>4048</v>
      </c>
      <c r="D223" s="69" t="s">
        <v>741</v>
      </c>
      <c r="E223" s="69" t="s">
        <v>347</v>
      </c>
      <c r="F223" s="69">
        <v>8</v>
      </c>
      <c r="G223" s="69"/>
      <c r="H223" s="69" t="s">
        <v>13790</v>
      </c>
      <c r="I223"/>
      <c r="J223"/>
    </row>
    <row r="224" spans="1:10" x14ac:dyDescent="0.3">
      <c r="A224" s="1" t="s">
        <v>14624</v>
      </c>
      <c r="B224" s="69" t="s">
        <v>265</v>
      </c>
      <c r="C224" s="69" t="s">
        <v>14623</v>
      </c>
      <c r="D224" s="69" t="s">
        <v>909</v>
      </c>
      <c r="E224" s="69" t="s">
        <v>347</v>
      </c>
      <c r="F224" s="69">
        <v>8</v>
      </c>
      <c r="G224" s="69"/>
      <c r="H224" s="69" t="s">
        <v>13790</v>
      </c>
      <c r="I224"/>
      <c r="J224"/>
    </row>
    <row r="225" spans="1:10" x14ac:dyDescent="0.3">
      <c r="A225" s="1" t="s">
        <v>188</v>
      </c>
      <c r="B225" s="69" t="s">
        <v>265</v>
      </c>
      <c r="C225" s="69" t="s">
        <v>7931</v>
      </c>
      <c r="D225" s="69" t="s">
        <v>703</v>
      </c>
      <c r="E225" s="69" t="s">
        <v>347</v>
      </c>
      <c r="F225" s="69">
        <v>8</v>
      </c>
      <c r="G225" s="69"/>
      <c r="H225" s="69" t="s">
        <v>13790</v>
      </c>
      <c r="I225"/>
      <c r="J225"/>
    </row>
    <row r="226" spans="1:10" x14ac:dyDescent="0.3">
      <c r="A226" s="1" t="s">
        <v>14928</v>
      </c>
      <c r="B226" s="69" t="s">
        <v>265</v>
      </c>
      <c r="C226" s="69" t="s">
        <v>14927</v>
      </c>
      <c r="D226" s="69" t="s">
        <v>890</v>
      </c>
      <c r="E226" s="69" t="s">
        <v>320</v>
      </c>
      <c r="F226" s="69">
        <v>8</v>
      </c>
      <c r="G226" s="69"/>
      <c r="H226" s="69" t="s">
        <v>13790</v>
      </c>
      <c r="I226"/>
      <c r="J226"/>
    </row>
    <row r="227" spans="1:10" x14ac:dyDescent="0.3">
      <c r="A227" s="1" t="s">
        <v>7355</v>
      </c>
      <c r="B227" s="69" t="s">
        <v>265</v>
      </c>
      <c r="C227" s="69" t="s">
        <v>13799</v>
      </c>
      <c r="D227" s="69" t="s">
        <v>414</v>
      </c>
      <c r="E227" s="69" t="s">
        <v>347</v>
      </c>
      <c r="F227" s="69">
        <v>8</v>
      </c>
      <c r="G227" s="69"/>
      <c r="H227" s="69" t="s">
        <v>13790</v>
      </c>
      <c r="I227"/>
      <c r="J227"/>
    </row>
    <row r="228" spans="1:10" x14ac:dyDescent="0.3">
      <c r="A228" s="1" t="s">
        <v>197</v>
      </c>
      <c r="B228" s="69" t="s">
        <v>265</v>
      </c>
      <c r="C228" s="69" t="s">
        <v>7500</v>
      </c>
      <c r="D228" s="69" t="s">
        <v>548</v>
      </c>
      <c r="E228" s="69" t="s">
        <v>448</v>
      </c>
      <c r="F228" s="69">
        <v>8</v>
      </c>
      <c r="G228" s="69"/>
      <c r="H228" s="69" t="s">
        <v>13790</v>
      </c>
      <c r="I228"/>
      <c r="J228"/>
    </row>
    <row r="229" spans="1:10" x14ac:dyDescent="0.3">
      <c r="A229" s="1" t="s">
        <v>145</v>
      </c>
      <c r="B229" s="69" t="s">
        <v>265</v>
      </c>
      <c r="C229" s="69" t="s">
        <v>2128</v>
      </c>
      <c r="D229" s="69" t="s">
        <v>909</v>
      </c>
      <c r="E229" s="69" t="s">
        <v>320</v>
      </c>
      <c r="F229" s="69">
        <v>8</v>
      </c>
      <c r="G229" s="69"/>
      <c r="H229" s="69" t="s">
        <v>13790</v>
      </c>
      <c r="I229"/>
      <c r="J229"/>
    </row>
    <row r="230" spans="1:10" x14ac:dyDescent="0.3">
      <c r="A230" s="1" t="s">
        <v>14424</v>
      </c>
      <c r="B230" s="69" t="s">
        <v>265</v>
      </c>
      <c r="C230" s="69" t="s">
        <v>14423</v>
      </c>
      <c r="D230" s="69" t="s">
        <v>665</v>
      </c>
      <c r="E230" s="69" t="s">
        <v>320</v>
      </c>
      <c r="F230" s="69">
        <v>8</v>
      </c>
      <c r="G230" s="69"/>
      <c r="H230" s="69" t="s">
        <v>13790</v>
      </c>
      <c r="I230"/>
      <c r="J230"/>
    </row>
    <row r="231" spans="1:10" x14ac:dyDescent="0.3">
      <c r="A231" s="1" t="s">
        <v>14402</v>
      </c>
      <c r="B231" s="69" t="s">
        <v>265</v>
      </c>
      <c r="C231" s="69" t="s">
        <v>15600</v>
      </c>
      <c r="D231" s="69" t="s">
        <v>14224</v>
      </c>
      <c r="E231" s="69" t="s">
        <v>347</v>
      </c>
      <c r="F231" s="69">
        <v>8</v>
      </c>
      <c r="G231" s="69"/>
      <c r="H231" s="69" t="s">
        <v>13790</v>
      </c>
      <c r="I231"/>
      <c r="J231"/>
    </row>
    <row r="232" spans="1:10" x14ac:dyDescent="0.3">
      <c r="A232" s="1" t="s">
        <v>15420</v>
      </c>
      <c r="B232" s="69" t="s">
        <v>265</v>
      </c>
      <c r="C232" s="69" t="s">
        <v>16634</v>
      </c>
      <c r="D232" s="69" t="s">
        <v>532</v>
      </c>
      <c r="E232" s="69" t="s">
        <v>448</v>
      </c>
      <c r="F232" s="69">
        <v>8</v>
      </c>
      <c r="G232" s="69"/>
      <c r="H232" s="69" t="s">
        <v>13790</v>
      </c>
      <c r="I232"/>
      <c r="J232"/>
    </row>
    <row r="233" spans="1:10" x14ac:dyDescent="0.3">
      <c r="A233" s="1" t="s">
        <v>15503</v>
      </c>
      <c r="B233" s="69" t="s">
        <v>265</v>
      </c>
      <c r="C233" s="69" t="s">
        <v>15502</v>
      </c>
      <c r="D233" s="69" t="s">
        <v>386</v>
      </c>
      <c r="E233" s="69" t="s">
        <v>448</v>
      </c>
      <c r="F233" s="69">
        <v>8</v>
      </c>
      <c r="G233" s="69"/>
      <c r="H233" s="69" t="s">
        <v>13790</v>
      </c>
      <c r="I233"/>
      <c r="J233"/>
    </row>
    <row r="234" spans="1:10" x14ac:dyDescent="0.3">
      <c r="A234" s="1" t="s">
        <v>105</v>
      </c>
      <c r="B234" s="69" t="s">
        <v>265</v>
      </c>
      <c r="C234" s="69" t="s">
        <v>6608</v>
      </c>
      <c r="D234" s="69" t="s">
        <v>690</v>
      </c>
      <c r="E234" s="69" t="s">
        <v>320</v>
      </c>
      <c r="F234" s="69">
        <v>8</v>
      </c>
      <c r="G234" s="69"/>
      <c r="H234" s="69" t="s">
        <v>13790</v>
      </c>
      <c r="I234"/>
      <c r="J234"/>
    </row>
    <row r="235" spans="1:10" x14ac:dyDescent="0.3">
      <c r="A235" s="1" t="s">
        <v>167</v>
      </c>
      <c r="B235" s="69" t="s">
        <v>265</v>
      </c>
      <c r="C235" s="69" t="s">
        <v>3189</v>
      </c>
      <c r="D235" s="69" t="s">
        <v>14224</v>
      </c>
      <c r="E235" s="69" t="s">
        <v>448</v>
      </c>
      <c r="F235" s="69">
        <v>8</v>
      </c>
      <c r="G235" s="69"/>
      <c r="H235" s="69" t="s">
        <v>13790</v>
      </c>
      <c r="I235"/>
      <c r="J235"/>
    </row>
    <row r="236" spans="1:10" x14ac:dyDescent="0.3">
      <c r="A236" s="1" t="s">
        <v>203</v>
      </c>
      <c r="B236" s="69" t="s">
        <v>265</v>
      </c>
      <c r="C236" s="69" t="s">
        <v>5035</v>
      </c>
      <c r="D236" s="69" t="s">
        <v>334</v>
      </c>
      <c r="E236" s="69" t="s">
        <v>310</v>
      </c>
      <c r="F236" s="69">
        <v>8</v>
      </c>
      <c r="G236" s="69"/>
      <c r="H236" s="69" t="s">
        <v>13790</v>
      </c>
      <c r="I236"/>
      <c r="J236"/>
    </row>
    <row r="237" spans="1:10" x14ac:dyDescent="0.3">
      <c r="A237" s="1" t="s">
        <v>186</v>
      </c>
      <c r="B237" s="69" t="s">
        <v>265</v>
      </c>
      <c r="C237" s="69" t="s">
        <v>3833</v>
      </c>
      <c r="D237" s="69" t="s">
        <v>904</v>
      </c>
      <c r="E237" s="69" t="s">
        <v>347</v>
      </c>
      <c r="F237" s="69">
        <v>8</v>
      </c>
      <c r="G237" s="69"/>
      <c r="H237" s="69" t="s">
        <v>13790</v>
      </c>
      <c r="I237"/>
      <c r="J237"/>
    </row>
    <row r="238" spans="1:10" x14ac:dyDescent="0.3">
      <c r="A238" s="1" t="s">
        <v>42</v>
      </c>
      <c r="B238" s="69" t="s">
        <v>265</v>
      </c>
      <c r="C238" s="69" t="s">
        <v>1651</v>
      </c>
      <c r="D238" s="69" t="s">
        <v>476</v>
      </c>
      <c r="E238" s="69" t="s">
        <v>310</v>
      </c>
      <c r="F238" s="69">
        <v>8</v>
      </c>
      <c r="G238" s="69"/>
      <c r="H238" s="69" t="s">
        <v>13790</v>
      </c>
      <c r="I238"/>
      <c r="J238"/>
    </row>
    <row r="239" spans="1:10" x14ac:dyDescent="0.3">
      <c r="A239" s="1" t="s">
        <v>92</v>
      </c>
      <c r="B239" s="69" t="s">
        <v>265</v>
      </c>
      <c r="C239" s="69" t="s">
        <v>8334</v>
      </c>
      <c r="D239" s="69" t="s">
        <v>532</v>
      </c>
      <c r="E239" s="69" t="s">
        <v>448</v>
      </c>
      <c r="F239" s="69">
        <v>8</v>
      </c>
      <c r="G239" s="69"/>
      <c r="H239" s="69" t="s">
        <v>13790</v>
      </c>
      <c r="I239"/>
      <c r="J239"/>
    </row>
    <row r="240" spans="1:10" x14ac:dyDescent="0.3">
      <c r="A240" s="1" t="s">
        <v>7488</v>
      </c>
      <c r="B240" s="69" t="s">
        <v>265</v>
      </c>
      <c r="C240" s="69" t="s">
        <v>7491</v>
      </c>
      <c r="D240" s="69" t="s">
        <v>476</v>
      </c>
      <c r="E240" s="69" t="s">
        <v>347</v>
      </c>
      <c r="F240" s="69">
        <v>8</v>
      </c>
      <c r="G240" s="69"/>
      <c r="H240" s="69" t="s">
        <v>13790</v>
      </c>
      <c r="I240"/>
      <c r="J240"/>
    </row>
    <row r="241" spans="1:10" x14ac:dyDescent="0.3">
      <c r="A241" s="1" t="s">
        <v>19</v>
      </c>
      <c r="B241" s="69" t="s">
        <v>265</v>
      </c>
      <c r="C241" s="69" t="s">
        <v>5179</v>
      </c>
      <c r="D241" s="69" t="s">
        <v>703</v>
      </c>
      <c r="E241" s="69" t="s">
        <v>347</v>
      </c>
      <c r="F241" s="69">
        <v>8</v>
      </c>
      <c r="G241" s="69"/>
      <c r="H241" s="69" t="s">
        <v>13790</v>
      </c>
      <c r="I241"/>
      <c r="J241"/>
    </row>
    <row r="242" spans="1:10" x14ac:dyDescent="0.3">
      <c r="A242" s="1" t="s">
        <v>244</v>
      </c>
      <c r="B242" s="69" t="s">
        <v>265</v>
      </c>
      <c r="C242" s="69" t="s">
        <v>7937</v>
      </c>
      <c r="D242" s="69" t="s">
        <v>408</v>
      </c>
      <c r="E242" s="69" t="s">
        <v>347</v>
      </c>
      <c r="F242" s="69">
        <v>8</v>
      </c>
      <c r="G242" s="69"/>
      <c r="H242" s="69" t="s">
        <v>13790</v>
      </c>
      <c r="I242"/>
      <c r="J242"/>
    </row>
    <row r="243" spans="1:10" x14ac:dyDescent="0.3">
      <c r="A243" s="1" t="s">
        <v>124</v>
      </c>
      <c r="B243" s="69" t="s">
        <v>265</v>
      </c>
      <c r="C243" s="69" t="s">
        <v>5671</v>
      </c>
      <c r="D243" s="69" t="s">
        <v>717</v>
      </c>
      <c r="E243" s="69" t="s">
        <v>347</v>
      </c>
      <c r="F243" s="69">
        <v>8</v>
      </c>
      <c r="G243" s="69"/>
      <c r="H243" s="69" t="s">
        <v>13790</v>
      </c>
      <c r="I243"/>
      <c r="J243"/>
    </row>
    <row r="244" spans="1:10" x14ac:dyDescent="0.3">
      <c r="A244" s="1"/>
      <c r="B244" s="69" t="s">
        <v>265</v>
      </c>
      <c r="C244" s="69" t="s">
        <v>15526</v>
      </c>
      <c r="D244" s="69" t="s">
        <v>16710</v>
      </c>
      <c r="E244" s="69" t="s">
        <v>16710</v>
      </c>
      <c r="F244" s="69">
        <v>8</v>
      </c>
      <c r="G244" s="69"/>
      <c r="H244" s="69" t="s">
        <v>11021</v>
      </c>
      <c r="I244"/>
      <c r="J244"/>
    </row>
    <row r="245" spans="1:10" x14ac:dyDescent="0.3">
      <c r="A245" s="1"/>
      <c r="B245" s="69" t="s">
        <v>265</v>
      </c>
      <c r="C245" s="69" t="s">
        <v>16716</v>
      </c>
      <c r="D245" s="69" t="s">
        <v>16710</v>
      </c>
      <c r="E245" s="69" t="s">
        <v>16710</v>
      </c>
      <c r="F245" s="69">
        <v>8</v>
      </c>
      <c r="G245" s="69"/>
      <c r="H245" s="69" t="s">
        <v>11021</v>
      </c>
      <c r="I245"/>
      <c r="J245"/>
    </row>
    <row r="246" spans="1:10" x14ac:dyDescent="0.3">
      <c r="A246" s="1"/>
      <c r="B246" s="69" t="s">
        <v>265</v>
      </c>
      <c r="C246" s="69" t="s">
        <v>13755</v>
      </c>
      <c r="D246" s="69" t="s">
        <v>16710</v>
      </c>
      <c r="E246" s="69" t="s">
        <v>16710</v>
      </c>
      <c r="F246" s="69">
        <v>8</v>
      </c>
      <c r="G246" s="69"/>
      <c r="H246" s="69" t="s">
        <v>11021</v>
      </c>
      <c r="I246"/>
      <c r="J246"/>
    </row>
    <row r="247" spans="1:10" x14ac:dyDescent="0.3">
      <c r="A247" s="1"/>
      <c r="B247" s="69" t="s">
        <v>265</v>
      </c>
      <c r="C247" s="69" t="s">
        <v>16724</v>
      </c>
      <c r="D247" s="69" t="s">
        <v>16710</v>
      </c>
      <c r="E247" s="69" t="s">
        <v>16710</v>
      </c>
      <c r="F247" s="69">
        <v>8</v>
      </c>
      <c r="G247" s="69"/>
      <c r="H247" s="69" t="s">
        <v>11021</v>
      </c>
      <c r="I247"/>
      <c r="J247"/>
    </row>
    <row r="248" spans="1:10" x14ac:dyDescent="0.3">
      <c r="A248" s="1"/>
      <c r="B248" s="69" t="s">
        <v>265</v>
      </c>
      <c r="C248" s="69" t="s">
        <v>15540</v>
      </c>
      <c r="D248" s="69" t="s">
        <v>16710</v>
      </c>
      <c r="E248" s="69" t="s">
        <v>16710</v>
      </c>
      <c r="F248" s="69">
        <v>8</v>
      </c>
      <c r="G248" s="69"/>
      <c r="H248" s="69" t="s">
        <v>11021</v>
      </c>
      <c r="I248"/>
      <c r="J248"/>
    </row>
    <row r="249" spans="1:10" x14ac:dyDescent="0.3">
      <c r="A249" s="1"/>
      <c r="B249" s="69" t="s">
        <v>265</v>
      </c>
      <c r="C249" s="69" t="s">
        <v>13774</v>
      </c>
      <c r="D249" s="69" t="s">
        <v>16710</v>
      </c>
      <c r="E249" s="69" t="s">
        <v>16710</v>
      </c>
      <c r="F249" s="69">
        <v>8</v>
      </c>
      <c r="G249" s="69"/>
      <c r="H249" s="69" t="s">
        <v>11021</v>
      </c>
      <c r="I249"/>
      <c r="J249"/>
    </row>
    <row r="250" spans="1:10" x14ac:dyDescent="0.3">
      <c r="A250" s="1"/>
      <c r="B250" s="69" t="s">
        <v>265</v>
      </c>
      <c r="C250" s="69" t="s">
        <v>13783</v>
      </c>
      <c r="D250" s="69" t="s">
        <v>16710</v>
      </c>
      <c r="E250" s="69" t="s">
        <v>16710</v>
      </c>
      <c r="F250" s="69">
        <v>8</v>
      </c>
      <c r="G250" s="69"/>
      <c r="H250" s="69" t="s">
        <v>11021</v>
      </c>
      <c r="I250"/>
      <c r="J250"/>
    </row>
    <row r="251" spans="1:10" x14ac:dyDescent="0.3">
      <c r="A251" s="1" t="s">
        <v>179</v>
      </c>
      <c r="B251" s="69" t="s">
        <v>266</v>
      </c>
      <c r="C251" s="69" t="s">
        <v>5075</v>
      </c>
      <c r="D251" s="69" t="s">
        <v>339</v>
      </c>
      <c r="E251" s="69" t="s">
        <v>448</v>
      </c>
      <c r="F251" s="69">
        <v>9</v>
      </c>
      <c r="G251" s="69" t="s">
        <v>17549</v>
      </c>
      <c r="H251" s="69" t="s">
        <v>13790</v>
      </c>
      <c r="I251"/>
      <c r="J251"/>
    </row>
    <row r="252" spans="1:10" x14ac:dyDescent="0.3">
      <c r="A252" s="1" t="s">
        <v>157</v>
      </c>
      <c r="B252" s="69" t="s">
        <v>266</v>
      </c>
      <c r="C252" s="69" t="s">
        <v>10383</v>
      </c>
      <c r="D252" s="69" t="s">
        <v>414</v>
      </c>
      <c r="E252" s="69" t="s">
        <v>448</v>
      </c>
      <c r="F252" s="69">
        <v>9</v>
      </c>
      <c r="G252" s="69" t="s">
        <v>17549</v>
      </c>
      <c r="H252" s="69" t="s">
        <v>13790</v>
      </c>
      <c r="I252"/>
      <c r="J252"/>
    </row>
    <row r="253" spans="1:10" x14ac:dyDescent="0.3">
      <c r="A253" s="1" t="s">
        <v>7024</v>
      </c>
      <c r="B253" s="69" t="s">
        <v>266</v>
      </c>
      <c r="C253" s="69" t="s">
        <v>7025</v>
      </c>
      <c r="D253" s="69" t="s">
        <v>566</v>
      </c>
      <c r="E253" s="69" t="s">
        <v>448</v>
      </c>
      <c r="F253" s="69">
        <v>9</v>
      </c>
      <c r="G253" s="69" t="s">
        <v>17549</v>
      </c>
      <c r="H253" s="69" t="s">
        <v>13790</v>
      </c>
      <c r="I253"/>
      <c r="J253"/>
    </row>
    <row r="254" spans="1:10" x14ac:dyDescent="0.3">
      <c r="A254" s="1" t="s">
        <v>6546</v>
      </c>
      <c r="B254" s="69" t="s">
        <v>266</v>
      </c>
      <c r="C254" s="69" t="s">
        <v>6549</v>
      </c>
      <c r="D254" s="69" t="s">
        <v>14224</v>
      </c>
      <c r="E254" s="69" t="s">
        <v>320</v>
      </c>
      <c r="F254" s="69">
        <v>9</v>
      </c>
      <c r="G254" s="69" t="s">
        <v>17549</v>
      </c>
      <c r="H254" s="69" t="s">
        <v>13790</v>
      </c>
      <c r="I254"/>
      <c r="J254"/>
    </row>
    <row r="255" spans="1:10" x14ac:dyDescent="0.3">
      <c r="A255" s="1" t="s">
        <v>236</v>
      </c>
      <c r="B255" s="69" t="s">
        <v>266</v>
      </c>
      <c r="C255" s="69" t="s">
        <v>6767</v>
      </c>
      <c r="D255" s="69" t="s">
        <v>339</v>
      </c>
      <c r="E255" s="69" t="s">
        <v>347</v>
      </c>
      <c r="F255" s="69">
        <v>9</v>
      </c>
      <c r="G255" s="69" t="s">
        <v>17549</v>
      </c>
      <c r="H255" s="69" t="s">
        <v>13790</v>
      </c>
      <c r="I255"/>
      <c r="J255"/>
    </row>
    <row r="256" spans="1:10" x14ac:dyDescent="0.3">
      <c r="A256" s="1" t="s">
        <v>15455</v>
      </c>
      <c r="B256" s="69" t="s">
        <v>266</v>
      </c>
      <c r="C256" s="69" t="s">
        <v>15454</v>
      </c>
      <c r="D256" s="69" t="s">
        <v>703</v>
      </c>
      <c r="E256" s="69" t="s">
        <v>347</v>
      </c>
      <c r="F256" s="69">
        <v>9</v>
      </c>
      <c r="G256" s="69" t="s">
        <v>17549</v>
      </c>
      <c r="H256" s="69" t="s">
        <v>13790</v>
      </c>
      <c r="I256"/>
      <c r="J256"/>
    </row>
    <row r="257" spans="1:10" x14ac:dyDescent="0.3">
      <c r="A257" s="1" t="s">
        <v>15204</v>
      </c>
      <c r="B257" s="69" t="s">
        <v>266</v>
      </c>
      <c r="C257" s="69" t="s">
        <v>15203</v>
      </c>
      <c r="D257" s="69" t="s">
        <v>386</v>
      </c>
      <c r="E257" s="69" t="s">
        <v>310</v>
      </c>
      <c r="F257" s="69">
        <v>9</v>
      </c>
      <c r="G257" s="69" t="s">
        <v>17549</v>
      </c>
      <c r="H257" s="69" t="s">
        <v>13790</v>
      </c>
      <c r="I257"/>
      <c r="J257"/>
    </row>
    <row r="258" spans="1:10" x14ac:dyDescent="0.3">
      <c r="A258" s="1" t="s">
        <v>6308</v>
      </c>
      <c r="B258" s="69" t="s">
        <v>266</v>
      </c>
      <c r="C258" s="69" t="s">
        <v>16408</v>
      </c>
      <c r="D258" s="69" t="s">
        <v>532</v>
      </c>
      <c r="E258" s="69" t="s">
        <v>448</v>
      </c>
      <c r="F258" s="69">
        <v>9</v>
      </c>
      <c r="G258" s="69" t="s">
        <v>17549</v>
      </c>
      <c r="H258" s="69" t="s">
        <v>13790</v>
      </c>
      <c r="I258"/>
      <c r="J258"/>
    </row>
    <row r="259" spans="1:10" x14ac:dyDescent="0.3">
      <c r="A259" s="1" t="s">
        <v>5582</v>
      </c>
      <c r="B259" s="69" t="s">
        <v>266</v>
      </c>
      <c r="C259" s="69" t="s">
        <v>5584</v>
      </c>
      <c r="D259" s="69" t="s">
        <v>339</v>
      </c>
      <c r="E259" s="69" t="s">
        <v>310</v>
      </c>
      <c r="F259" s="69">
        <v>9</v>
      </c>
      <c r="G259" s="69" t="s">
        <v>17549</v>
      </c>
      <c r="H259" s="69" t="s">
        <v>13790</v>
      </c>
      <c r="I259"/>
      <c r="J259"/>
    </row>
    <row r="260" spans="1:10" x14ac:dyDescent="0.3">
      <c r="A260" s="1" t="s">
        <v>246</v>
      </c>
      <c r="B260" s="69" t="s">
        <v>266</v>
      </c>
      <c r="C260" s="69" t="s">
        <v>7444</v>
      </c>
      <c r="D260" s="69" t="s">
        <v>1190</v>
      </c>
      <c r="E260" s="69" t="s">
        <v>448</v>
      </c>
      <c r="F260" s="69">
        <v>9</v>
      </c>
      <c r="G260" s="69" t="s">
        <v>17549</v>
      </c>
      <c r="H260" s="69" t="s">
        <v>13790</v>
      </c>
      <c r="I260"/>
      <c r="J260"/>
    </row>
    <row r="261" spans="1:10" x14ac:dyDescent="0.3">
      <c r="A261" s="1" t="s">
        <v>7536</v>
      </c>
      <c r="B261" s="69" t="s">
        <v>266</v>
      </c>
      <c r="C261" s="69" t="s">
        <v>7537</v>
      </c>
      <c r="D261" s="69" t="s">
        <v>386</v>
      </c>
      <c r="E261" s="69" t="s">
        <v>448</v>
      </c>
      <c r="F261" s="69">
        <v>9</v>
      </c>
      <c r="G261" s="69" t="s">
        <v>17549</v>
      </c>
      <c r="H261" s="69" t="s">
        <v>13790</v>
      </c>
      <c r="I261"/>
      <c r="J261"/>
    </row>
    <row r="262" spans="1:10" x14ac:dyDescent="0.3">
      <c r="A262" s="1" t="s">
        <v>206</v>
      </c>
      <c r="B262" s="69" t="s">
        <v>266</v>
      </c>
      <c r="C262" s="69" t="s">
        <v>12419</v>
      </c>
      <c r="D262" s="69" t="s">
        <v>1190</v>
      </c>
      <c r="E262" s="69" t="s">
        <v>448</v>
      </c>
      <c r="F262" s="69">
        <v>9</v>
      </c>
      <c r="G262" s="69" t="s">
        <v>17549</v>
      </c>
      <c r="H262" s="69" t="s">
        <v>13790</v>
      </c>
      <c r="I262"/>
      <c r="J262"/>
    </row>
    <row r="263" spans="1:10" x14ac:dyDescent="0.3">
      <c r="A263" s="1" t="s">
        <v>152</v>
      </c>
      <c r="B263" s="69" t="s">
        <v>266</v>
      </c>
      <c r="C263" s="69" t="s">
        <v>9889</v>
      </c>
      <c r="D263" s="69" t="s">
        <v>305</v>
      </c>
      <c r="E263" s="69" t="s">
        <v>347</v>
      </c>
      <c r="F263" s="69">
        <v>9</v>
      </c>
      <c r="G263" s="69" t="s">
        <v>17549</v>
      </c>
      <c r="H263" s="69" t="s">
        <v>13790</v>
      </c>
      <c r="I263"/>
      <c r="J263"/>
    </row>
    <row r="264" spans="1:10" x14ac:dyDescent="0.3">
      <c r="A264" s="1"/>
      <c r="B264" s="69" t="s">
        <v>266</v>
      </c>
      <c r="C264" s="69" t="s">
        <v>13729</v>
      </c>
      <c r="D264" s="69" t="s">
        <v>16710</v>
      </c>
      <c r="E264" s="69" t="s">
        <v>16710</v>
      </c>
      <c r="F264" s="69">
        <v>9</v>
      </c>
      <c r="G264" s="69" t="s">
        <v>17549</v>
      </c>
      <c r="H264" s="69" t="s">
        <v>11021</v>
      </c>
      <c r="I264"/>
      <c r="J264"/>
    </row>
    <row r="265" spans="1:10" x14ac:dyDescent="0.3">
      <c r="A265" s="1"/>
      <c r="B265" s="69" t="s">
        <v>266</v>
      </c>
      <c r="C265" s="69" t="s">
        <v>15525</v>
      </c>
      <c r="D265" s="69" t="s">
        <v>16710</v>
      </c>
      <c r="E265" s="69" t="s">
        <v>16710</v>
      </c>
      <c r="F265" s="69">
        <v>9</v>
      </c>
      <c r="G265" s="69" t="s">
        <v>17549</v>
      </c>
      <c r="H265" s="69" t="s">
        <v>11021</v>
      </c>
      <c r="I265"/>
      <c r="J265"/>
    </row>
    <row r="266" spans="1:10" x14ac:dyDescent="0.3">
      <c r="A266" s="1"/>
      <c r="B266" s="69" t="s">
        <v>266</v>
      </c>
      <c r="C266" s="69" t="s">
        <v>16719</v>
      </c>
      <c r="D266" s="69" t="s">
        <v>16710</v>
      </c>
      <c r="E266" s="69" t="s">
        <v>16710</v>
      </c>
      <c r="F266" s="69">
        <v>9</v>
      </c>
      <c r="G266" s="69" t="s">
        <v>17549</v>
      </c>
      <c r="H266" s="69" t="s">
        <v>11021</v>
      </c>
      <c r="I266"/>
      <c r="J266"/>
    </row>
    <row r="267" spans="1:10" x14ac:dyDescent="0.3">
      <c r="A267" s="1"/>
      <c r="B267" s="69" t="s">
        <v>266</v>
      </c>
      <c r="C267" s="69" t="s">
        <v>16722</v>
      </c>
      <c r="D267" s="69" t="s">
        <v>16710</v>
      </c>
      <c r="E267" s="69" t="s">
        <v>16710</v>
      </c>
      <c r="F267" s="69">
        <v>9</v>
      </c>
      <c r="G267" s="69" t="s">
        <v>17549</v>
      </c>
      <c r="H267" s="69" t="s">
        <v>11021</v>
      </c>
      <c r="I267"/>
      <c r="J267"/>
    </row>
    <row r="268" spans="1:10" x14ac:dyDescent="0.3">
      <c r="A268" s="1"/>
      <c r="B268" s="69" t="s">
        <v>266</v>
      </c>
      <c r="C268" s="69" t="s">
        <v>16723</v>
      </c>
      <c r="D268" s="69" t="s">
        <v>16710</v>
      </c>
      <c r="E268" s="69" t="s">
        <v>16710</v>
      </c>
      <c r="F268" s="69">
        <v>9</v>
      </c>
      <c r="G268" s="69" t="s">
        <v>17549</v>
      </c>
      <c r="H268" s="69" t="s">
        <v>11021</v>
      </c>
      <c r="I268"/>
      <c r="J268"/>
    </row>
    <row r="269" spans="1:10" x14ac:dyDescent="0.3">
      <c r="A269" s="1"/>
      <c r="B269" s="69" t="s">
        <v>266</v>
      </c>
      <c r="C269" s="69" t="s">
        <v>13759</v>
      </c>
      <c r="D269" s="69" t="s">
        <v>16710</v>
      </c>
      <c r="E269" s="69" t="s">
        <v>16710</v>
      </c>
      <c r="F269" s="69">
        <v>9</v>
      </c>
      <c r="G269" s="69" t="s">
        <v>17549</v>
      </c>
      <c r="H269" s="69" t="s">
        <v>11021</v>
      </c>
      <c r="I269"/>
      <c r="J269"/>
    </row>
    <row r="270" spans="1:10" x14ac:dyDescent="0.3">
      <c r="A270" s="1"/>
      <c r="B270" s="69" t="s">
        <v>266</v>
      </c>
      <c r="C270" s="69" t="s">
        <v>13806</v>
      </c>
      <c r="D270" s="69" t="s">
        <v>16710</v>
      </c>
      <c r="E270" s="69" t="s">
        <v>16710</v>
      </c>
      <c r="F270" s="69">
        <v>9</v>
      </c>
      <c r="G270" s="69" t="s">
        <v>17549</v>
      </c>
      <c r="H270" s="69" t="s">
        <v>11021</v>
      </c>
      <c r="I270"/>
      <c r="J270"/>
    </row>
    <row r="271" spans="1:10" x14ac:dyDescent="0.3">
      <c r="A271" s="1"/>
      <c r="B271" s="69" t="s">
        <v>266</v>
      </c>
      <c r="C271" s="69" t="s">
        <v>13778</v>
      </c>
      <c r="D271" s="69" t="s">
        <v>16710</v>
      </c>
      <c r="E271" s="69" t="s">
        <v>16710</v>
      </c>
      <c r="F271" s="69">
        <v>9</v>
      </c>
      <c r="G271" s="69" t="s">
        <v>17549</v>
      </c>
      <c r="H271" s="69" t="s">
        <v>11021</v>
      </c>
      <c r="I271"/>
      <c r="J271"/>
    </row>
    <row r="272" spans="1:10" x14ac:dyDescent="0.3">
      <c r="A272" s="1"/>
      <c r="B272" s="69" t="s">
        <v>266</v>
      </c>
      <c r="C272" s="69" t="s">
        <v>13787</v>
      </c>
      <c r="D272" s="69" t="s">
        <v>16710</v>
      </c>
      <c r="E272" s="69" t="s">
        <v>16710</v>
      </c>
      <c r="F272" s="69">
        <v>9</v>
      </c>
      <c r="G272" s="69" t="s">
        <v>17549</v>
      </c>
      <c r="H272" s="69" t="s">
        <v>11021</v>
      </c>
      <c r="I272"/>
      <c r="J272"/>
    </row>
    <row r="273" spans="1:10" x14ac:dyDescent="0.3">
      <c r="A273" s="1" t="s">
        <v>6162</v>
      </c>
      <c r="B273" s="69" t="s">
        <v>264</v>
      </c>
      <c r="C273" s="69" t="s">
        <v>6163</v>
      </c>
      <c r="D273" s="69" t="s">
        <v>548</v>
      </c>
      <c r="E273" s="69" t="s">
        <v>347</v>
      </c>
      <c r="F273" s="69">
        <v>10</v>
      </c>
      <c r="G273" s="69"/>
      <c r="H273" s="69" t="s">
        <v>13790</v>
      </c>
      <c r="I273"/>
      <c r="J273"/>
    </row>
    <row r="274" spans="1:10" x14ac:dyDescent="0.3">
      <c r="A274" s="1" t="s">
        <v>136</v>
      </c>
      <c r="B274" s="69" t="s">
        <v>264</v>
      </c>
      <c r="C274" s="69" t="s">
        <v>6411</v>
      </c>
      <c r="D274" s="69" t="s">
        <v>1190</v>
      </c>
      <c r="E274" s="69" t="s">
        <v>347</v>
      </c>
      <c r="F274" s="69">
        <v>10</v>
      </c>
      <c r="G274" s="69"/>
      <c r="H274" s="69" t="s">
        <v>13790</v>
      </c>
      <c r="I274"/>
      <c r="J274"/>
    </row>
    <row r="275" spans="1:10" x14ac:dyDescent="0.3">
      <c r="A275" s="1" t="s">
        <v>220</v>
      </c>
      <c r="B275" s="69" t="s">
        <v>264</v>
      </c>
      <c r="C275" s="69" t="s">
        <v>4084</v>
      </c>
      <c r="D275" s="69" t="s">
        <v>665</v>
      </c>
      <c r="E275" s="69" t="s">
        <v>320</v>
      </c>
      <c r="F275" s="69">
        <v>10</v>
      </c>
      <c r="G275" s="69"/>
      <c r="H275" s="69" t="s">
        <v>13790</v>
      </c>
      <c r="I275"/>
      <c r="J275"/>
    </row>
    <row r="276" spans="1:10" x14ac:dyDescent="0.3">
      <c r="A276" s="1" t="s">
        <v>254</v>
      </c>
      <c r="B276" s="69" t="s">
        <v>264</v>
      </c>
      <c r="C276" s="69" t="s">
        <v>4624</v>
      </c>
      <c r="D276" s="69" t="s">
        <v>665</v>
      </c>
      <c r="E276" s="69" t="s">
        <v>310</v>
      </c>
      <c r="F276" s="69">
        <v>10</v>
      </c>
      <c r="G276" s="69"/>
      <c r="H276" s="69" t="s">
        <v>13790</v>
      </c>
      <c r="I276"/>
      <c r="J276"/>
    </row>
    <row r="277" spans="1:10" x14ac:dyDescent="0.3">
      <c r="A277" s="1" t="s">
        <v>185</v>
      </c>
      <c r="B277" s="69" t="s">
        <v>264</v>
      </c>
      <c r="C277" s="69" t="s">
        <v>1075</v>
      </c>
      <c r="D277" s="69" t="s">
        <v>486</v>
      </c>
      <c r="E277" s="69" t="s">
        <v>310</v>
      </c>
      <c r="F277" s="69">
        <v>10</v>
      </c>
      <c r="G277" s="69"/>
      <c r="H277" s="69" t="s">
        <v>13790</v>
      </c>
      <c r="I277"/>
      <c r="J277"/>
    </row>
    <row r="278" spans="1:10" x14ac:dyDescent="0.3">
      <c r="A278" s="1" t="s">
        <v>15483</v>
      </c>
      <c r="B278" s="69" t="s">
        <v>264</v>
      </c>
      <c r="C278" s="69" t="s">
        <v>15482</v>
      </c>
      <c r="D278" s="69" t="s">
        <v>904</v>
      </c>
      <c r="E278" s="69" t="s">
        <v>347</v>
      </c>
      <c r="F278" s="69">
        <v>10</v>
      </c>
      <c r="G278" s="69"/>
      <c r="H278" s="69" t="s">
        <v>13790</v>
      </c>
      <c r="I278"/>
      <c r="J278"/>
    </row>
    <row r="279" spans="1:10" x14ac:dyDescent="0.3">
      <c r="A279" s="1" t="s">
        <v>14373</v>
      </c>
      <c r="B279" s="69" t="s">
        <v>264</v>
      </c>
      <c r="C279" s="69" t="s">
        <v>14372</v>
      </c>
      <c r="D279" s="69" t="s">
        <v>717</v>
      </c>
      <c r="E279" s="69" t="s">
        <v>448</v>
      </c>
      <c r="F279" s="69">
        <v>10</v>
      </c>
      <c r="G279" s="69"/>
      <c r="H279" s="69" t="s">
        <v>13790</v>
      </c>
      <c r="I279"/>
      <c r="J279"/>
    </row>
    <row r="280" spans="1:10" x14ac:dyDescent="0.3">
      <c r="A280" s="1" t="s">
        <v>5337</v>
      </c>
      <c r="B280" s="69" t="s">
        <v>264</v>
      </c>
      <c r="C280" s="69" t="s">
        <v>5338</v>
      </c>
      <c r="D280" s="69" t="s">
        <v>486</v>
      </c>
      <c r="E280" s="69" t="s">
        <v>448</v>
      </c>
      <c r="F280" s="69">
        <v>10</v>
      </c>
      <c r="G280" s="69"/>
      <c r="H280" s="69" t="s">
        <v>13790</v>
      </c>
      <c r="I280"/>
      <c r="J280"/>
    </row>
    <row r="281" spans="1:10" x14ac:dyDescent="0.3">
      <c r="A281" s="1" t="s">
        <v>14185</v>
      </c>
      <c r="B281" s="69" t="s">
        <v>264</v>
      </c>
      <c r="C281" s="69" t="s">
        <v>14184</v>
      </c>
      <c r="D281" s="69" t="s">
        <v>548</v>
      </c>
      <c r="E281" s="69" t="s">
        <v>448</v>
      </c>
      <c r="F281" s="69">
        <v>10</v>
      </c>
      <c r="G281" s="69"/>
      <c r="H281" s="69" t="s">
        <v>13790</v>
      </c>
      <c r="I281"/>
      <c r="J281"/>
    </row>
    <row r="282" spans="1:10" x14ac:dyDescent="0.3">
      <c r="A282" s="1" t="s">
        <v>3391</v>
      </c>
      <c r="B282" s="69" t="s">
        <v>264</v>
      </c>
      <c r="C282" s="69" t="s">
        <v>3392</v>
      </c>
      <c r="D282" s="69" t="s">
        <v>703</v>
      </c>
      <c r="E282" s="69" t="s">
        <v>320</v>
      </c>
      <c r="F282" s="69">
        <v>10</v>
      </c>
      <c r="G282" s="69"/>
      <c r="H282" s="69" t="s">
        <v>13790</v>
      </c>
      <c r="I282"/>
      <c r="J282"/>
    </row>
    <row r="283" spans="1:10" x14ac:dyDescent="0.3">
      <c r="A283" s="1" t="s">
        <v>248</v>
      </c>
      <c r="B283" s="69" t="s">
        <v>264</v>
      </c>
      <c r="C283" s="69" t="s">
        <v>5710</v>
      </c>
      <c r="D283" s="69" t="s">
        <v>313</v>
      </c>
      <c r="E283" s="69" t="s">
        <v>320</v>
      </c>
      <c r="F283" s="69">
        <v>10</v>
      </c>
      <c r="G283" s="69"/>
      <c r="H283" s="69" t="s">
        <v>13790</v>
      </c>
      <c r="I283"/>
      <c r="J283"/>
    </row>
    <row r="284" spans="1:10" x14ac:dyDescent="0.3">
      <c r="A284" s="1" t="s">
        <v>191</v>
      </c>
      <c r="B284" s="69" t="s">
        <v>264</v>
      </c>
      <c r="C284" s="69" t="s">
        <v>7240</v>
      </c>
      <c r="D284" s="69" t="s">
        <v>1190</v>
      </c>
      <c r="E284" s="69" t="s">
        <v>448</v>
      </c>
      <c r="F284" s="69">
        <v>10</v>
      </c>
      <c r="G284" s="69"/>
      <c r="H284" s="69" t="s">
        <v>13790</v>
      </c>
      <c r="I284"/>
      <c r="J284"/>
    </row>
    <row r="285" spans="1:10" x14ac:dyDescent="0.3">
      <c r="A285" s="1" t="s">
        <v>247</v>
      </c>
      <c r="B285" s="69" t="s">
        <v>264</v>
      </c>
      <c r="C285" s="69" t="s">
        <v>6662</v>
      </c>
      <c r="D285" s="69" t="s">
        <v>408</v>
      </c>
      <c r="E285" s="69" t="s">
        <v>448</v>
      </c>
      <c r="F285" s="69">
        <v>10</v>
      </c>
      <c r="G285" s="69"/>
      <c r="H285" s="69" t="s">
        <v>13790</v>
      </c>
      <c r="I285"/>
      <c r="J285"/>
    </row>
    <row r="286" spans="1:10" x14ac:dyDescent="0.3">
      <c r="A286" s="1" t="s">
        <v>252</v>
      </c>
      <c r="B286" s="69" t="s">
        <v>264</v>
      </c>
      <c r="C286" s="69" t="s">
        <v>7699</v>
      </c>
      <c r="D286" s="69" t="s">
        <v>548</v>
      </c>
      <c r="E286" s="69" t="s">
        <v>347</v>
      </c>
      <c r="F286" s="69">
        <v>10</v>
      </c>
      <c r="G286" s="69"/>
      <c r="H286" s="69" t="s">
        <v>13790</v>
      </c>
      <c r="I286"/>
      <c r="J286"/>
    </row>
    <row r="287" spans="1:10" x14ac:dyDescent="0.3">
      <c r="A287" s="1" t="s">
        <v>14335</v>
      </c>
      <c r="B287" s="69" t="s">
        <v>264</v>
      </c>
      <c r="C287" s="69" t="s">
        <v>14334</v>
      </c>
      <c r="D287" s="69" t="s">
        <v>297</v>
      </c>
      <c r="E287" s="69" t="s">
        <v>448</v>
      </c>
      <c r="F287" s="69">
        <v>10</v>
      </c>
      <c r="G287" s="69"/>
      <c r="H287" s="69" t="s">
        <v>13790</v>
      </c>
      <c r="I287"/>
      <c r="J287"/>
    </row>
    <row r="288" spans="1:10" x14ac:dyDescent="0.3">
      <c r="A288" s="1" t="s">
        <v>15496</v>
      </c>
      <c r="B288" s="69" t="s">
        <v>264</v>
      </c>
      <c r="C288" s="69" t="s">
        <v>15495</v>
      </c>
      <c r="D288" s="69" t="s">
        <v>297</v>
      </c>
      <c r="E288" s="69" t="s">
        <v>310</v>
      </c>
      <c r="F288" s="69">
        <v>10</v>
      </c>
      <c r="G288" s="69"/>
      <c r="H288" s="69" t="s">
        <v>13790</v>
      </c>
      <c r="I288"/>
      <c r="J288"/>
    </row>
    <row r="289" spans="1:10" x14ac:dyDescent="0.3">
      <c r="A289" s="1" t="s">
        <v>257</v>
      </c>
      <c r="B289" s="69" t="s">
        <v>264</v>
      </c>
      <c r="C289" s="69" t="s">
        <v>10247</v>
      </c>
      <c r="D289" s="69" t="s">
        <v>297</v>
      </c>
      <c r="E289" s="69" t="s">
        <v>448</v>
      </c>
      <c r="F289" s="69">
        <v>10</v>
      </c>
      <c r="G289" s="69"/>
      <c r="H289" s="69" t="s">
        <v>13790</v>
      </c>
      <c r="I289"/>
      <c r="J289"/>
    </row>
    <row r="290" spans="1:10" x14ac:dyDescent="0.3">
      <c r="A290" s="1" t="s">
        <v>250</v>
      </c>
      <c r="B290" s="69" t="s">
        <v>264</v>
      </c>
      <c r="C290" s="69" t="s">
        <v>10107</v>
      </c>
      <c r="D290" s="69" t="s">
        <v>313</v>
      </c>
      <c r="E290" s="69" t="s">
        <v>347</v>
      </c>
      <c r="F290" s="69">
        <v>10</v>
      </c>
      <c r="G290" s="69"/>
      <c r="H290" s="69" t="s">
        <v>13790</v>
      </c>
      <c r="I290"/>
      <c r="J290"/>
    </row>
    <row r="291" spans="1:10" x14ac:dyDescent="0.3">
      <c r="A291" s="1" t="s">
        <v>240</v>
      </c>
      <c r="B291" s="69" t="s">
        <v>264</v>
      </c>
      <c r="C291" s="69" t="s">
        <v>9504</v>
      </c>
      <c r="D291" s="69" t="s">
        <v>1190</v>
      </c>
      <c r="E291" s="69" t="s">
        <v>347</v>
      </c>
      <c r="F291" s="69">
        <v>10</v>
      </c>
      <c r="G291" s="69"/>
      <c r="H291" s="69" t="s">
        <v>13790</v>
      </c>
      <c r="I291"/>
      <c r="J291"/>
    </row>
    <row r="292" spans="1:10" x14ac:dyDescent="0.3">
      <c r="A292" s="1" t="s">
        <v>226</v>
      </c>
      <c r="B292" s="69" t="s">
        <v>264</v>
      </c>
      <c r="C292" s="69" t="s">
        <v>8961</v>
      </c>
      <c r="D292" s="69" t="s">
        <v>370</v>
      </c>
      <c r="E292" s="69" t="s">
        <v>310</v>
      </c>
      <c r="F292" s="69">
        <v>10</v>
      </c>
      <c r="G292" s="69"/>
      <c r="H292" s="69" t="s">
        <v>13790</v>
      </c>
      <c r="I292"/>
      <c r="J292"/>
    </row>
    <row r="293" spans="1:10" x14ac:dyDescent="0.3">
      <c r="A293" s="1" t="s">
        <v>1240</v>
      </c>
      <c r="B293" s="69" t="s">
        <v>264</v>
      </c>
      <c r="C293" s="69" t="s">
        <v>1243</v>
      </c>
      <c r="D293" s="69" t="s">
        <v>741</v>
      </c>
      <c r="E293" s="69" t="s">
        <v>448</v>
      </c>
      <c r="F293" s="69">
        <v>10</v>
      </c>
      <c r="G293" s="69"/>
      <c r="H293" s="69" t="s">
        <v>13790</v>
      </c>
      <c r="I293"/>
      <c r="J293"/>
    </row>
    <row r="294" spans="1:10" x14ac:dyDescent="0.3">
      <c r="A294" s="1" t="s">
        <v>216</v>
      </c>
      <c r="B294" s="69" t="s">
        <v>264</v>
      </c>
      <c r="C294" s="69" t="s">
        <v>3698</v>
      </c>
      <c r="D294" s="69" t="s">
        <v>414</v>
      </c>
      <c r="E294" s="69" t="s">
        <v>347</v>
      </c>
      <c r="F294" s="69">
        <v>10</v>
      </c>
      <c r="G294" s="69"/>
      <c r="H294" s="69" t="s">
        <v>13790</v>
      </c>
      <c r="I294"/>
      <c r="J294"/>
    </row>
    <row r="295" spans="1:10" x14ac:dyDescent="0.3">
      <c r="A295" s="1"/>
      <c r="B295" s="69" t="s">
        <v>264</v>
      </c>
      <c r="C295" s="69" t="s">
        <v>16711</v>
      </c>
      <c r="D295" s="69" t="s">
        <v>16710</v>
      </c>
      <c r="E295" s="69" t="s">
        <v>16710</v>
      </c>
      <c r="F295" s="69">
        <v>10</v>
      </c>
      <c r="G295" s="69"/>
      <c r="H295" s="69" t="s">
        <v>11021</v>
      </c>
      <c r="I295"/>
      <c r="J295"/>
    </row>
    <row r="296" spans="1:10" x14ac:dyDescent="0.3">
      <c r="A296" s="1"/>
      <c r="B296" s="69" t="s">
        <v>264</v>
      </c>
      <c r="C296" s="69" t="s">
        <v>16717</v>
      </c>
      <c r="D296" s="69" t="s">
        <v>16710</v>
      </c>
      <c r="E296" s="69" t="s">
        <v>16710</v>
      </c>
      <c r="F296" s="69">
        <v>10</v>
      </c>
      <c r="G296" s="69"/>
      <c r="H296" s="69" t="s">
        <v>11021</v>
      </c>
      <c r="I296"/>
      <c r="J296"/>
    </row>
    <row r="297" spans="1:10" x14ac:dyDescent="0.3">
      <c r="A297" s="1"/>
      <c r="B297" s="69" t="s">
        <v>264</v>
      </c>
      <c r="C297" s="69" t="s">
        <v>16721</v>
      </c>
      <c r="D297" s="69" t="s">
        <v>16710</v>
      </c>
      <c r="E297" s="69" t="s">
        <v>16710</v>
      </c>
      <c r="F297" s="69">
        <v>10</v>
      </c>
      <c r="G297" s="69"/>
      <c r="H297" s="69" t="s">
        <v>11021</v>
      </c>
      <c r="I297"/>
      <c r="J297"/>
    </row>
    <row r="298" spans="1:10" x14ac:dyDescent="0.3">
      <c r="A298" s="1"/>
      <c r="B298" s="69" t="s">
        <v>264</v>
      </c>
      <c r="C298" s="69" t="s">
        <v>15536</v>
      </c>
      <c r="D298" s="69" t="s">
        <v>16710</v>
      </c>
      <c r="E298" s="69" t="s">
        <v>16710</v>
      </c>
      <c r="F298" s="69">
        <v>10</v>
      </c>
      <c r="G298" s="69"/>
      <c r="H298" s="69" t="s">
        <v>11021</v>
      </c>
      <c r="I298"/>
      <c r="J298"/>
    </row>
    <row r="299" spans="1:10" x14ac:dyDescent="0.3">
      <c r="A299" s="1"/>
      <c r="B299" s="69" t="s">
        <v>264</v>
      </c>
      <c r="C299" s="69" t="s">
        <v>16725</v>
      </c>
      <c r="D299" s="69" t="s">
        <v>16710</v>
      </c>
      <c r="E299" s="69" t="s">
        <v>16710</v>
      </c>
      <c r="F299" s="69">
        <v>10</v>
      </c>
      <c r="G299" s="69"/>
      <c r="H299" s="69" t="s">
        <v>11021</v>
      </c>
      <c r="I299"/>
      <c r="J299"/>
    </row>
    <row r="300" spans="1:10" x14ac:dyDescent="0.3">
      <c r="A300" s="1"/>
      <c r="B300" s="69" t="s">
        <v>264</v>
      </c>
      <c r="C300" s="69" t="s">
        <v>15539</v>
      </c>
      <c r="D300" s="69" t="s">
        <v>16710</v>
      </c>
      <c r="E300" s="69" t="s">
        <v>16710</v>
      </c>
      <c r="F300" s="69">
        <v>10</v>
      </c>
      <c r="G300" s="69"/>
      <c r="H300" s="69" t="s">
        <v>11021</v>
      </c>
      <c r="I300"/>
      <c r="J300"/>
    </row>
    <row r="301" spans="1:10" x14ac:dyDescent="0.3">
      <c r="A301" s="1"/>
      <c r="B301" s="69" t="s">
        <v>264</v>
      </c>
      <c r="C301" s="69" t="s">
        <v>15543</v>
      </c>
      <c r="D301" s="69" t="s">
        <v>16710</v>
      </c>
      <c r="E301" s="69" t="s">
        <v>16710</v>
      </c>
      <c r="F301" s="69">
        <v>10</v>
      </c>
      <c r="G301" s="69"/>
      <c r="H301" s="69" t="s">
        <v>11021</v>
      </c>
      <c r="I301"/>
      <c r="J301"/>
    </row>
    <row r="302" spans="1:10" x14ac:dyDescent="0.3">
      <c r="I302"/>
      <c r="J302"/>
    </row>
    <row r="303" spans="1:10" x14ac:dyDescent="0.3">
      <c r="I303"/>
      <c r="J303"/>
    </row>
    <row r="304" spans="1:10" x14ac:dyDescent="0.3">
      <c r="I304"/>
      <c r="J304"/>
    </row>
    <row r="305" spans="9:10" x14ac:dyDescent="0.3">
      <c r="I305"/>
      <c r="J305"/>
    </row>
    <row r="306" spans="9:10" x14ac:dyDescent="0.3">
      <c r="I306"/>
      <c r="J306"/>
    </row>
    <row r="307" spans="9:10" x14ac:dyDescent="0.3">
      <c r="I307"/>
      <c r="J307"/>
    </row>
    <row r="308" spans="9:10" x14ac:dyDescent="0.3">
      <c r="I308"/>
      <c r="J308"/>
    </row>
    <row r="309" spans="9:10" x14ac:dyDescent="0.3">
      <c r="I309"/>
      <c r="J309"/>
    </row>
    <row r="310" spans="9:10" x14ac:dyDescent="0.3">
      <c r="I310"/>
      <c r="J310"/>
    </row>
    <row r="311" spans="9:10" x14ac:dyDescent="0.3">
      <c r="I311"/>
      <c r="J311"/>
    </row>
    <row r="312" spans="9:10" x14ac:dyDescent="0.3">
      <c r="I312"/>
      <c r="J312"/>
    </row>
    <row r="313" spans="9:10" x14ac:dyDescent="0.3">
      <c r="I313"/>
      <c r="J313"/>
    </row>
    <row r="314" spans="9:10" x14ac:dyDescent="0.3">
      <c r="I314"/>
      <c r="J314"/>
    </row>
    <row r="315" spans="9:10" x14ac:dyDescent="0.3">
      <c r="I315"/>
      <c r="J315"/>
    </row>
    <row r="316" spans="9:10" x14ac:dyDescent="0.3">
      <c r="I316"/>
      <c r="J316"/>
    </row>
    <row r="317" spans="9:10" x14ac:dyDescent="0.3">
      <c r="I317"/>
      <c r="J317"/>
    </row>
    <row r="318" spans="9:10" x14ac:dyDescent="0.3">
      <c r="I318"/>
      <c r="J318"/>
    </row>
    <row r="319" spans="9:10" x14ac:dyDescent="0.3">
      <c r="I319"/>
      <c r="J319"/>
    </row>
    <row r="320" spans="9:10" x14ac:dyDescent="0.3">
      <c r="I320"/>
      <c r="J320"/>
    </row>
    <row r="321" spans="9:10" x14ac:dyDescent="0.3">
      <c r="I321"/>
      <c r="J321"/>
    </row>
    <row r="322" spans="9:10" x14ac:dyDescent="0.3">
      <c r="I322"/>
      <c r="J322"/>
    </row>
    <row r="323" spans="9:10" x14ac:dyDescent="0.3">
      <c r="I323"/>
      <c r="J323"/>
    </row>
    <row r="324" spans="9:10" x14ac:dyDescent="0.3">
      <c r="J324"/>
    </row>
    <row r="325" spans="9:10" x14ac:dyDescent="0.3">
      <c r="J325"/>
    </row>
    <row r="326" spans="9:10" x14ac:dyDescent="0.3">
      <c r="J326"/>
    </row>
    <row r="327" spans="9:10" x14ac:dyDescent="0.3">
      <c r="J327"/>
    </row>
    <row r="328" spans="9:10" x14ac:dyDescent="0.3">
      <c r="J328"/>
    </row>
    <row r="329" spans="9:10" x14ac:dyDescent="0.3">
      <c r="J329"/>
    </row>
    <row r="330" spans="9:10" x14ac:dyDescent="0.3">
      <c r="J330"/>
    </row>
    <row r="331" spans="9:10" x14ac:dyDescent="0.3">
      <c r="J331"/>
    </row>
    <row r="332" spans="9:10" x14ac:dyDescent="0.3">
      <c r="J332"/>
    </row>
    <row r="333" spans="9:10" x14ac:dyDescent="0.3">
      <c r="J333"/>
    </row>
    <row r="334" spans="9:10" x14ac:dyDescent="0.3">
      <c r="J334"/>
    </row>
    <row r="335" spans="9:10" x14ac:dyDescent="0.3">
      <c r="J335"/>
    </row>
    <row r="336" spans="9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sheetPr codeName="Sheet21"/>
  <dimension ref="B3:E6"/>
  <sheetViews>
    <sheetView workbookViewId="0">
      <selection activeCell="J10" sqref="J10"/>
    </sheetView>
  </sheetViews>
  <sheetFormatPr defaultRowHeight="14.4" x14ac:dyDescent="0.3"/>
  <cols>
    <col min="3" max="3" width="16.33203125" customWidth="1"/>
    <col min="4" max="4" width="19.6640625" customWidth="1"/>
    <col min="5" max="5" width="22.88671875" customWidth="1"/>
  </cols>
  <sheetData>
    <row r="3" spans="2:5" x14ac:dyDescent="0.3">
      <c r="B3" t="s">
        <v>13808</v>
      </c>
      <c r="C3" t="s">
        <v>13810</v>
      </c>
      <c r="D3" t="s">
        <v>13809</v>
      </c>
      <c r="E3" t="s">
        <v>1</v>
      </c>
    </row>
    <row r="4" spans="2:5" x14ac:dyDescent="0.3">
      <c r="B4">
        <v>2019</v>
      </c>
      <c r="C4" t="s">
        <v>13811</v>
      </c>
      <c r="D4" s="3" t="s">
        <v>13812</v>
      </c>
      <c r="E4" s="3" t="s">
        <v>16728</v>
      </c>
    </row>
    <row r="5" spans="2:5" x14ac:dyDescent="0.3">
      <c r="B5">
        <v>2020</v>
      </c>
      <c r="C5" t="s">
        <v>13811</v>
      </c>
      <c r="D5" s="3" t="s">
        <v>15516</v>
      </c>
      <c r="E5" s="3" t="s">
        <v>14174</v>
      </c>
    </row>
    <row r="6" spans="2:5" x14ac:dyDescent="0.3">
      <c r="B6">
        <v>2021</v>
      </c>
      <c r="C6" t="s">
        <v>13811</v>
      </c>
      <c r="D6" s="3" t="s">
        <v>16709</v>
      </c>
      <c r="E6" s="3" t="s">
        <v>16727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sheetPr codeName="Sheet22"/>
  <dimension ref="A1:R233"/>
  <sheetViews>
    <sheetView workbookViewId="0">
      <selection sqref="A1:R233"/>
    </sheetView>
  </sheetViews>
  <sheetFormatPr defaultRowHeight="14.4" x14ac:dyDescent="0.3"/>
  <cols>
    <col min="1" max="1" width="10.6640625" bestFit="1" customWidth="1"/>
    <col min="2" max="2" width="13.33203125" bestFit="1" customWidth="1"/>
    <col min="3" max="3" width="15.88671875" bestFit="1" customWidth="1"/>
    <col min="4" max="4" width="12.21875" bestFit="1" customWidth="1"/>
    <col min="5" max="5" width="14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88671875" bestFit="1" customWidth="1"/>
    <col min="11" max="11" width="6.21875" bestFit="1" customWidth="1"/>
    <col min="12" max="12" width="18.109375" bestFit="1" customWidth="1"/>
    <col min="13" max="13" width="22.10937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8.21875" bestFit="1" customWidth="1"/>
    <col min="19" max="19" width="8.5546875" bestFit="1" customWidth="1"/>
    <col min="20" max="20" width="19.33203125" bestFit="1" customWidth="1"/>
    <col min="21" max="21" width="9.6640625" bestFit="1" customWidth="1"/>
    <col min="22" max="22" width="12.88671875" bestFit="1" customWidth="1"/>
    <col min="23" max="23" width="19.3320312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10552</v>
      </c>
      <c r="C1" t="s">
        <v>260</v>
      </c>
      <c r="D1" t="s">
        <v>276</v>
      </c>
      <c r="E1" t="s">
        <v>277</v>
      </c>
      <c r="F1" t="s">
        <v>272</v>
      </c>
      <c r="G1" t="s">
        <v>280</v>
      </c>
      <c r="H1" t="s">
        <v>271</v>
      </c>
      <c r="I1" t="s">
        <v>273</v>
      </c>
      <c r="J1" t="s">
        <v>274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289</v>
      </c>
    </row>
    <row r="2" spans="1:18" x14ac:dyDescent="0.3">
      <c r="A2">
        <v>2</v>
      </c>
      <c r="B2" t="s">
        <v>16729</v>
      </c>
      <c r="C2" t="s">
        <v>16097</v>
      </c>
      <c r="D2" t="s">
        <v>573</v>
      </c>
      <c r="E2" t="s">
        <v>2724</v>
      </c>
      <c r="F2" t="s">
        <v>448</v>
      </c>
      <c r="G2" t="s">
        <v>297</v>
      </c>
      <c r="H2" t="s">
        <v>355</v>
      </c>
      <c r="J2">
        <v>30</v>
      </c>
      <c r="K2">
        <v>26</v>
      </c>
      <c r="L2" s="1" t="s">
        <v>448</v>
      </c>
      <c r="M2" t="s">
        <v>2726</v>
      </c>
      <c r="N2" t="s">
        <v>2727</v>
      </c>
      <c r="O2">
        <v>4</v>
      </c>
      <c r="P2" t="s">
        <v>399</v>
      </c>
      <c r="Q2">
        <v>1</v>
      </c>
      <c r="R2" t="s">
        <v>298</v>
      </c>
    </row>
    <row r="3" spans="1:18" x14ac:dyDescent="0.3">
      <c r="A3">
        <v>2</v>
      </c>
      <c r="B3" t="s">
        <v>16729</v>
      </c>
      <c r="C3" t="s">
        <v>16097</v>
      </c>
      <c r="D3" t="s">
        <v>2477</v>
      </c>
      <c r="E3" t="s">
        <v>429</v>
      </c>
      <c r="F3" t="s">
        <v>347</v>
      </c>
      <c r="G3" t="s">
        <v>297</v>
      </c>
      <c r="H3" t="s">
        <v>720</v>
      </c>
      <c r="J3">
        <v>13</v>
      </c>
      <c r="K3">
        <v>29</v>
      </c>
      <c r="L3" s="1" t="s">
        <v>347</v>
      </c>
      <c r="M3" t="s">
        <v>2729</v>
      </c>
      <c r="N3" t="s">
        <v>2730</v>
      </c>
      <c r="O3">
        <v>8</v>
      </c>
      <c r="P3" t="s">
        <v>344</v>
      </c>
      <c r="Q3">
        <v>1</v>
      </c>
      <c r="R3" t="s">
        <v>298</v>
      </c>
    </row>
    <row r="4" spans="1:18" x14ac:dyDescent="0.3">
      <c r="A4">
        <v>2</v>
      </c>
      <c r="B4" t="s">
        <v>16729</v>
      </c>
      <c r="C4" t="s">
        <v>16097</v>
      </c>
      <c r="D4" t="s">
        <v>4856</v>
      </c>
      <c r="E4" t="s">
        <v>312</v>
      </c>
      <c r="F4" t="s">
        <v>347</v>
      </c>
      <c r="G4" t="s">
        <v>548</v>
      </c>
      <c r="H4" t="s">
        <v>682</v>
      </c>
      <c r="J4">
        <v>2</v>
      </c>
      <c r="K4">
        <v>32</v>
      </c>
      <c r="L4" s="1" t="s">
        <v>347</v>
      </c>
      <c r="M4" t="s">
        <v>4858</v>
      </c>
      <c r="N4" t="s">
        <v>2406</v>
      </c>
      <c r="O4">
        <v>10</v>
      </c>
      <c r="P4" t="s">
        <v>317</v>
      </c>
      <c r="Q4">
        <v>1</v>
      </c>
      <c r="R4" t="s">
        <v>298</v>
      </c>
    </row>
    <row r="5" spans="1:18" x14ac:dyDescent="0.3">
      <c r="A5">
        <v>2</v>
      </c>
      <c r="B5" t="s">
        <v>16729</v>
      </c>
      <c r="C5" t="s">
        <v>16097</v>
      </c>
      <c r="D5" t="s">
        <v>311</v>
      </c>
      <c r="E5" t="s">
        <v>312</v>
      </c>
      <c r="F5" t="s">
        <v>310</v>
      </c>
      <c r="G5" t="s">
        <v>313</v>
      </c>
      <c r="H5" t="s">
        <v>682</v>
      </c>
      <c r="J5">
        <v>8</v>
      </c>
      <c r="K5">
        <v>24</v>
      </c>
      <c r="L5" s="1" t="s">
        <v>310</v>
      </c>
      <c r="M5" t="s">
        <v>314</v>
      </c>
      <c r="N5" t="s">
        <v>315</v>
      </c>
      <c r="O5">
        <v>2</v>
      </c>
      <c r="P5" t="s">
        <v>293</v>
      </c>
      <c r="Q5">
        <v>1</v>
      </c>
      <c r="R5" t="s">
        <v>298</v>
      </c>
    </row>
    <row r="6" spans="1:18" x14ac:dyDescent="0.3">
      <c r="A6">
        <v>2</v>
      </c>
      <c r="B6" t="s">
        <v>16729</v>
      </c>
      <c r="C6" t="s">
        <v>16097</v>
      </c>
      <c r="D6" t="s">
        <v>14926</v>
      </c>
      <c r="E6" t="s">
        <v>14924</v>
      </c>
      <c r="F6" t="s">
        <v>347</v>
      </c>
      <c r="G6" t="s">
        <v>717</v>
      </c>
      <c r="H6" t="s">
        <v>410</v>
      </c>
      <c r="J6">
        <v>87</v>
      </c>
      <c r="K6">
        <v>23</v>
      </c>
      <c r="L6" s="1" t="s">
        <v>347</v>
      </c>
      <c r="M6" t="s">
        <v>14921</v>
      </c>
      <c r="N6" t="s">
        <v>14923</v>
      </c>
      <c r="O6">
        <v>1</v>
      </c>
      <c r="P6" t="s">
        <v>328</v>
      </c>
      <c r="Q6">
        <v>2</v>
      </c>
      <c r="R6" t="s">
        <v>298</v>
      </c>
    </row>
    <row r="7" spans="1:18" x14ac:dyDescent="0.3">
      <c r="A7">
        <v>2</v>
      </c>
      <c r="B7" t="s">
        <v>16729</v>
      </c>
      <c r="C7" t="s">
        <v>16097</v>
      </c>
      <c r="D7" t="s">
        <v>1692</v>
      </c>
      <c r="E7" t="s">
        <v>6671</v>
      </c>
      <c r="F7" t="s">
        <v>347</v>
      </c>
      <c r="G7" t="s">
        <v>14224</v>
      </c>
      <c r="H7" t="s">
        <v>564</v>
      </c>
      <c r="J7">
        <v>13</v>
      </c>
      <c r="K7">
        <v>25</v>
      </c>
      <c r="L7" s="1" t="s">
        <v>347</v>
      </c>
      <c r="M7" t="s">
        <v>6672</v>
      </c>
      <c r="N7" t="s">
        <v>6325</v>
      </c>
      <c r="O7">
        <v>2</v>
      </c>
      <c r="P7" t="s">
        <v>399</v>
      </c>
      <c r="Q7">
        <v>1</v>
      </c>
      <c r="R7" t="s">
        <v>298</v>
      </c>
    </row>
    <row r="8" spans="1:18" x14ac:dyDescent="0.3">
      <c r="A8">
        <v>2</v>
      </c>
      <c r="B8" t="s">
        <v>16729</v>
      </c>
      <c r="C8" t="s">
        <v>16097</v>
      </c>
      <c r="D8" t="s">
        <v>1071</v>
      </c>
      <c r="E8" t="s">
        <v>7560</v>
      </c>
      <c r="F8" t="s">
        <v>320</v>
      </c>
      <c r="G8" t="s">
        <v>566</v>
      </c>
      <c r="H8" t="s">
        <v>387</v>
      </c>
      <c r="J8">
        <v>89</v>
      </c>
      <c r="K8">
        <v>28</v>
      </c>
      <c r="L8" s="1" t="s">
        <v>320</v>
      </c>
      <c r="M8" t="s">
        <v>7562</v>
      </c>
      <c r="N8" t="s">
        <v>7563</v>
      </c>
      <c r="O8">
        <v>5</v>
      </c>
      <c r="P8" t="s">
        <v>303</v>
      </c>
      <c r="Q8">
        <v>1</v>
      </c>
      <c r="R8" t="s">
        <v>298</v>
      </c>
    </row>
    <row r="9" spans="1:18" x14ac:dyDescent="0.3">
      <c r="A9">
        <v>2</v>
      </c>
      <c r="B9" t="s">
        <v>16729</v>
      </c>
      <c r="C9" t="s">
        <v>16097</v>
      </c>
      <c r="D9" t="s">
        <v>2905</v>
      </c>
      <c r="E9" t="s">
        <v>2906</v>
      </c>
      <c r="F9" t="s">
        <v>347</v>
      </c>
      <c r="G9" t="s">
        <v>486</v>
      </c>
      <c r="H9" t="s">
        <v>833</v>
      </c>
      <c r="J9">
        <v>84</v>
      </c>
      <c r="K9">
        <v>25</v>
      </c>
      <c r="L9" s="1" t="s">
        <v>347</v>
      </c>
      <c r="M9" t="s">
        <v>2908</v>
      </c>
      <c r="N9" t="s">
        <v>2909</v>
      </c>
      <c r="O9">
        <v>4</v>
      </c>
      <c r="P9" t="s">
        <v>328</v>
      </c>
      <c r="Q9">
        <v>1</v>
      </c>
      <c r="R9" t="s">
        <v>298</v>
      </c>
    </row>
    <row r="10" spans="1:18" x14ac:dyDescent="0.3">
      <c r="A10">
        <v>2</v>
      </c>
      <c r="B10" t="s">
        <v>16729</v>
      </c>
      <c r="C10" t="s">
        <v>16097</v>
      </c>
      <c r="D10" t="s">
        <v>576</v>
      </c>
      <c r="E10" t="s">
        <v>4276</v>
      </c>
      <c r="F10" t="s">
        <v>347</v>
      </c>
      <c r="G10" t="s">
        <v>441</v>
      </c>
      <c r="H10" t="s">
        <v>533</v>
      </c>
      <c r="I10" t="s">
        <v>407</v>
      </c>
      <c r="J10">
        <v>10</v>
      </c>
      <c r="K10">
        <v>24</v>
      </c>
      <c r="L10" s="1" t="s">
        <v>347</v>
      </c>
      <c r="M10" t="s">
        <v>5475</v>
      </c>
      <c r="N10" t="s">
        <v>5476</v>
      </c>
      <c r="O10">
        <v>4</v>
      </c>
      <c r="P10" t="s">
        <v>359</v>
      </c>
      <c r="Q10">
        <v>1</v>
      </c>
      <c r="R10" t="s">
        <v>298</v>
      </c>
    </row>
    <row r="11" spans="1:18" x14ac:dyDescent="0.3">
      <c r="A11">
        <v>2</v>
      </c>
      <c r="B11" t="s">
        <v>16729</v>
      </c>
      <c r="C11" t="s">
        <v>16097</v>
      </c>
      <c r="D11" t="s">
        <v>844</v>
      </c>
      <c r="E11" t="s">
        <v>845</v>
      </c>
      <c r="F11" t="s">
        <v>347</v>
      </c>
      <c r="G11" t="s">
        <v>476</v>
      </c>
      <c r="H11" t="s">
        <v>582</v>
      </c>
      <c r="J11">
        <v>17</v>
      </c>
      <c r="K11">
        <v>23</v>
      </c>
      <c r="L11" s="1" t="s">
        <v>347</v>
      </c>
      <c r="M11" t="s">
        <v>846</v>
      </c>
      <c r="N11" t="s">
        <v>13814</v>
      </c>
      <c r="O11">
        <v>2</v>
      </c>
      <c r="P11" t="s">
        <v>395</v>
      </c>
      <c r="Q11">
        <v>1</v>
      </c>
      <c r="R11" t="s">
        <v>298</v>
      </c>
    </row>
    <row r="12" spans="1:18" x14ac:dyDescent="0.3">
      <c r="A12">
        <v>2</v>
      </c>
      <c r="B12" t="s">
        <v>16729</v>
      </c>
      <c r="C12" t="s">
        <v>16097</v>
      </c>
      <c r="D12" t="s">
        <v>642</v>
      </c>
      <c r="E12" t="s">
        <v>1112</v>
      </c>
      <c r="F12" t="s">
        <v>448</v>
      </c>
      <c r="G12" t="s">
        <v>690</v>
      </c>
      <c r="H12" t="s">
        <v>661</v>
      </c>
      <c r="J12">
        <v>31</v>
      </c>
      <c r="K12">
        <v>29</v>
      </c>
      <c r="L12" s="1" t="s">
        <v>448</v>
      </c>
      <c r="M12" t="s">
        <v>1216</v>
      </c>
      <c r="N12" t="s">
        <v>1672</v>
      </c>
      <c r="O12">
        <v>6</v>
      </c>
      <c r="P12" t="s">
        <v>328</v>
      </c>
      <c r="Q12">
        <v>1</v>
      </c>
      <c r="R12" t="s">
        <v>298</v>
      </c>
    </row>
    <row r="13" spans="1:18" x14ac:dyDescent="0.3">
      <c r="A13">
        <v>2</v>
      </c>
      <c r="B13" t="s">
        <v>16729</v>
      </c>
      <c r="C13" t="s">
        <v>16097</v>
      </c>
      <c r="D13" t="s">
        <v>1785</v>
      </c>
      <c r="E13" t="s">
        <v>9415</v>
      </c>
      <c r="F13" t="s">
        <v>320</v>
      </c>
      <c r="G13" t="s">
        <v>870</v>
      </c>
      <c r="H13" t="s">
        <v>682</v>
      </c>
      <c r="J13">
        <v>85</v>
      </c>
      <c r="K13">
        <v>26</v>
      </c>
      <c r="L13" s="1" t="s">
        <v>320</v>
      </c>
      <c r="M13" t="s">
        <v>9417</v>
      </c>
      <c r="N13" t="s">
        <v>3320</v>
      </c>
      <c r="O13">
        <v>4</v>
      </c>
      <c r="P13" t="s">
        <v>303</v>
      </c>
      <c r="Q13">
        <v>1</v>
      </c>
      <c r="R13" t="s">
        <v>298</v>
      </c>
    </row>
    <row r="14" spans="1:18" x14ac:dyDescent="0.3">
      <c r="A14">
        <v>2</v>
      </c>
      <c r="B14" t="s">
        <v>16729</v>
      </c>
      <c r="C14" t="s">
        <v>16097</v>
      </c>
      <c r="D14" t="s">
        <v>367</v>
      </c>
      <c r="E14" t="s">
        <v>16660</v>
      </c>
      <c r="F14" t="s">
        <v>347</v>
      </c>
      <c r="G14" t="s">
        <v>302</v>
      </c>
      <c r="H14" t="s">
        <v>682</v>
      </c>
      <c r="J14">
        <v>11</v>
      </c>
      <c r="K14">
        <v>23</v>
      </c>
      <c r="L14" s="1" t="s">
        <v>347</v>
      </c>
      <c r="M14" t="s">
        <v>15601</v>
      </c>
      <c r="N14" t="s">
        <v>15481</v>
      </c>
      <c r="O14">
        <v>1</v>
      </c>
      <c r="P14" t="s">
        <v>421</v>
      </c>
      <c r="Q14">
        <v>1</v>
      </c>
      <c r="R14" t="s">
        <v>298</v>
      </c>
    </row>
    <row r="15" spans="1:18" x14ac:dyDescent="0.3">
      <c r="A15">
        <v>2</v>
      </c>
      <c r="B15" t="s">
        <v>16729</v>
      </c>
      <c r="C15" t="s">
        <v>16097</v>
      </c>
      <c r="D15" t="s">
        <v>9919</v>
      </c>
      <c r="E15" t="s">
        <v>509</v>
      </c>
      <c r="F15" t="s">
        <v>448</v>
      </c>
      <c r="G15" t="s">
        <v>305</v>
      </c>
      <c r="H15" t="s">
        <v>661</v>
      </c>
      <c r="J15">
        <v>31</v>
      </c>
      <c r="K15">
        <v>26</v>
      </c>
      <c r="L15" s="1" t="s">
        <v>448</v>
      </c>
      <c r="M15" t="s">
        <v>9921</v>
      </c>
      <c r="N15" t="s">
        <v>9922</v>
      </c>
      <c r="O15">
        <v>3</v>
      </c>
      <c r="P15" t="s">
        <v>359</v>
      </c>
      <c r="Q15">
        <v>2</v>
      </c>
      <c r="R15" t="s">
        <v>298</v>
      </c>
    </row>
    <row r="16" spans="1:18" x14ac:dyDescent="0.3">
      <c r="A16">
        <v>2</v>
      </c>
      <c r="B16" t="s">
        <v>16729</v>
      </c>
      <c r="C16" t="s">
        <v>16097</v>
      </c>
      <c r="D16" t="s">
        <v>6698</v>
      </c>
      <c r="E16" t="s">
        <v>15462</v>
      </c>
      <c r="F16" t="s">
        <v>448</v>
      </c>
      <c r="G16" t="s">
        <v>305</v>
      </c>
      <c r="H16" t="s">
        <v>346</v>
      </c>
      <c r="J16">
        <v>25</v>
      </c>
      <c r="K16">
        <v>22</v>
      </c>
      <c r="L16" s="1" t="s">
        <v>448</v>
      </c>
      <c r="M16" t="s">
        <v>15459</v>
      </c>
      <c r="N16" t="s">
        <v>15461</v>
      </c>
      <c r="O16">
        <v>1</v>
      </c>
      <c r="P16" t="s">
        <v>395</v>
      </c>
      <c r="Q16">
        <v>1</v>
      </c>
      <c r="R16" t="s">
        <v>298</v>
      </c>
    </row>
    <row r="17" spans="1:18" x14ac:dyDescent="0.3">
      <c r="A17">
        <v>2</v>
      </c>
      <c r="B17" t="s">
        <v>16729</v>
      </c>
      <c r="C17" t="s">
        <v>16097</v>
      </c>
      <c r="D17" t="s">
        <v>468</v>
      </c>
      <c r="E17" t="s">
        <v>7851</v>
      </c>
      <c r="F17" t="s">
        <v>310</v>
      </c>
      <c r="G17" t="s">
        <v>441</v>
      </c>
      <c r="H17" t="s">
        <v>1812</v>
      </c>
      <c r="J17">
        <v>14</v>
      </c>
      <c r="K17">
        <v>38</v>
      </c>
      <c r="L17" s="1" t="s">
        <v>310</v>
      </c>
      <c r="M17" t="s">
        <v>10173</v>
      </c>
      <c r="N17" t="s">
        <v>10174</v>
      </c>
      <c r="O17">
        <v>16</v>
      </c>
      <c r="P17" t="s">
        <v>344</v>
      </c>
      <c r="Q17">
        <v>1</v>
      </c>
      <c r="R17" t="s">
        <v>298</v>
      </c>
    </row>
    <row r="18" spans="1:18" x14ac:dyDescent="0.3">
      <c r="A18">
        <v>2</v>
      </c>
      <c r="B18" t="s">
        <v>16729</v>
      </c>
      <c r="C18" t="s">
        <v>16097</v>
      </c>
      <c r="D18" t="s">
        <v>1927</v>
      </c>
      <c r="E18" t="s">
        <v>1928</v>
      </c>
      <c r="F18" t="s">
        <v>347</v>
      </c>
      <c r="G18" t="s">
        <v>302</v>
      </c>
      <c r="H18" t="s">
        <v>410</v>
      </c>
      <c r="J18">
        <v>1</v>
      </c>
      <c r="K18">
        <v>24</v>
      </c>
      <c r="L18" s="1" t="s">
        <v>347</v>
      </c>
      <c r="M18" t="s">
        <v>1929</v>
      </c>
      <c r="N18" t="s">
        <v>1930</v>
      </c>
      <c r="O18">
        <v>2</v>
      </c>
      <c r="P18" t="s">
        <v>307</v>
      </c>
      <c r="Q18">
        <v>1</v>
      </c>
      <c r="R18" t="s">
        <v>298</v>
      </c>
    </row>
    <row r="19" spans="1:18" x14ac:dyDescent="0.3">
      <c r="A19">
        <v>2</v>
      </c>
      <c r="B19" t="s">
        <v>16729</v>
      </c>
      <c r="C19" t="s">
        <v>16097</v>
      </c>
      <c r="D19" t="s">
        <v>1218</v>
      </c>
      <c r="E19" t="s">
        <v>963</v>
      </c>
      <c r="F19" t="s">
        <v>347</v>
      </c>
      <c r="G19" t="s">
        <v>566</v>
      </c>
      <c r="H19" t="s">
        <v>582</v>
      </c>
      <c r="J19">
        <v>2</v>
      </c>
      <c r="K19">
        <v>29</v>
      </c>
      <c r="L19" s="1" t="s">
        <v>347</v>
      </c>
      <c r="M19" t="s">
        <v>1220</v>
      </c>
      <c r="N19" t="s">
        <v>791</v>
      </c>
      <c r="O19">
        <v>8</v>
      </c>
      <c r="P19" t="s">
        <v>307</v>
      </c>
      <c r="Q19">
        <v>1</v>
      </c>
      <c r="R19" t="s">
        <v>298</v>
      </c>
    </row>
    <row r="20" spans="1:18" x14ac:dyDescent="0.3">
      <c r="A20">
        <v>2</v>
      </c>
      <c r="B20" t="s">
        <v>16729</v>
      </c>
      <c r="C20" t="s">
        <v>16097</v>
      </c>
      <c r="D20" t="s">
        <v>594</v>
      </c>
      <c r="E20" t="s">
        <v>8007</v>
      </c>
      <c r="F20" t="s">
        <v>347</v>
      </c>
      <c r="G20" t="s">
        <v>297</v>
      </c>
      <c r="H20" t="s">
        <v>366</v>
      </c>
      <c r="J20">
        <v>15</v>
      </c>
      <c r="K20">
        <v>24</v>
      </c>
      <c r="L20" s="1" t="s">
        <v>347</v>
      </c>
      <c r="M20" t="s">
        <v>8008</v>
      </c>
      <c r="N20" t="s">
        <v>9517</v>
      </c>
      <c r="O20">
        <v>2</v>
      </c>
      <c r="P20" t="s">
        <v>328</v>
      </c>
      <c r="Q20">
        <v>1</v>
      </c>
      <c r="R20" t="s">
        <v>298</v>
      </c>
    </row>
    <row r="21" spans="1:18" x14ac:dyDescent="0.3">
      <c r="A21">
        <v>2</v>
      </c>
      <c r="B21" t="s">
        <v>16729</v>
      </c>
      <c r="C21" t="s">
        <v>16097</v>
      </c>
      <c r="D21" t="s">
        <v>444</v>
      </c>
      <c r="E21" t="s">
        <v>429</v>
      </c>
      <c r="F21" t="s">
        <v>310</v>
      </c>
      <c r="G21" t="s">
        <v>703</v>
      </c>
      <c r="H21" t="s">
        <v>1153</v>
      </c>
      <c r="J21">
        <v>17</v>
      </c>
      <c r="K21">
        <v>25</v>
      </c>
      <c r="L21" s="1" t="s">
        <v>310</v>
      </c>
      <c r="M21" t="s">
        <v>2511</v>
      </c>
      <c r="N21" t="s">
        <v>5565</v>
      </c>
      <c r="O21">
        <v>3</v>
      </c>
      <c r="P21" t="s">
        <v>293</v>
      </c>
      <c r="Q21">
        <v>1</v>
      </c>
      <c r="R21" t="s">
        <v>298</v>
      </c>
    </row>
    <row r="22" spans="1:18" x14ac:dyDescent="0.3">
      <c r="A22">
        <v>2</v>
      </c>
      <c r="B22" t="s">
        <v>16729</v>
      </c>
      <c r="C22" t="s">
        <v>16097</v>
      </c>
      <c r="D22" t="s">
        <v>4744</v>
      </c>
      <c r="E22" t="s">
        <v>7760</v>
      </c>
      <c r="F22" t="s">
        <v>320</v>
      </c>
      <c r="G22" t="s">
        <v>297</v>
      </c>
      <c r="H22" t="s">
        <v>1371</v>
      </c>
      <c r="J22">
        <v>87</v>
      </c>
      <c r="K22">
        <v>34</v>
      </c>
      <c r="L22" s="1" t="s">
        <v>320</v>
      </c>
      <c r="M22" t="s">
        <v>8704</v>
      </c>
      <c r="N22" t="s">
        <v>8705</v>
      </c>
      <c r="O22">
        <v>12</v>
      </c>
      <c r="P22" t="s">
        <v>293</v>
      </c>
      <c r="Q22">
        <v>1</v>
      </c>
      <c r="R22" t="s">
        <v>298</v>
      </c>
    </row>
    <row r="23" spans="1:18" x14ac:dyDescent="0.3">
      <c r="A23">
        <v>2</v>
      </c>
      <c r="B23" t="s">
        <v>16729</v>
      </c>
      <c r="C23" t="s">
        <v>16097</v>
      </c>
      <c r="D23" t="s">
        <v>1505</v>
      </c>
      <c r="E23" t="s">
        <v>509</v>
      </c>
      <c r="F23" t="s">
        <v>448</v>
      </c>
      <c r="G23" t="s">
        <v>890</v>
      </c>
      <c r="H23" t="s">
        <v>661</v>
      </c>
      <c r="J23">
        <v>8</v>
      </c>
      <c r="K23">
        <v>29</v>
      </c>
      <c r="L23" s="1" t="s">
        <v>448</v>
      </c>
      <c r="M23" t="s">
        <v>1507</v>
      </c>
      <c r="N23" t="s">
        <v>1508</v>
      </c>
      <c r="O23">
        <v>7</v>
      </c>
      <c r="P23" t="s">
        <v>359</v>
      </c>
      <c r="Q23">
        <v>3</v>
      </c>
      <c r="R23" t="s">
        <v>298</v>
      </c>
    </row>
    <row r="24" spans="1:18" x14ac:dyDescent="0.3">
      <c r="A24">
        <v>2</v>
      </c>
      <c r="B24" t="s">
        <v>16729</v>
      </c>
      <c r="C24" t="s">
        <v>16097</v>
      </c>
      <c r="D24" t="s">
        <v>594</v>
      </c>
      <c r="E24" t="s">
        <v>2108</v>
      </c>
      <c r="F24" t="s">
        <v>347</v>
      </c>
      <c r="G24" t="s">
        <v>532</v>
      </c>
      <c r="H24" t="s">
        <v>496</v>
      </c>
      <c r="I24" t="s">
        <v>407</v>
      </c>
      <c r="J24">
        <v>14</v>
      </c>
      <c r="K24">
        <v>25</v>
      </c>
      <c r="L24" s="1" t="s">
        <v>347</v>
      </c>
      <c r="M24" t="s">
        <v>2109</v>
      </c>
      <c r="N24" t="s">
        <v>9377</v>
      </c>
      <c r="O24">
        <v>2</v>
      </c>
      <c r="P24" t="s">
        <v>421</v>
      </c>
      <c r="Q24">
        <v>2</v>
      </c>
      <c r="R24" t="s">
        <v>298</v>
      </c>
    </row>
    <row r="25" spans="1:18" x14ac:dyDescent="0.3">
      <c r="A25">
        <v>8</v>
      </c>
      <c r="C25" t="s">
        <v>265</v>
      </c>
      <c r="D25" t="s">
        <v>16635</v>
      </c>
      <c r="E25" t="s">
        <v>15421</v>
      </c>
      <c r="F25" t="s">
        <v>448</v>
      </c>
      <c r="G25" t="s">
        <v>532</v>
      </c>
      <c r="H25" t="s">
        <v>410</v>
      </c>
      <c r="J25">
        <v>23</v>
      </c>
      <c r="K25">
        <v>24</v>
      </c>
      <c r="L25" s="1" t="s">
        <v>448</v>
      </c>
      <c r="M25" t="s">
        <v>16634</v>
      </c>
      <c r="N25" t="s">
        <v>8360</v>
      </c>
      <c r="O25">
        <v>1</v>
      </c>
      <c r="P25" t="s">
        <v>489</v>
      </c>
      <c r="Q25">
        <v>7</v>
      </c>
      <c r="R25" t="s">
        <v>298</v>
      </c>
    </row>
    <row r="26" spans="1:18" x14ac:dyDescent="0.3">
      <c r="A26">
        <v>8</v>
      </c>
      <c r="C26" t="s">
        <v>265</v>
      </c>
      <c r="D26" t="s">
        <v>14999</v>
      </c>
      <c r="E26" t="s">
        <v>7356</v>
      </c>
      <c r="F26" t="s">
        <v>347</v>
      </c>
      <c r="G26" t="s">
        <v>414</v>
      </c>
      <c r="H26" t="s">
        <v>692</v>
      </c>
      <c r="J26">
        <v>14</v>
      </c>
      <c r="K26">
        <v>23</v>
      </c>
      <c r="L26" s="1" t="s">
        <v>347</v>
      </c>
      <c r="M26" t="s">
        <v>13799</v>
      </c>
      <c r="N26" t="s">
        <v>7357</v>
      </c>
      <c r="O26">
        <v>2</v>
      </c>
      <c r="P26" t="s">
        <v>421</v>
      </c>
      <c r="Q26">
        <v>1</v>
      </c>
      <c r="R26" t="s">
        <v>298</v>
      </c>
    </row>
    <row r="27" spans="1:18" x14ac:dyDescent="0.3">
      <c r="A27">
        <v>8</v>
      </c>
      <c r="C27" t="s">
        <v>265</v>
      </c>
      <c r="D27" t="s">
        <v>597</v>
      </c>
      <c r="E27" t="s">
        <v>5642</v>
      </c>
      <c r="F27" t="s">
        <v>320</v>
      </c>
      <c r="G27" t="s">
        <v>690</v>
      </c>
      <c r="H27" t="s">
        <v>831</v>
      </c>
      <c r="J27">
        <v>88</v>
      </c>
      <c r="K27">
        <v>29</v>
      </c>
      <c r="L27" s="1" t="s">
        <v>320</v>
      </c>
      <c r="M27" t="s">
        <v>6608</v>
      </c>
      <c r="N27" t="s">
        <v>6609</v>
      </c>
      <c r="O27">
        <v>3</v>
      </c>
      <c r="P27" t="s">
        <v>421</v>
      </c>
      <c r="Q27">
        <v>1</v>
      </c>
      <c r="R27" t="s">
        <v>298</v>
      </c>
    </row>
    <row r="28" spans="1:18" x14ac:dyDescent="0.3">
      <c r="A28">
        <v>8</v>
      </c>
      <c r="C28" t="s">
        <v>265</v>
      </c>
      <c r="D28" t="s">
        <v>1350</v>
      </c>
      <c r="E28" t="s">
        <v>1693</v>
      </c>
      <c r="F28" t="s">
        <v>448</v>
      </c>
      <c r="G28" t="s">
        <v>548</v>
      </c>
      <c r="H28" t="s">
        <v>1254</v>
      </c>
      <c r="J28">
        <v>22</v>
      </c>
      <c r="K28">
        <v>27</v>
      </c>
      <c r="L28" s="1" t="s">
        <v>448</v>
      </c>
      <c r="M28" t="s">
        <v>7500</v>
      </c>
      <c r="N28" t="s">
        <v>2363</v>
      </c>
      <c r="O28">
        <v>5</v>
      </c>
      <c r="P28" t="s">
        <v>317</v>
      </c>
      <c r="Q28">
        <v>1</v>
      </c>
      <c r="R28" t="s">
        <v>298</v>
      </c>
    </row>
    <row r="29" spans="1:18" x14ac:dyDescent="0.3">
      <c r="A29">
        <v>8</v>
      </c>
      <c r="C29" t="s">
        <v>265</v>
      </c>
      <c r="D29" t="s">
        <v>1400</v>
      </c>
      <c r="E29" t="s">
        <v>7489</v>
      </c>
      <c r="F29" t="s">
        <v>347</v>
      </c>
      <c r="G29" t="s">
        <v>476</v>
      </c>
      <c r="H29" t="s">
        <v>65</v>
      </c>
      <c r="J29">
        <v>14</v>
      </c>
      <c r="K29">
        <v>25</v>
      </c>
      <c r="L29" s="1" t="s">
        <v>347</v>
      </c>
      <c r="M29" t="s">
        <v>7491</v>
      </c>
      <c r="N29" t="s">
        <v>7492</v>
      </c>
      <c r="O29">
        <v>3</v>
      </c>
      <c r="P29" t="s">
        <v>307</v>
      </c>
      <c r="Q29">
        <v>1</v>
      </c>
      <c r="R29" t="s">
        <v>298</v>
      </c>
    </row>
    <row r="30" spans="1:18" x14ac:dyDescent="0.3">
      <c r="A30">
        <v>8</v>
      </c>
      <c r="C30" t="s">
        <v>265</v>
      </c>
      <c r="D30" t="s">
        <v>1241</v>
      </c>
      <c r="E30" t="s">
        <v>1242</v>
      </c>
      <c r="F30" t="s">
        <v>448</v>
      </c>
      <c r="G30" t="s">
        <v>741</v>
      </c>
      <c r="H30" t="s">
        <v>346</v>
      </c>
      <c r="J30">
        <v>20</v>
      </c>
      <c r="K30">
        <v>24</v>
      </c>
      <c r="L30" s="1" t="s">
        <v>448</v>
      </c>
      <c r="M30" t="s">
        <v>1243</v>
      </c>
      <c r="N30" t="s">
        <v>1244</v>
      </c>
      <c r="O30">
        <v>2</v>
      </c>
      <c r="P30" t="s">
        <v>307</v>
      </c>
      <c r="Q30">
        <v>2</v>
      </c>
      <c r="R30" t="s">
        <v>298</v>
      </c>
    </row>
    <row r="31" spans="1:18" x14ac:dyDescent="0.3">
      <c r="A31">
        <v>8</v>
      </c>
      <c r="C31" t="s">
        <v>265</v>
      </c>
      <c r="D31" t="s">
        <v>3186</v>
      </c>
      <c r="E31" t="s">
        <v>3187</v>
      </c>
      <c r="F31" t="s">
        <v>448</v>
      </c>
      <c r="G31" t="s">
        <v>14224</v>
      </c>
      <c r="H31" t="s">
        <v>720</v>
      </c>
      <c r="J31">
        <v>23</v>
      </c>
      <c r="K31">
        <v>27</v>
      </c>
      <c r="L31" s="1" t="s">
        <v>448</v>
      </c>
      <c r="M31" t="s">
        <v>3189</v>
      </c>
      <c r="N31" t="s">
        <v>3190</v>
      </c>
      <c r="O31">
        <v>5</v>
      </c>
      <c r="P31" t="s">
        <v>328</v>
      </c>
      <c r="Q31">
        <v>2</v>
      </c>
      <c r="R31" t="s">
        <v>298</v>
      </c>
    </row>
    <row r="32" spans="1:18" x14ac:dyDescent="0.3">
      <c r="A32">
        <v>8</v>
      </c>
      <c r="C32" t="s">
        <v>265</v>
      </c>
      <c r="D32" t="s">
        <v>2345</v>
      </c>
      <c r="E32" t="s">
        <v>1545</v>
      </c>
      <c r="F32" t="s">
        <v>310</v>
      </c>
      <c r="G32" t="s">
        <v>334</v>
      </c>
      <c r="H32" t="s">
        <v>366</v>
      </c>
      <c r="J32">
        <v>8</v>
      </c>
      <c r="K32">
        <v>24</v>
      </c>
      <c r="L32" s="1" t="s">
        <v>310</v>
      </c>
      <c r="M32" t="s">
        <v>5035</v>
      </c>
      <c r="N32" t="s">
        <v>5036</v>
      </c>
      <c r="O32">
        <v>3</v>
      </c>
      <c r="P32" t="s">
        <v>344</v>
      </c>
      <c r="Q32">
        <v>1</v>
      </c>
      <c r="R32" t="s">
        <v>298</v>
      </c>
    </row>
    <row r="33" spans="1:18" x14ac:dyDescent="0.3">
      <c r="A33">
        <v>8</v>
      </c>
      <c r="C33" t="s">
        <v>265</v>
      </c>
      <c r="D33" t="s">
        <v>596</v>
      </c>
      <c r="E33" t="s">
        <v>468</v>
      </c>
      <c r="F33" t="s">
        <v>310</v>
      </c>
      <c r="G33" t="s">
        <v>476</v>
      </c>
      <c r="H33" t="s">
        <v>599</v>
      </c>
      <c r="J33">
        <v>2</v>
      </c>
      <c r="K33">
        <v>36</v>
      </c>
      <c r="L33" s="1" t="s">
        <v>310</v>
      </c>
      <c r="M33" t="s">
        <v>1651</v>
      </c>
      <c r="N33" t="s">
        <v>1652</v>
      </c>
      <c r="O33">
        <v>13</v>
      </c>
      <c r="P33" t="s">
        <v>421</v>
      </c>
      <c r="Q33">
        <v>1</v>
      </c>
      <c r="R33" t="s">
        <v>298</v>
      </c>
    </row>
    <row r="34" spans="1:18" x14ac:dyDescent="0.3">
      <c r="A34">
        <v>8</v>
      </c>
      <c r="C34" t="s">
        <v>265</v>
      </c>
      <c r="D34" t="s">
        <v>4046</v>
      </c>
      <c r="E34" t="s">
        <v>613</v>
      </c>
      <c r="F34" t="s">
        <v>347</v>
      </c>
      <c r="G34" t="s">
        <v>741</v>
      </c>
      <c r="H34" t="s">
        <v>720</v>
      </c>
      <c r="I34" t="s">
        <v>407</v>
      </c>
      <c r="J34">
        <v>19</v>
      </c>
      <c r="K34">
        <v>27</v>
      </c>
      <c r="L34" s="1" t="s">
        <v>347</v>
      </c>
      <c r="M34" t="s">
        <v>4048</v>
      </c>
      <c r="N34" t="s">
        <v>2599</v>
      </c>
      <c r="O34">
        <v>6</v>
      </c>
      <c r="P34" t="s">
        <v>328</v>
      </c>
      <c r="Q34">
        <v>1</v>
      </c>
      <c r="R34" t="s">
        <v>298</v>
      </c>
    </row>
    <row r="35" spans="1:18" x14ac:dyDescent="0.3">
      <c r="A35">
        <v>8</v>
      </c>
      <c r="C35" t="s">
        <v>265</v>
      </c>
      <c r="D35" t="s">
        <v>811</v>
      </c>
      <c r="E35" t="s">
        <v>14626</v>
      </c>
      <c r="F35" t="s">
        <v>347</v>
      </c>
      <c r="G35" t="s">
        <v>909</v>
      </c>
      <c r="H35" t="s">
        <v>496</v>
      </c>
      <c r="J35">
        <v>11</v>
      </c>
      <c r="K35">
        <v>23</v>
      </c>
      <c r="L35" s="1" t="s">
        <v>347</v>
      </c>
      <c r="M35" t="s">
        <v>14623</v>
      </c>
      <c r="N35" t="s">
        <v>14625</v>
      </c>
      <c r="O35">
        <v>1</v>
      </c>
      <c r="P35" t="s">
        <v>421</v>
      </c>
      <c r="Q35">
        <v>1</v>
      </c>
      <c r="R35" t="s">
        <v>298</v>
      </c>
    </row>
    <row r="36" spans="1:18" x14ac:dyDescent="0.3">
      <c r="A36">
        <v>8</v>
      </c>
      <c r="C36" t="s">
        <v>265</v>
      </c>
      <c r="D36" t="s">
        <v>5669</v>
      </c>
      <c r="E36" t="s">
        <v>509</v>
      </c>
      <c r="F36" t="s">
        <v>347</v>
      </c>
      <c r="G36" t="s">
        <v>717</v>
      </c>
      <c r="H36" t="s">
        <v>410</v>
      </c>
      <c r="J36">
        <v>6</v>
      </c>
      <c r="K36">
        <v>29</v>
      </c>
      <c r="L36" s="1" t="s">
        <v>347</v>
      </c>
      <c r="M36" t="s">
        <v>5671</v>
      </c>
      <c r="N36" t="s">
        <v>5672</v>
      </c>
      <c r="O36">
        <v>6</v>
      </c>
      <c r="P36" t="s">
        <v>421</v>
      </c>
      <c r="Q36">
        <v>1</v>
      </c>
      <c r="R36" t="s">
        <v>298</v>
      </c>
    </row>
    <row r="37" spans="1:18" x14ac:dyDescent="0.3">
      <c r="A37">
        <v>8</v>
      </c>
      <c r="C37" t="s">
        <v>265</v>
      </c>
      <c r="D37" t="s">
        <v>3209</v>
      </c>
      <c r="E37" t="s">
        <v>296</v>
      </c>
      <c r="F37" t="s">
        <v>320</v>
      </c>
      <c r="G37" t="s">
        <v>665</v>
      </c>
      <c r="H37" t="s">
        <v>521</v>
      </c>
      <c r="J37">
        <v>88</v>
      </c>
      <c r="K37">
        <v>23</v>
      </c>
      <c r="L37" s="1" t="s">
        <v>320</v>
      </c>
      <c r="M37" t="s">
        <v>14423</v>
      </c>
      <c r="N37" t="s">
        <v>14425</v>
      </c>
      <c r="O37">
        <v>1</v>
      </c>
      <c r="P37" t="s">
        <v>293</v>
      </c>
      <c r="Q37">
        <v>3</v>
      </c>
      <c r="R37" t="s">
        <v>298</v>
      </c>
    </row>
    <row r="38" spans="1:18" x14ac:dyDescent="0.3">
      <c r="A38">
        <v>8</v>
      </c>
      <c r="C38" t="s">
        <v>265</v>
      </c>
      <c r="D38" t="s">
        <v>5177</v>
      </c>
      <c r="E38" t="s">
        <v>940</v>
      </c>
      <c r="F38" t="s">
        <v>347</v>
      </c>
      <c r="G38" t="s">
        <v>703</v>
      </c>
      <c r="H38" t="s">
        <v>702</v>
      </c>
      <c r="J38">
        <v>14</v>
      </c>
      <c r="K38">
        <v>27</v>
      </c>
      <c r="L38" s="1" t="s">
        <v>347</v>
      </c>
      <c r="M38" t="s">
        <v>5179</v>
      </c>
      <c r="N38" t="s">
        <v>3299</v>
      </c>
      <c r="O38">
        <v>6</v>
      </c>
      <c r="P38" t="s">
        <v>307</v>
      </c>
      <c r="Q38">
        <v>1</v>
      </c>
      <c r="R38" t="s">
        <v>298</v>
      </c>
    </row>
    <row r="39" spans="1:18" x14ac:dyDescent="0.3">
      <c r="A39">
        <v>8</v>
      </c>
      <c r="C39" t="s">
        <v>265</v>
      </c>
      <c r="D39" t="s">
        <v>8331</v>
      </c>
      <c r="E39" t="s">
        <v>8332</v>
      </c>
      <c r="F39" t="s">
        <v>448</v>
      </c>
      <c r="G39" t="s">
        <v>532</v>
      </c>
      <c r="H39" t="s">
        <v>575</v>
      </c>
      <c r="I39" t="s">
        <v>407</v>
      </c>
      <c r="J39">
        <v>31</v>
      </c>
      <c r="K39">
        <v>29</v>
      </c>
      <c r="L39" s="1" t="s">
        <v>448</v>
      </c>
      <c r="M39" t="s">
        <v>8334</v>
      </c>
      <c r="N39" t="s">
        <v>8335</v>
      </c>
      <c r="O39">
        <v>6</v>
      </c>
      <c r="P39" t="s">
        <v>399</v>
      </c>
      <c r="Q39">
        <v>1</v>
      </c>
      <c r="R39" t="s">
        <v>298</v>
      </c>
    </row>
    <row r="40" spans="1:18" x14ac:dyDescent="0.3">
      <c r="A40">
        <v>8</v>
      </c>
      <c r="C40" t="s">
        <v>265</v>
      </c>
      <c r="D40" t="s">
        <v>944</v>
      </c>
      <c r="E40" t="s">
        <v>849</v>
      </c>
      <c r="F40" t="s">
        <v>347</v>
      </c>
      <c r="G40" t="s">
        <v>703</v>
      </c>
      <c r="H40" t="s">
        <v>1301</v>
      </c>
      <c r="J40">
        <v>11</v>
      </c>
      <c r="K40">
        <v>32</v>
      </c>
      <c r="L40" s="1" t="s">
        <v>347</v>
      </c>
      <c r="M40" t="s">
        <v>7931</v>
      </c>
      <c r="N40" t="s">
        <v>886</v>
      </c>
      <c r="O40">
        <v>9</v>
      </c>
      <c r="P40" t="s">
        <v>395</v>
      </c>
      <c r="Q40">
        <v>2</v>
      </c>
      <c r="R40" t="s">
        <v>298</v>
      </c>
    </row>
    <row r="41" spans="1:18" x14ac:dyDescent="0.3">
      <c r="A41">
        <v>8</v>
      </c>
      <c r="C41" t="s">
        <v>265</v>
      </c>
      <c r="D41" t="s">
        <v>429</v>
      </c>
      <c r="E41" t="s">
        <v>1227</v>
      </c>
      <c r="F41" t="s">
        <v>347</v>
      </c>
      <c r="G41" t="s">
        <v>890</v>
      </c>
      <c r="H41" t="s">
        <v>682</v>
      </c>
      <c r="J41">
        <v>12</v>
      </c>
      <c r="K41">
        <v>27</v>
      </c>
      <c r="L41" s="1" t="s">
        <v>347</v>
      </c>
      <c r="M41" t="s">
        <v>10036</v>
      </c>
      <c r="N41" t="s">
        <v>6379</v>
      </c>
      <c r="O41">
        <v>7</v>
      </c>
      <c r="P41" t="s">
        <v>344</v>
      </c>
      <c r="Q41">
        <v>1</v>
      </c>
      <c r="R41" t="s">
        <v>298</v>
      </c>
    </row>
    <row r="42" spans="1:18" x14ac:dyDescent="0.3">
      <c r="A42">
        <v>8</v>
      </c>
      <c r="C42" t="s">
        <v>265</v>
      </c>
      <c r="D42" t="s">
        <v>1693</v>
      </c>
      <c r="E42" t="s">
        <v>16273</v>
      </c>
      <c r="F42" t="s">
        <v>347</v>
      </c>
      <c r="G42" t="s">
        <v>14224</v>
      </c>
      <c r="H42" t="s">
        <v>427</v>
      </c>
      <c r="J42">
        <v>11</v>
      </c>
      <c r="K42">
        <v>22</v>
      </c>
      <c r="L42" s="1" t="s">
        <v>347</v>
      </c>
      <c r="M42" t="s">
        <v>15600</v>
      </c>
      <c r="N42" t="s">
        <v>14403</v>
      </c>
      <c r="O42">
        <v>1</v>
      </c>
      <c r="P42" t="s">
        <v>307</v>
      </c>
      <c r="Q42">
        <v>1</v>
      </c>
      <c r="R42" t="s">
        <v>298</v>
      </c>
    </row>
    <row r="43" spans="1:18" x14ac:dyDescent="0.3">
      <c r="A43">
        <v>8</v>
      </c>
      <c r="C43" t="s">
        <v>265</v>
      </c>
      <c r="D43" t="s">
        <v>1083</v>
      </c>
      <c r="E43" t="s">
        <v>2126</v>
      </c>
      <c r="F43" t="s">
        <v>320</v>
      </c>
      <c r="G43" t="s">
        <v>909</v>
      </c>
      <c r="H43" t="s">
        <v>401</v>
      </c>
      <c r="J43">
        <v>85</v>
      </c>
      <c r="K43">
        <v>28</v>
      </c>
      <c r="L43" s="1" t="s">
        <v>320</v>
      </c>
      <c r="M43" t="s">
        <v>2128</v>
      </c>
      <c r="N43" t="s">
        <v>1859</v>
      </c>
      <c r="O43">
        <v>7</v>
      </c>
      <c r="P43" t="s">
        <v>421</v>
      </c>
      <c r="Q43">
        <v>1</v>
      </c>
      <c r="R43" t="s">
        <v>298</v>
      </c>
    </row>
    <row r="44" spans="1:18" x14ac:dyDescent="0.3">
      <c r="A44">
        <v>8</v>
      </c>
      <c r="C44" t="s">
        <v>265</v>
      </c>
      <c r="D44" t="s">
        <v>877</v>
      </c>
      <c r="E44" t="s">
        <v>14605</v>
      </c>
      <c r="F44" t="s">
        <v>448</v>
      </c>
      <c r="G44" t="s">
        <v>386</v>
      </c>
      <c r="H44" t="s">
        <v>582</v>
      </c>
      <c r="J44">
        <v>32</v>
      </c>
      <c r="K44">
        <v>23</v>
      </c>
      <c r="L44" s="1" t="s">
        <v>448</v>
      </c>
      <c r="M44" t="s">
        <v>15502</v>
      </c>
      <c r="N44" t="s">
        <v>15504</v>
      </c>
      <c r="O44">
        <v>1</v>
      </c>
      <c r="P44" t="s">
        <v>489</v>
      </c>
      <c r="Q44">
        <v>6</v>
      </c>
      <c r="R44" t="s">
        <v>298</v>
      </c>
    </row>
    <row r="45" spans="1:18" x14ac:dyDescent="0.3">
      <c r="A45">
        <v>8</v>
      </c>
      <c r="C45" t="s">
        <v>265</v>
      </c>
      <c r="D45" t="s">
        <v>1505</v>
      </c>
      <c r="E45" t="s">
        <v>1275</v>
      </c>
      <c r="F45" t="s">
        <v>448</v>
      </c>
      <c r="G45" t="s">
        <v>486</v>
      </c>
      <c r="H45" t="s">
        <v>433</v>
      </c>
      <c r="J45">
        <v>37</v>
      </c>
      <c r="K45">
        <v>24</v>
      </c>
      <c r="L45" s="1" t="s">
        <v>448</v>
      </c>
      <c r="M45" t="s">
        <v>5338</v>
      </c>
      <c r="N45" t="s">
        <v>3220</v>
      </c>
      <c r="O45">
        <v>2</v>
      </c>
      <c r="P45" t="s">
        <v>359</v>
      </c>
      <c r="Q45">
        <v>1</v>
      </c>
      <c r="R45" t="s">
        <v>298</v>
      </c>
    </row>
    <row r="46" spans="1:18" x14ac:dyDescent="0.3">
      <c r="A46">
        <v>8</v>
      </c>
      <c r="C46" t="s">
        <v>265</v>
      </c>
      <c r="D46" t="s">
        <v>2967</v>
      </c>
      <c r="E46" t="s">
        <v>312</v>
      </c>
      <c r="F46" t="s">
        <v>347</v>
      </c>
      <c r="G46" t="s">
        <v>904</v>
      </c>
      <c r="H46" t="s">
        <v>787</v>
      </c>
      <c r="J46">
        <v>11</v>
      </c>
      <c r="K46">
        <v>31</v>
      </c>
      <c r="L46" s="1" t="s">
        <v>347</v>
      </c>
      <c r="M46" t="s">
        <v>3833</v>
      </c>
      <c r="N46" t="s">
        <v>897</v>
      </c>
      <c r="O46">
        <v>9</v>
      </c>
      <c r="P46" t="s">
        <v>344</v>
      </c>
      <c r="Q46">
        <v>1</v>
      </c>
      <c r="R46" t="s">
        <v>298</v>
      </c>
    </row>
    <row r="47" spans="1:18" x14ac:dyDescent="0.3">
      <c r="A47">
        <v>3</v>
      </c>
      <c r="C47" t="s">
        <v>269</v>
      </c>
      <c r="D47" t="s">
        <v>5609</v>
      </c>
      <c r="E47" t="s">
        <v>3484</v>
      </c>
      <c r="F47" t="s">
        <v>310</v>
      </c>
      <c r="G47" t="s">
        <v>690</v>
      </c>
      <c r="H47" t="s">
        <v>309</v>
      </c>
      <c r="J47">
        <v>4</v>
      </c>
      <c r="K47">
        <v>25</v>
      </c>
      <c r="L47" s="1" t="s">
        <v>310</v>
      </c>
      <c r="M47" t="s">
        <v>5611</v>
      </c>
      <c r="N47" t="s">
        <v>3006</v>
      </c>
      <c r="O47">
        <v>4</v>
      </c>
      <c r="P47" t="s">
        <v>344</v>
      </c>
      <c r="Q47">
        <v>1</v>
      </c>
      <c r="R47" t="s">
        <v>298</v>
      </c>
    </row>
    <row r="48" spans="1:18" x14ac:dyDescent="0.3">
      <c r="A48">
        <v>3</v>
      </c>
      <c r="C48" t="s">
        <v>269</v>
      </c>
      <c r="D48" t="s">
        <v>597</v>
      </c>
      <c r="E48" t="s">
        <v>3388</v>
      </c>
      <c r="F48" t="s">
        <v>310</v>
      </c>
      <c r="G48" t="s">
        <v>364</v>
      </c>
      <c r="H48" t="s">
        <v>682</v>
      </c>
      <c r="J48">
        <v>10</v>
      </c>
      <c r="K48">
        <v>22</v>
      </c>
      <c r="L48" s="1" t="s">
        <v>310</v>
      </c>
      <c r="M48" t="s">
        <v>14731</v>
      </c>
      <c r="N48" t="s">
        <v>14733</v>
      </c>
      <c r="O48">
        <v>1</v>
      </c>
      <c r="P48" t="s">
        <v>421</v>
      </c>
      <c r="Q48">
        <v>2</v>
      </c>
      <c r="R48" t="s">
        <v>298</v>
      </c>
    </row>
    <row r="49" spans="1:18" x14ac:dyDescent="0.3">
      <c r="A49">
        <v>3</v>
      </c>
      <c r="C49" t="s">
        <v>269</v>
      </c>
      <c r="D49" t="s">
        <v>15118</v>
      </c>
      <c r="E49" t="s">
        <v>16498</v>
      </c>
      <c r="F49" t="s">
        <v>347</v>
      </c>
      <c r="G49" t="s">
        <v>904</v>
      </c>
      <c r="H49" t="s">
        <v>682</v>
      </c>
      <c r="J49">
        <v>10</v>
      </c>
      <c r="K49">
        <v>22</v>
      </c>
      <c r="L49" s="1" t="s">
        <v>347</v>
      </c>
      <c r="M49" t="s">
        <v>15604</v>
      </c>
      <c r="N49" t="s">
        <v>15117</v>
      </c>
      <c r="O49">
        <v>1</v>
      </c>
      <c r="P49" t="s">
        <v>344</v>
      </c>
      <c r="Q49">
        <v>1</v>
      </c>
      <c r="R49" t="s">
        <v>298</v>
      </c>
    </row>
    <row r="50" spans="1:18" x14ac:dyDescent="0.3">
      <c r="A50">
        <v>3</v>
      </c>
      <c r="C50" t="s">
        <v>269</v>
      </c>
      <c r="D50" t="s">
        <v>3101</v>
      </c>
      <c r="E50" t="s">
        <v>5452</v>
      </c>
      <c r="F50" t="s">
        <v>434</v>
      </c>
      <c r="G50" t="s">
        <v>870</v>
      </c>
      <c r="H50" t="s">
        <v>775</v>
      </c>
      <c r="J50">
        <v>4</v>
      </c>
      <c r="K50">
        <v>25</v>
      </c>
      <c r="L50" s="1" t="s">
        <v>434</v>
      </c>
      <c r="M50" t="s">
        <v>5453</v>
      </c>
      <c r="N50" t="s">
        <v>5454</v>
      </c>
      <c r="O50">
        <v>2</v>
      </c>
      <c r="P50" t="s">
        <v>359</v>
      </c>
      <c r="Q50">
        <v>1</v>
      </c>
      <c r="R50" t="s">
        <v>298</v>
      </c>
    </row>
    <row r="51" spans="1:18" x14ac:dyDescent="0.3">
      <c r="A51">
        <v>3</v>
      </c>
      <c r="C51" t="s">
        <v>269</v>
      </c>
      <c r="D51" t="s">
        <v>2028</v>
      </c>
      <c r="E51" t="s">
        <v>1447</v>
      </c>
      <c r="F51" t="s">
        <v>347</v>
      </c>
      <c r="G51" t="s">
        <v>339</v>
      </c>
      <c r="H51" t="s">
        <v>355</v>
      </c>
      <c r="J51">
        <v>13</v>
      </c>
      <c r="K51">
        <v>24</v>
      </c>
      <c r="L51" s="1" t="s">
        <v>347</v>
      </c>
      <c r="M51" t="s">
        <v>10022</v>
      </c>
      <c r="N51" t="s">
        <v>694</v>
      </c>
      <c r="O51">
        <v>3</v>
      </c>
      <c r="P51" t="s">
        <v>359</v>
      </c>
      <c r="Q51">
        <v>1</v>
      </c>
      <c r="R51" t="s">
        <v>298</v>
      </c>
    </row>
    <row r="52" spans="1:18" x14ac:dyDescent="0.3">
      <c r="A52">
        <v>3</v>
      </c>
      <c r="C52" t="s">
        <v>269</v>
      </c>
      <c r="D52" t="s">
        <v>9955</v>
      </c>
      <c r="E52" t="s">
        <v>9956</v>
      </c>
      <c r="F52" t="s">
        <v>347</v>
      </c>
      <c r="G52" t="s">
        <v>909</v>
      </c>
      <c r="H52" t="s">
        <v>433</v>
      </c>
      <c r="J52">
        <v>19</v>
      </c>
      <c r="K52">
        <v>24</v>
      </c>
      <c r="L52" s="1" t="s">
        <v>347</v>
      </c>
      <c r="M52" t="s">
        <v>9958</v>
      </c>
      <c r="N52" t="s">
        <v>691</v>
      </c>
      <c r="O52">
        <v>4</v>
      </c>
      <c r="P52" t="s">
        <v>328</v>
      </c>
      <c r="Q52">
        <v>1</v>
      </c>
      <c r="R52" t="s">
        <v>298</v>
      </c>
    </row>
    <row r="53" spans="1:18" x14ac:dyDescent="0.3">
      <c r="A53">
        <v>3</v>
      </c>
      <c r="C53" t="s">
        <v>269</v>
      </c>
      <c r="D53" t="s">
        <v>642</v>
      </c>
      <c r="E53" t="s">
        <v>2444</v>
      </c>
      <c r="F53" t="s">
        <v>448</v>
      </c>
      <c r="G53" t="s">
        <v>890</v>
      </c>
      <c r="H53" t="s">
        <v>374</v>
      </c>
      <c r="J53">
        <v>32</v>
      </c>
      <c r="K53">
        <v>24</v>
      </c>
      <c r="L53" s="1" t="s">
        <v>448</v>
      </c>
      <c r="M53" t="s">
        <v>9516</v>
      </c>
      <c r="N53" t="s">
        <v>16550</v>
      </c>
      <c r="O53">
        <v>2</v>
      </c>
      <c r="P53" t="s">
        <v>399</v>
      </c>
      <c r="Q53">
        <v>1</v>
      </c>
      <c r="R53" t="s">
        <v>298</v>
      </c>
    </row>
    <row r="54" spans="1:18" x14ac:dyDescent="0.3">
      <c r="A54">
        <v>3</v>
      </c>
      <c r="C54" t="s">
        <v>269</v>
      </c>
      <c r="D54" t="s">
        <v>2177</v>
      </c>
      <c r="E54" t="s">
        <v>9588</v>
      </c>
      <c r="F54" t="s">
        <v>448</v>
      </c>
      <c r="G54" t="s">
        <v>640</v>
      </c>
      <c r="H54" t="s">
        <v>682</v>
      </c>
      <c r="J54">
        <v>25</v>
      </c>
      <c r="K54">
        <v>23</v>
      </c>
      <c r="L54" s="1" t="s">
        <v>448</v>
      </c>
      <c r="M54" t="s">
        <v>9589</v>
      </c>
      <c r="N54" t="s">
        <v>9590</v>
      </c>
      <c r="O54">
        <v>2</v>
      </c>
      <c r="P54" t="s">
        <v>359</v>
      </c>
      <c r="Q54">
        <v>2</v>
      </c>
      <c r="R54" t="s">
        <v>298</v>
      </c>
    </row>
    <row r="55" spans="1:18" x14ac:dyDescent="0.3">
      <c r="A55">
        <v>3</v>
      </c>
      <c r="C55" t="s">
        <v>269</v>
      </c>
      <c r="D55" t="s">
        <v>1946</v>
      </c>
      <c r="E55" t="s">
        <v>965</v>
      </c>
      <c r="F55" t="s">
        <v>310</v>
      </c>
      <c r="G55" t="s">
        <v>1190</v>
      </c>
      <c r="H55" t="s">
        <v>571</v>
      </c>
      <c r="I55" t="s">
        <v>407</v>
      </c>
      <c r="J55">
        <v>12</v>
      </c>
      <c r="K55">
        <v>43</v>
      </c>
      <c r="L55" s="1" t="s">
        <v>310</v>
      </c>
      <c r="M55" t="s">
        <v>9708</v>
      </c>
      <c r="N55" t="s">
        <v>9709</v>
      </c>
      <c r="O55">
        <v>21</v>
      </c>
      <c r="P55" t="s">
        <v>421</v>
      </c>
      <c r="Q55">
        <v>1</v>
      </c>
      <c r="R55" t="s">
        <v>298</v>
      </c>
    </row>
    <row r="56" spans="1:18" x14ac:dyDescent="0.3">
      <c r="A56">
        <v>3</v>
      </c>
      <c r="C56" t="s">
        <v>269</v>
      </c>
      <c r="D56" t="s">
        <v>698</v>
      </c>
      <c r="E56" t="s">
        <v>1802</v>
      </c>
      <c r="F56" t="s">
        <v>347</v>
      </c>
      <c r="G56" t="s">
        <v>665</v>
      </c>
      <c r="H56" t="s">
        <v>752</v>
      </c>
      <c r="J56">
        <v>80</v>
      </c>
      <c r="K56">
        <v>28</v>
      </c>
      <c r="L56" s="1" t="s">
        <v>347</v>
      </c>
      <c r="M56" t="s">
        <v>7085</v>
      </c>
      <c r="N56" t="s">
        <v>4174</v>
      </c>
      <c r="O56">
        <v>7</v>
      </c>
      <c r="P56" t="s">
        <v>359</v>
      </c>
      <c r="Q56">
        <v>1</v>
      </c>
      <c r="R56" t="s">
        <v>298</v>
      </c>
    </row>
    <row r="57" spans="1:18" x14ac:dyDescent="0.3">
      <c r="A57">
        <v>3</v>
      </c>
      <c r="C57" t="s">
        <v>269</v>
      </c>
      <c r="D57" t="s">
        <v>2537</v>
      </c>
      <c r="E57" t="s">
        <v>15220</v>
      </c>
      <c r="F57" t="s">
        <v>320</v>
      </c>
      <c r="G57" t="s">
        <v>486</v>
      </c>
      <c r="H57" t="s">
        <v>507</v>
      </c>
      <c r="J57">
        <v>86</v>
      </c>
      <c r="K57">
        <v>23</v>
      </c>
      <c r="L57" s="1" t="s">
        <v>320</v>
      </c>
      <c r="M57" t="s">
        <v>15217</v>
      </c>
      <c r="N57" t="s">
        <v>15219</v>
      </c>
      <c r="O57">
        <v>1</v>
      </c>
      <c r="P57" t="s">
        <v>317</v>
      </c>
      <c r="Q57">
        <v>4</v>
      </c>
      <c r="R57" t="s">
        <v>298</v>
      </c>
    </row>
    <row r="58" spans="1:18" x14ac:dyDescent="0.3">
      <c r="A58">
        <v>3</v>
      </c>
      <c r="C58" t="s">
        <v>269</v>
      </c>
      <c r="D58" t="s">
        <v>1993</v>
      </c>
      <c r="E58" t="s">
        <v>4834</v>
      </c>
      <c r="F58" t="s">
        <v>347</v>
      </c>
      <c r="G58" t="s">
        <v>518</v>
      </c>
      <c r="H58" t="s">
        <v>65</v>
      </c>
      <c r="I58" t="s">
        <v>300</v>
      </c>
      <c r="J58">
        <v>3</v>
      </c>
      <c r="K58">
        <v>27</v>
      </c>
      <c r="L58" s="1" t="s">
        <v>347</v>
      </c>
      <c r="M58" t="s">
        <v>8668</v>
      </c>
      <c r="N58" t="s">
        <v>6130</v>
      </c>
      <c r="O58">
        <v>5</v>
      </c>
      <c r="P58" t="s">
        <v>307</v>
      </c>
      <c r="Q58">
        <v>1</v>
      </c>
      <c r="R58" t="s">
        <v>294</v>
      </c>
    </row>
    <row r="59" spans="1:18" x14ac:dyDescent="0.3">
      <c r="A59">
        <v>3</v>
      </c>
      <c r="C59" t="s">
        <v>269</v>
      </c>
      <c r="D59" t="s">
        <v>14362</v>
      </c>
      <c r="E59" t="s">
        <v>15268</v>
      </c>
      <c r="F59" t="s">
        <v>347</v>
      </c>
      <c r="G59" t="s">
        <v>1368</v>
      </c>
      <c r="H59" t="s">
        <v>1574</v>
      </c>
      <c r="I59" t="s">
        <v>407</v>
      </c>
      <c r="J59">
        <v>1</v>
      </c>
      <c r="K59">
        <v>22</v>
      </c>
      <c r="L59" s="1" t="s">
        <v>347</v>
      </c>
      <c r="M59" t="s">
        <v>15265</v>
      </c>
      <c r="N59" t="s">
        <v>15267</v>
      </c>
      <c r="O59">
        <v>1</v>
      </c>
      <c r="P59" t="s">
        <v>489</v>
      </c>
      <c r="Q59">
        <v>2</v>
      </c>
      <c r="R59" t="s">
        <v>298</v>
      </c>
    </row>
    <row r="60" spans="1:18" x14ac:dyDescent="0.3">
      <c r="A60">
        <v>3</v>
      </c>
      <c r="C60" t="s">
        <v>269</v>
      </c>
      <c r="D60" t="s">
        <v>503</v>
      </c>
      <c r="E60" t="s">
        <v>15430</v>
      </c>
      <c r="F60" t="s">
        <v>310</v>
      </c>
      <c r="G60" t="s">
        <v>302</v>
      </c>
      <c r="H60" t="s">
        <v>496</v>
      </c>
      <c r="J60">
        <v>9</v>
      </c>
      <c r="K60">
        <v>23</v>
      </c>
      <c r="L60" s="1" t="s">
        <v>310</v>
      </c>
      <c r="M60" t="s">
        <v>15427</v>
      </c>
      <c r="N60" t="s">
        <v>15429</v>
      </c>
      <c r="O60">
        <v>1</v>
      </c>
      <c r="P60" t="s">
        <v>303</v>
      </c>
      <c r="Q60">
        <v>2</v>
      </c>
      <c r="R60" t="s">
        <v>298</v>
      </c>
    </row>
    <row r="61" spans="1:18" x14ac:dyDescent="0.3">
      <c r="A61">
        <v>3</v>
      </c>
      <c r="C61" t="s">
        <v>269</v>
      </c>
      <c r="D61" t="s">
        <v>1968</v>
      </c>
      <c r="E61" t="s">
        <v>509</v>
      </c>
      <c r="F61" t="s">
        <v>448</v>
      </c>
      <c r="G61" t="s">
        <v>717</v>
      </c>
      <c r="H61" t="s">
        <v>775</v>
      </c>
      <c r="J61">
        <v>30</v>
      </c>
      <c r="K61">
        <v>26</v>
      </c>
      <c r="L61" s="1" t="s">
        <v>448</v>
      </c>
      <c r="M61" t="s">
        <v>6138</v>
      </c>
      <c r="N61" t="s">
        <v>2185</v>
      </c>
      <c r="O61">
        <v>4</v>
      </c>
      <c r="P61" t="s">
        <v>307</v>
      </c>
      <c r="Q61">
        <v>2</v>
      </c>
      <c r="R61" t="s">
        <v>298</v>
      </c>
    </row>
    <row r="62" spans="1:18" x14ac:dyDescent="0.3">
      <c r="A62">
        <v>3</v>
      </c>
      <c r="C62" t="s">
        <v>269</v>
      </c>
      <c r="D62" t="s">
        <v>504</v>
      </c>
      <c r="E62" t="s">
        <v>1174</v>
      </c>
      <c r="F62" t="s">
        <v>347</v>
      </c>
      <c r="G62" t="s">
        <v>313</v>
      </c>
      <c r="H62" t="s">
        <v>384</v>
      </c>
      <c r="I62" t="s">
        <v>407</v>
      </c>
      <c r="J62">
        <v>12</v>
      </c>
      <c r="K62">
        <v>26</v>
      </c>
      <c r="L62" s="1" t="s">
        <v>347</v>
      </c>
      <c r="M62" t="s">
        <v>9898</v>
      </c>
      <c r="N62" t="s">
        <v>17428</v>
      </c>
      <c r="O62">
        <v>4</v>
      </c>
      <c r="P62" t="s">
        <v>359</v>
      </c>
      <c r="Q62">
        <v>2</v>
      </c>
      <c r="R62" t="s">
        <v>298</v>
      </c>
    </row>
    <row r="63" spans="1:18" x14ac:dyDescent="0.3">
      <c r="A63">
        <v>3</v>
      </c>
      <c r="C63" t="s">
        <v>269</v>
      </c>
      <c r="D63" t="s">
        <v>1845</v>
      </c>
      <c r="E63" t="s">
        <v>3505</v>
      </c>
      <c r="F63" t="s">
        <v>320</v>
      </c>
      <c r="G63" t="s">
        <v>476</v>
      </c>
      <c r="H63" t="s">
        <v>655</v>
      </c>
      <c r="J63">
        <v>81</v>
      </c>
      <c r="K63">
        <v>27</v>
      </c>
      <c r="L63" s="1" t="s">
        <v>320</v>
      </c>
      <c r="M63" t="s">
        <v>6378</v>
      </c>
      <c r="N63" t="s">
        <v>6379</v>
      </c>
      <c r="O63">
        <v>3</v>
      </c>
      <c r="P63" t="s">
        <v>421</v>
      </c>
      <c r="Q63">
        <v>2</v>
      </c>
      <c r="R63" t="s">
        <v>298</v>
      </c>
    </row>
    <row r="64" spans="1:18" x14ac:dyDescent="0.3">
      <c r="A64">
        <v>3</v>
      </c>
      <c r="C64" t="s">
        <v>269</v>
      </c>
      <c r="D64" t="s">
        <v>6619</v>
      </c>
      <c r="E64" t="s">
        <v>789</v>
      </c>
      <c r="F64" t="s">
        <v>448</v>
      </c>
      <c r="G64" t="s">
        <v>334</v>
      </c>
      <c r="H64" t="s">
        <v>823</v>
      </c>
      <c r="J64">
        <v>35</v>
      </c>
      <c r="K64">
        <v>26</v>
      </c>
      <c r="L64" s="1" t="s">
        <v>448</v>
      </c>
      <c r="M64" t="s">
        <v>6621</v>
      </c>
      <c r="N64" t="s">
        <v>6622</v>
      </c>
      <c r="O64">
        <v>3</v>
      </c>
      <c r="P64" t="s">
        <v>328</v>
      </c>
      <c r="Q64">
        <v>2</v>
      </c>
      <c r="R64" t="s">
        <v>298</v>
      </c>
    </row>
    <row r="65" spans="1:18" x14ac:dyDescent="0.3">
      <c r="A65">
        <v>3</v>
      </c>
      <c r="C65" t="s">
        <v>269</v>
      </c>
      <c r="D65" t="s">
        <v>1973</v>
      </c>
      <c r="E65" t="s">
        <v>6445</v>
      </c>
      <c r="F65" t="s">
        <v>434</v>
      </c>
      <c r="G65" t="s">
        <v>364</v>
      </c>
      <c r="H65" t="s">
        <v>918</v>
      </c>
      <c r="J65">
        <v>2</v>
      </c>
      <c r="K65">
        <v>36</v>
      </c>
      <c r="L65" s="1" t="s">
        <v>434</v>
      </c>
      <c r="M65" t="s">
        <v>6447</v>
      </c>
      <c r="N65" t="s">
        <v>6448</v>
      </c>
      <c r="O65">
        <v>14</v>
      </c>
      <c r="P65" t="s">
        <v>328</v>
      </c>
      <c r="Q65">
        <v>1</v>
      </c>
      <c r="R65" t="s">
        <v>298</v>
      </c>
    </row>
    <row r="66" spans="1:18" x14ac:dyDescent="0.3">
      <c r="A66">
        <v>3</v>
      </c>
      <c r="C66" t="s">
        <v>269</v>
      </c>
      <c r="D66" t="s">
        <v>6388</v>
      </c>
      <c r="E66" t="s">
        <v>1112</v>
      </c>
      <c r="F66" t="s">
        <v>347</v>
      </c>
      <c r="G66" t="s">
        <v>909</v>
      </c>
      <c r="H66" t="s">
        <v>745</v>
      </c>
      <c r="J66">
        <v>18</v>
      </c>
      <c r="K66">
        <v>25</v>
      </c>
      <c r="L66" s="1" t="s">
        <v>347</v>
      </c>
      <c r="M66" t="s">
        <v>6389</v>
      </c>
      <c r="N66" t="s">
        <v>5447</v>
      </c>
      <c r="O66">
        <v>2</v>
      </c>
      <c r="P66" t="s">
        <v>399</v>
      </c>
      <c r="Q66">
        <v>1</v>
      </c>
      <c r="R66" t="s">
        <v>298</v>
      </c>
    </row>
    <row r="67" spans="1:18" x14ac:dyDescent="0.3">
      <c r="A67">
        <v>3</v>
      </c>
      <c r="C67" t="s">
        <v>269</v>
      </c>
      <c r="D67" t="s">
        <v>2228</v>
      </c>
      <c r="E67" t="s">
        <v>2229</v>
      </c>
      <c r="F67" t="s">
        <v>448</v>
      </c>
      <c r="G67" t="s">
        <v>486</v>
      </c>
      <c r="H67" t="s">
        <v>433</v>
      </c>
      <c r="J67">
        <v>26</v>
      </c>
      <c r="K67">
        <v>26</v>
      </c>
      <c r="L67" s="1" t="s">
        <v>448</v>
      </c>
      <c r="M67" t="s">
        <v>2231</v>
      </c>
      <c r="N67" t="s">
        <v>2232</v>
      </c>
      <c r="O67">
        <v>3</v>
      </c>
      <c r="P67" t="s">
        <v>359</v>
      </c>
      <c r="Q67">
        <v>3</v>
      </c>
      <c r="R67" t="s">
        <v>298</v>
      </c>
    </row>
    <row r="68" spans="1:18" x14ac:dyDescent="0.3">
      <c r="A68">
        <v>3</v>
      </c>
      <c r="C68" t="s">
        <v>269</v>
      </c>
      <c r="D68" t="s">
        <v>656</v>
      </c>
      <c r="E68" t="s">
        <v>312</v>
      </c>
      <c r="F68" t="s">
        <v>448</v>
      </c>
      <c r="G68" t="s">
        <v>364</v>
      </c>
      <c r="H68" t="s">
        <v>447</v>
      </c>
      <c r="J68">
        <v>33</v>
      </c>
      <c r="K68">
        <v>26</v>
      </c>
      <c r="L68" s="1" t="s">
        <v>448</v>
      </c>
      <c r="M68" t="s">
        <v>4135</v>
      </c>
      <c r="N68" t="s">
        <v>2064</v>
      </c>
      <c r="O68">
        <v>4</v>
      </c>
      <c r="P68" t="s">
        <v>489</v>
      </c>
      <c r="Q68">
        <v>1</v>
      </c>
      <c r="R68" t="s">
        <v>298</v>
      </c>
    </row>
    <row r="69" spans="1:18" x14ac:dyDescent="0.3">
      <c r="A69">
        <v>3</v>
      </c>
      <c r="C69" t="s">
        <v>269</v>
      </c>
      <c r="D69" t="s">
        <v>2549</v>
      </c>
      <c r="E69" t="s">
        <v>4527</v>
      </c>
      <c r="F69" t="s">
        <v>320</v>
      </c>
      <c r="G69" t="s">
        <v>1368</v>
      </c>
      <c r="H69" t="s">
        <v>989</v>
      </c>
      <c r="J69">
        <v>87</v>
      </c>
      <c r="K69">
        <v>23</v>
      </c>
      <c r="L69" s="1" t="s">
        <v>320</v>
      </c>
      <c r="M69" t="s">
        <v>4528</v>
      </c>
      <c r="N69" t="s">
        <v>4529</v>
      </c>
      <c r="O69">
        <v>2</v>
      </c>
      <c r="P69" t="s">
        <v>421</v>
      </c>
      <c r="Q69">
        <v>1</v>
      </c>
      <c r="R69" t="s">
        <v>298</v>
      </c>
    </row>
    <row r="70" spans="1:18" x14ac:dyDescent="0.3">
      <c r="A70">
        <v>3</v>
      </c>
      <c r="C70" t="s">
        <v>269</v>
      </c>
      <c r="D70" t="s">
        <v>1587</v>
      </c>
      <c r="E70" t="s">
        <v>1588</v>
      </c>
      <c r="F70" t="s">
        <v>347</v>
      </c>
      <c r="G70" t="s">
        <v>351</v>
      </c>
      <c r="H70" t="s">
        <v>593</v>
      </c>
      <c r="J70">
        <v>82</v>
      </c>
      <c r="K70">
        <v>28</v>
      </c>
      <c r="L70" s="1" t="s">
        <v>347</v>
      </c>
      <c r="M70" t="s">
        <v>1590</v>
      </c>
      <c r="N70" t="s">
        <v>1591</v>
      </c>
      <c r="O70">
        <v>6</v>
      </c>
      <c r="P70" t="s">
        <v>489</v>
      </c>
      <c r="Q70">
        <v>1</v>
      </c>
      <c r="R70" t="s">
        <v>298</v>
      </c>
    </row>
    <row r="71" spans="1:18" x14ac:dyDescent="0.3">
      <c r="A71">
        <v>3</v>
      </c>
      <c r="C71" t="s">
        <v>269</v>
      </c>
      <c r="D71" t="s">
        <v>3996</v>
      </c>
      <c r="E71" t="s">
        <v>16305</v>
      </c>
      <c r="F71" t="s">
        <v>347</v>
      </c>
      <c r="G71" t="s">
        <v>665</v>
      </c>
      <c r="H71" t="s">
        <v>787</v>
      </c>
      <c r="I71" t="s">
        <v>407</v>
      </c>
      <c r="J71">
        <v>13</v>
      </c>
      <c r="K71">
        <v>28</v>
      </c>
      <c r="L71" s="1" t="s">
        <v>347</v>
      </c>
      <c r="M71" t="s">
        <v>13795</v>
      </c>
      <c r="N71" t="s">
        <v>3706</v>
      </c>
      <c r="O71">
        <v>7</v>
      </c>
      <c r="P71" t="s">
        <v>359</v>
      </c>
      <c r="Q71">
        <v>1</v>
      </c>
      <c r="R71" t="s">
        <v>298</v>
      </c>
    </row>
    <row r="72" spans="1:18" x14ac:dyDescent="0.3">
      <c r="A72">
        <v>3</v>
      </c>
      <c r="C72" t="s">
        <v>269</v>
      </c>
      <c r="D72" t="s">
        <v>2065</v>
      </c>
      <c r="E72" t="s">
        <v>14503</v>
      </c>
      <c r="F72" t="s">
        <v>347</v>
      </c>
      <c r="G72" t="s">
        <v>1368</v>
      </c>
      <c r="H72" t="s">
        <v>340</v>
      </c>
      <c r="J72">
        <v>10</v>
      </c>
      <c r="K72">
        <v>22</v>
      </c>
      <c r="L72" s="1" t="s">
        <v>347</v>
      </c>
      <c r="M72" t="s">
        <v>14500</v>
      </c>
      <c r="N72" t="s">
        <v>14502</v>
      </c>
      <c r="O72">
        <v>1</v>
      </c>
      <c r="P72" t="s">
        <v>328</v>
      </c>
      <c r="Q72">
        <v>1</v>
      </c>
      <c r="R72" t="s">
        <v>298</v>
      </c>
    </row>
    <row r="73" spans="1:18" x14ac:dyDescent="0.3">
      <c r="A73">
        <v>1</v>
      </c>
      <c r="C73" t="s">
        <v>263</v>
      </c>
      <c r="D73" t="s">
        <v>6238</v>
      </c>
      <c r="E73" t="s">
        <v>7760</v>
      </c>
      <c r="F73" t="s">
        <v>448</v>
      </c>
      <c r="G73" t="s">
        <v>640</v>
      </c>
      <c r="H73" t="s">
        <v>316</v>
      </c>
      <c r="J73">
        <v>33</v>
      </c>
      <c r="K73">
        <v>25</v>
      </c>
      <c r="L73" s="1" t="s">
        <v>448</v>
      </c>
      <c r="M73" t="s">
        <v>9501</v>
      </c>
      <c r="N73" t="s">
        <v>9502</v>
      </c>
      <c r="O73">
        <v>4</v>
      </c>
      <c r="P73" t="s">
        <v>399</v>
      </c>
      <c r="Q73">
        <v>1</v>
      </c>
      <c r="R73" t="s">
        <v>298</v>
      </c>
    </row>
    <row r="74" spans="1:18" x14ac:dyDescent="0.3">
      <c r="A74">
        <v>1</v>
      </c>
      <c r="C74" t="s">
        <v>263</v>
      </c>
      <c r="D74" t="s">
        <v>656</v>
      </c>
      <c r="E74" t="s">
        <v>1750</v>
      </c>
      <c r="F74" t="s">
        <v>310</v>
      </c>
      <c r="G74" t="s">
        <v>364</v>
      </c>
      <c r="H74" t="s">
        <v>571</v>
      </c>
      <c r="J74">
        <v>12</v>
      </c>
      <c r="K74">
        <v>37</v>
      </c>
      <c r="L74" s="1" t="s">
        <v>310</v>
      </c>
      <c r="M74" t="s">
        <v>1752</v>
      </c>
      <c r="N74" t="s">
        <v>1753</v>
      </c>
      <c r="O74">
        <v>16</v>
      </c>
      <c r="P74" t="s">
        <v>344</v>
      </c>
      <c r="Q74">
        <v>1</v>
      </c>
      <c r="R74" t="s">
        <v>298</v>
      </c>
    </row>
    <row r="75" spans="1:18" x14ac:dyDescent="0.3">
      <c r="A75">
        <v>1</v>
      </c>
      <c r="C75" t="s">
        <v>263</v>
      </c>
      <c r="D75" t="s">
        <v>15073</v>
      </c>
      <c r="E75" t="s">
        <v>1932</v>
      </c>
      <c r="F75" t="s">
        <v>448</v>
      </c>
      <c r="G75" t="s">
        <v>414</v>
      </c>
      <c r="H75" t="s">
        <v>1222</v>
      </c>
      <c r="J75">
        <v>31</v>
      </c>
      <c r="K75">
        <v>22</v>
      </c>
      <c r="L75" s="1" t="s">
        <v>448</v>
      </c>
      <c r="M75" t="s">
        <v>15069</v>
      </c>
      <c r="N75" t="s">
        <v>15071</v>
      </c>
      <c r="O75">
        <v>1</v>
      </c>
      <c r="P75" t="s">
        <v>399</v>
      </c>
      <c r="Q75">
        <v>3</v>
      </c>
      <c r="R75" t="s">
        <v>298</v>
      </c>
    </row>
    <row r="76" spans="1:18" x14ac:dyDescent="0.3">
      <c r="A76">
        <v>1</v>
      </c>
      <c r="C76" t="s">
        <v>263</v>
      </c>
      <c r="D76" t="s">
        <v>1178</v>
      </c>
      <c r="E76" t="s">
        <v>6252</v>
      </c>
      <c r="F76" t="s">
        <v>448</v>
      </c>
      <c r="G76" t="s">
        <v>548</v>
      </c>
      <c r="H76" t="s">
        <v>410</v>
      </c>
      <c r="J76">
        <v>28</v>
      </c>
      <c r="K76">
        <v>25</v>
      </c>
      <c r="L76" s="1" t="s">
        <v>448</v>
      </c>
      <c r="M76" t="s">
        <v>6254</v>
      </c>
      <c r="N76" t="s">
        <v>1141</v>
      </c>
      <c r="O76">
        <v>4</v>
      </c>
      <c r="P76" t="s">
        <v>489</v>
      </c>
      <c r="Q76">
        <v>4</v>
      </c>
      <c r="R76" t="s">
        <v>298</v>
      </c>
    </row>
    <row r="77" spans="1:18" x14ac:dyDescent="0.3">
      <c r="A77">
        <v>1</v>
      </c>
      <c r="C77" t="s">
        <v>263</v>
      </c>
      <c r="D77" t="s">
        <v>1409</v>
      </c>
      <c r="E77" t="s">
        <v>1112</v>
      </c>
      <c r="F77" t="s">
        <v>448</v>
      </c>
      <c r="G77" t="s">
        <v>351</v>
      </c>
      <c r="H77" t="s">
        <v>316</v>
      </c>
      <c r="J77">
        <v>25</v>
      </c>
      <c r="K77">
        <v>23</v>
      </c>
      <c r="L77" s="1" t="s">
        <v>448</v>
      </c>
      <c r="M77" t="s">
        <v>1566</v>
      </c>
      <c r="N77" t="s">
        <v>1567</v>
      </c>
      <c r="O77">
        <v>2</v>
      </c>
      <c r="P77" t="s">
        <v>399</v>
      </c>
      <c r="Q77">
        <v>3</v>
      </c>
      <c r="R77" t="s">
        <v>298</v>
      </c>
    </row>
    <row r="78" spans="1:18" x14ac:dyDescent="0.3">
      <c r="A78">
        <v>1</v>
      </c>
      <c r="C78" t="s">
        <v>263</v>
      </c>
      <c r="D78" t="s">
        <v>330</v>
      </c>
      <c r="E78" t="s">
        <v>509</v>
      </c>
      <c r="F78" t="s">
        <v>347</v>
      </c>
      <c r="G78" t="s">
        <v>297</v>
      </c>
      <c r="H78" t="s">
        <v>964</v>
      </c>
      <c r="J78">
        <v>81</v>
      </c>
      <c r="K78">
        <v>26</v>
      </c>
      <c r="L78" s="1" t="s">
        <v>347</v>
      </c>
      <c r="M78" t="s">
        <v>6820</v>
      </c>
      <c r="N78" t="s">
        <v>9936</v>
      </c>
      <c r="O78">
        <v>4</v>
      </c>
      <c r="P78" t="s">
        <v>421</v>
      </c>
      <c r="Q78">
        <v>1</v>
      </c>
      <c r="R78" t="s">
        <v>298</v>
      </c>
    </row>
    <row r="79" spans="1:18" x14ac:dyDescent="0.3">
      <c r="A79">
        <v>1</v>
      </c>
      <c r="C79" t="s">
        <v>263</v>
      </c>
      <c r="D79" t="s">
        <v>827</v>
      </c>
      <c r="E79" t="s">
        <v>8823</v>
      </c>
      <c r="F79" t="s">
        <v>347</v>
      </c>
      <c r="G79" t="s">
        <v>486</v>
      </c>
      <c r="H79" t="s">
        <v>787</v>
      </c>
      <c r="J79">
        <v>13</v>
      </c>
      <c r="K79">
        <v>28</v>
      </c>
      <c r="L79" s="1" t="s">
        <v>347</v>
      </c>
      <c r="M79" t="s">
        <v>8825</v>
      </c>
      <c r="N79" t="s">
        <v>8826</v>
      </c>
      <c r="O79">
        <v>6</v>
      </c>
      <c r="P79" t="s">
        <v>307</v>
      </c>
      <c r="Q79">
        <v>1</v>
      </c>
      <c r="R79" t="s">
        <v>298</v>
      </c>
    </row>
    <row r="80" spans="1:18" x14ac:dyDescent="0.3">
      <c r="A80">
        <v>1</v>
      </c>
      <c r="C80" t="s">
        <v>263</v>
      </c>
      <c r="D80" t="s">
        <v>3695</v>
      </c>
      <c r="E80" t="s">
        <v>1701</v>
      </c>
      <c r="F80" t="s">
        <v>448</v>
      </c>
      <c r="G80" t="s">
        <v>1368</v>
      </c>
      <c r="H80" t="s">
        <v>433</v>
      </c>
      <c r="J80">
        <v>25</v>
      </c>
      <c r="K80">
        <v>28</v>
      </c>
      <c r="L80" s="1" t="s">
        <v>448</v>
      </c>
      <c r="M80" t="s">
        <v>7871</v>
      </c>
      <c r="N80" t="s">
        <v>6063</v>
      </c>
      <c r="O80">
        <v>6</v>
      </c>
      <c r="P80" t="s">
        <v>328</v>
      </c>
      <c r="Q80">
        <v>2</v>
      </c>
      <c r="R80" t="s">
        <v>298</v>
      </c>
    </row>
    <row r="81" spans="1:18" x14ac:dyDescent="0.3">
      <c r="A81">
        <v>1</v>
      </c>
      <c r="C81" t="s">
        <v>263</v>
      </c>
      <c r="D81" t="s">
        <v>8336</v>
      </c>
      <c r="E81" t="s">
        <v>7430</v>
      </c>
      <c r="F81" t="s">
        <v>347</v>
      </c>
      <c r="G81" t="s">
        <v>302</v>
      </c>
      <c r="H81" t="s">
        <v>482</v>
      </c>
      <c r="J81">
        <v>13</v>
      </c>
      <c r="K81">
        <v>31</v>
      </c>
      <c r="L81" s="1" t="s">
        <v>347</v>
      </c>
      <c r="M81" t="s">
        <v>8338</v>
      </c>
      <c r="N81" t="s">
        <v>7623</v>
      </c>
      <c r="O81">
        <v>9</v>
      </c>
      <c r="P81" t="s">
        <v>399</v>
      </c>
      <c r="Q81">
        <v>1</v>
      </c>
      <c r="R81" t="s">
        <v>298</v>
      </c>
    </row>
    <row r="82" spans="1:18" x14ac:dyDescent="0.3">
      <c r="A82">
        <v>1</v>
      </c>
      <c r="C82" t="s">
        <v>263</v>
      </c>
      <c r="D82" t="s">
        <v>10000</v>
      </c>
      <c r="E82" t="s">
        <v>16500</v>
      </c>
      <c r="F82" t="s">
        <v>347</v>
      </c>
      <c r="G82" t="s">
        <v>518</v>
      </c>
      <c r="H82" t="s">
        <v>646</v>
      </c>
      <c r="J82">
        <v>6</v>
      </c>
      <c r="K82">
        <v>23</v>
      </c>
      <c r="L82" s="1" t="s">
        <v>347</v>
      </c>
      <c r="M82" t="s">
        <v>15586</v>
      </c>
      <c r="N82" t="s">
        <v>15131</v>
      </c>
      <c r="O82">
        <v>1</v>
      </c>
      <c r="P82" t="s">
        <v>307</v>
      </c>
      <c r="Q82">
        <v>2</v>
      </c>
      <c r="R82" t="s">
        <v>298</v>
      </c>
    </row>
    <row r="83" spans="1:18" x14ac:dyDescent="0.3">
      <c r="A83">
        <v>1</v>
      </c>
      <c r="C83" t="s">
        <v>263</v>
      </c>
      <c r="D83" t="s">
        <v>879</v>
      </c>
      <c r="E83" t="s">
        <v>2004</v>
      </c>
      <c r="F83" t="s">
        <v>310</v>
      </c>
      <c r="G83" t="s">
        <v>305</v>
      </c>
      <c r="H83" t="s">
        <v>692</v>
      </c>
      <c r="J83">
        <v>15</v>
      </c>
      <c r="K83">
        <v>25</v>
      </c>
      <c r="L83" s="1" t="s">
        <v>310</v>
      </c>
      <c r="M83" t="s">
        <v>2006</v>
      </c>
      <c r="N83" t="s">
        <v>2007</v>
      </c>
      <c r="O83">
        <v>4</v>
      </c>
      <c r="P83" t="s">
        <v>317</v>
      </c>
      <c r="Q83">
        <v>1</v>
      </c>
      <c r="R83" t="s">
        <v>298</v>
      </c>
    </row>
    <row r="84" spans="1:18" x14ac:dyDescent="0.3">
      <c r="A84">
        <v>1</v>
      </c>
      <c r="C84" t="s">
        <v>263</v>
      </c>
      <c r="D84" t="s">
        <v>2916</v>
      </c>
      <c r="E84" t="s">
        <v>2935</v>
      </c>
      <c r="F84" t="s">
        <v>448</v>
      </c>
      <c r="G84" t="s">
        <v>414</v>
      </c>
      <c r="H84" t="s">
        <v>682</v>
      </c>
      <c r="I84" t="s">
        <v>407</v>
      </c>
      <c r="J84">
        <v>20</v>
      </c>
      <c r="K84">
        <v>25</v>
      </c>
      <c r="L84" s="1" t="s">
        <v>448</v>
      </c>
      <c r="M84" t="s">
        <v>2937</v>
      </c>
      <c r="N84" t="s">
        <v>2938</v>
      </c>
      <c r="O84">
        <v>3</v>
      </c>
      <c r="P84" t="s">
        <v>359</v>
      </c>
      <c r="Q84">
        <v>2</v>
      </c>
      <c r="R84" t="s">
        <v>298</v>
      </c>
    </row>
    <row r="85" spans="1:18" x14ac:dyDescent="0.3">
      <c r="A85">
        <v>1</v>
      </c>
      <c r="C85" t="s">
        <v>263</v>
      </c>
      <c r="D85" t="s">
        <v>1013</v>
      </c>
      <c r="E85" t="s">
        <v>789</v>
      </c>
      <c r="F85" t="s">
        <v>347</v>
      </c>
      <c r="G85" t="s">
        <v>14224</v>
      </c>
      <c r="H85" t="s">
        <v>433</v>
      </c>
      <c r="J85">
        <v>89</v>
      </c>
      <c r="K85">
        <v>22</v>
      </c>
      <c r="L85" s="1" t="s">
        <v>347</v>
      </c>
      <c r="M85" t="s">
        <v>15085</v>
      </c>
      <c r="N85" t="s">
        <v>15087</v>
      </c>
      <c r="O85">
        <v>1</v>
      </c>
      <c r="P85" t="s">
        <v>317</v>
      </c>
      <c r="Q85">
        <v>2</v>
      </c>
      <c r="R85" t="s">
        <v>298</v>
      </c>
    </row>
    <row r="86" spans="1:18" x14ac:dyDescent="0.3">
      <c r="A86">
        <v>1</v>
      </c>
      <c r="C86" t="s">
        <v>263</v>
      </c>
      <c r="D86" t="s">
        <v>5492</v>
      </c>
      <c r="E86" t="s">
        <v>5493</v>
      </c>
      <c r="F86" t="s">
        <v>448</v>
      </c>
      <c r="G86" t="s">
        <v>408</v>
      </c>
      <c r="H86" t="s">
        <v>521</v>
      </c>
      <c r="J86">
        <v>34</v>
      </c>
      <c r="K86">
        <v>25</v>
      </c>
      <c r="L86" s="1" t="s">
        <v>448</v>
      </c>
      <c r="M86" t="s">
        <v>5495</v>
      </c>
      <c r="N86" t="s">
        <v>5496</v>
      </c>
      <c r="O86">
        <v>4</v>
      </c>
      <c r="P86" t="s">
        <v>359</v>
      </c>
      <c r="Q86">
        <v>2</v>
      </c>
      <c r="R86" t="s">
        <v>298</v>
      </c>
    </row>
    <row r="87" spans="1:18" x14ac:dyDescent="0.3">
      <c r="A87">
        <v>1</v>
      </c>
      <c r="C87" t="s">
        <v>263</v>
      </c>
      <c r="D87" t="s">
        <v>14633</v>
      </c>
      <c r="E87" t="s">
        <v>805</v>
      </c>
      <c r="F87" t="s">
        <v>320</v>
      </c>
      <c r="G87" t="s">
        <v>1190</v>
      </c>
      <c r="H87" t="s">
        <v>511</v>
      </c>
      <c r="I87" t="s">
        <v>407</v>
      </c>
      <c r="J87">
        <v>80</v>
      </c>
      <c r="K87">
        <v>26</v>
      </c>
      <c r="L87" s="1" t="s">
        <v>320</v>
      </c>
      <c r="M87" t="s">
        <v>10705</v>
      </c>
      <c r="N87" t="s">
        <v>17146</v>
      </c>
      <c r="O87">
        <v>4</v>
      </c>
      <c r="P87" t="s">
        <v>303</v>
      </c>
      <c r="Q87">
        <v>2</v>
      </c>
      <c r="R87" t="s">
        <v>298</v>
      </c>
    </row>
    <row r="88" spans="1:18" x14ac:dyDescent="0.3">
      <c r="A88">
        <v>1</v>
      </c>
      <c r="C88" t="s">
        <v>263</v>
      </c>
      <c r="D88" t="s">
        <v>1893</v>
      </c>
      <c r="E88" t="s">
        <v>5532</v>
      </c>
      <c r="F88" t="s">
        <v>347</v>
      </c>
      <c r="G88" t="s">
        <v>339</v>
      </c>
      <c r="H88" t="s">
        <v>427</v>
      </c>
      <c r="J88">
        <v>17</v>
      </c>
      <c r="K88">
        <v>24</v>
      </c>
      <c r="L88" s="1" t="s">
        <v>347</v>
      </c>
      <c r="M88" t="s">
        <v>5533</v>
      </c>
      <c r="N88" t="s">
        <v>694</v>
      </c>
      <c r="O88">
        <v>2</v>
      </c>
      <c r="P88" t="s">
        <v>489</v>
      </c>
      <c r="Q88">
        <v>2</v>
      </c>
      <c r="R88" t="s">
        <v>298</v>
      </c>
    </row>
    <row r="89" spans="1:18" x14ac:dyDescent="0.3">
      <c r="A89">
        <v>1</v>
      </c>
      <c r="C89" t="s">
        <v>263</v>
      </c>
      <c r="D89" t="s">
        <v>5189</v>
      </c>
      <c r="E89" t="s">
        <v>696</v>
      </c>
      <c r="F89" t="s">
        <v>347</v>
      </c>
      <c r="G89" t="s">
        <v>870</v>
      </c>
      <c r="H89" t="s">
        <v>427</v>
      </c>
      <c r="J89">
        <v>11</v>
      </c>
      <c r="K89">
        <v>28</v>
      </c>
      <c r="L89" s="1" t="s">
        <v>347</v>
      </c>
      <c r="M89" t="s">
        <v>5191</v>
      </c>
      <c r="N89" t="s">
        <v>3668</v>
      </c>
      <c r="O89">
        <v>5</v>
      </c>
      <c r="P89" t="s">
        <v>317</v>
      </c>
      <c r="Q89">
        <v>1</v>
      </c>
      <c r="R89" t="s">
        <v>298</v>
      </c>
    </row>
    <row r="90" spans="1:18" x14ac:dyDescent="0.3">
      <c r="A90">
        <v>1</v>
      </c>
      <c r="C90" t="s">
        <v>263</v>
      </c>
      <c r="D90" t="s">
        <v>367</v>
      </c>
      <c r="E90" t="s">
        <v>5455</v>
      </c>
      <c r="F90" t="s">
        <v>347</v>
      </c>
      <c r="G90" t="s">
        <v>741</v>
      </c>
      <c r="H90" t="s">
        <v>355</v>
      </c>
      <c r="J90">
        <v>13</v>
      </c>
      <c r="K90">
        <v>25</v>
      </c>
      <c r="L90" s="1" t="s">
        <v>347</v>
      </c>
      <c r="M90" t="s">
        <v>5457</v>
      </c>
      <c r="N90" t="s">
        <v>5458</v>
      </c>
      <c r="O90">
        <v>3</v>
      </c>
      <c r="P90" t="s">
        <v>328</v>
      </c>
      <c r="Q90">
        <v>1</v>
      </c>
      <c r="R90" t="s">
        <v>298</v>
      </c>
    </row>
    <row r="91" spans="1:18" x14ac:dyDescent="0.3">
      <c r="A91">
        <v>1</v>
      </c>
      <c r="C91" t="s">
        <v>263</v>
      </c>
      <c r="D91" t="s">
        <v>1447</v>
      </c>
      <c r="E91" t="s">
        <v>1448</v>
      </c>
      <c r="F91" t="s">
        <v>310</v>
      </c>
      <c r="G91" t="s">
        <v>640</v>
      </c>
      <c r="H91" t="s">
        <v>361</v>
      </c>
      <c r="J91">
        <v>8</v>
      </c>
      <c r="K91">
        <v>32</v>
      </c>
      <c r="L91" s="1" t="s">
        <v>310</v>
      </c>
      <c r="M91" t="s">
        <v>1450</v>
      </c>
      <c r="N91" t="s">
        <v>1451</v>
      </c>
      <c r="O91">
        <v>9</v>
      </c>
      <c r="P91" t="s">
        <v>317</v>
      </c>
      <c r="Q91">
        <v>1</v>
      </c>
      <c r="R91" t="s">
        <v>298</v>
      </c>
    </row>
    <row r="92" spans="1:18" x14ac:dyDescent="0.3">
      <c r="A92">
        <v>1</v>
      </c>
      <c r="C92" t="s">
        <v>263</v>
      </c>
      <c r="D92" t="s">
        <v>727</v>
      </c>
      <c r="E92" t="s">
        <v>3937</v>
      </c>
      <c r="F92" t="s">
        <v>320</v>
      </c>
      <c r="G92" t="s">
        <v>305</v>
      </c>
      <c r="H92" t="s">
        <v>507</v>
      </c>
      <c r="J92">
        <v>87</v>
      </c>
      <c r="K92">
        <v>31</v>
      </c>
      <c r="L92" s="1" t="s">
        <v>320</v>
      </c>
      <c r="M92" t="s">
        <v>3939</v>
      </c>
      <c r="N92" t="s">
        <v>3940</v>
      </c>
      <c r="O92">
        <v>8</v>
      </c>
      <c r="P92" t="s">
        <v>293</v>
      </c>
      <c r="Q92">
        <v>1</v>
      </c>
      <c r="R92" t="s">
        <v>298</v>
      </c>
    </row>
    <row r="93" spans="1:18" x14ac:dyDescent="0.3">
      <c r="A93">
        <v>1</v>
      </c>
      <c r="C93" t="s">
        <v>263</v>
      </c>
      <c r="D93" t="s">
        <v>14789</v>
      </c>
      <c r="E93" t="s">
        <v>553</v>
      </c>
      <c r="F93" t="s">
        <v>347</v>
      </c>
      <c r="G93" t="s">
        <v>518</v>
      </c>
      <c r="H93" t="s">
        <v>588</v>
      </c>
      <c r="J93">
        <v>11</v>
      </c>
      <c r="K93">
        <v>28</v>
      </c>
      <c r="L93" s="1" t="s">
        <v>347</v>
      </c>
      <c r="M93" t="s">
        <v>10584</v>
      </c>
      <c r="N93" t="s">
        <v>6018</v>
      </c>
      <c r="O93">
        <v>6</v>
      </c>
      <c r="P93" t="s">
        <v>317</v>
      </c>
      <c r="Q93">
        <v>1</v>
      </c>
      <c r="R93" t="s">
        <v>298</v>
      </c>
    </row>
    <row r="94" spans="1:18" x14ac:dyDescent="0.3">
      <c r="A94">
        <v>1</v>
      </c>
      <c r="C94" t="s">
        <v>263</v>
      </c>
      <c r="D94" t="s">
        <v>2706</v>
      </c>
      <c r="E94" t="s">
        <v>16376</v>
      </c>
      <c r="F94" t="s">
        <v>448</v>
      </c>
      <c r="G94" t="s">
        <v>476</v>
      </c>
      <c r="H94" t="s">
        <v>661</v>
      </c>
      <c r="J94">
        <v>21</v>
      </c>
      <c r="K94">
        <v>26</v>
      </c>
      <c r="L94" s="1" t="s">
        <v>448</v>
      </c>
      <c r="M94" t="s">
        <v>5578</v>
      </c>
      <c r="N94" t="s">
        <v>1208</v>
      </c>
      <c r="O94">
        <v>6</v>
      </c>
      <c r="P94" t="s">
        <v>328</v>
      </c>
      <c r="R94" t="s">
        <v>298</v>
      </c>
    </row>
    <row r="95" spans="1:18" x14ac:dyDescent="0.3">
      <c r="A95">
        <v>1</v>
      </c>
      <c r="C95" t="s">
        <v>263</v>
      </c>
      <c r="D95" t="s">
        <v>16314</v>
      </c>
      <c r="E95" t="s">
        <v>2991</v>
      </c>
      <c r="F95" t="s">
        <v>320</v>
      </c>
      <c r="G95" t="s">
        <v>351</v>
      </c>
      <c r="H95" t="s">
        <v>1972</v>
      </c>
      <c r="I95" t="s">
        <v>407</v>
      </c>
      <c r="J95">
        <v>89</v>
      </c>
      <c r="K95">
        <v>25</v>
      </c>
      <c r="L95" s="1" t="s">
        <v>320</v>
      </c>
      <c r="M95" t="s">
        <v>16313</v>
      </c>
      <c r="N95" t="s">
        <v>2994</v>
      </c>
      <c r="O95">
        <v>3</v>
      </c>
      <c r="P95" t="s">
        <v>421</v>
      </c>
      <c r="Q95">
        <v>1</v>
      </c>
      <c r="R95" t="s">
        <v>298</v>
      </c>
    </row>
    <row r="96" spans="1:18" x14ac:dyDescent="0.3">
      <c r="A96">
        <v>1</v>
      </c>
      <c r="C96" t="s">
        <v>263</v>
      </c>
      <c r="D96" t="s">
        <v>3470</v>
      </c>
      <c r="E96" t="s">
        <v>4759</v>
      </c>
      <c r="F96" t="s">
        <v>448</v>
      </c>
      <c r="G96" t="s">
        <v>690</v>
      </c>
      <c r="H96" t="s">
        <v>427</v>
      </c>
      <c r="J96">
        <v>30</v>
      </c>
      <c r="K96">
        <v>26</v>
      </c>
      <c r="L96" s="1" t="s">
        <v>448</v>
      </c>
      <c r="M96" t="s">
        <v>4761</v>
      </c>
      <c r="N96" t="s">
        <v>4762</v>
      </c>
      <c r="O96">
        <v>3</v>
      </c>
      <c r="P96" t="s">
        <v>395</v>
      </c>
      <c r="Q96">
        <v>2</v>
      </c>
      <c r="R96" t="s">
        <v>298</v>
      </c>
    </row>
    <row r="97" spans="1:18" x14ac:dyDescent="0.3">
      <c r="A97">
        <v>7</v>
      </c>
      <c r="C97" t="s">
        <v>262</v>
      </c>
      <c r="D97" t="s">
        <v>1097</v>
      </c>
      <c r="E97" t="s">
        <v>7049</v>
      </c>
      <c r="F97" t="s">
        <v>347</v>
      </c>
      <c r="G97" t="s">
        <v>665</v>
      </c>
      <c r="H97" t="s">
        <v>787</v>
      </c>
      <c r="J97">
        <v>82</v>
      </c>
      <c r="K97">
        <v>26</v>
      </c>
      <c r="L97" s="1" t="s">
        <v>347</v>
      </c>
      <c r="M97" t="s">
        <v>8418</v>
      </c>
      <c r="N97" t="s">
        <v>4192</v>
      </c>
      <c r="O97">
        <v>5</v>
      </c>
      <c r="P97" t="s">
        <v>328</v>
      </c>
      <c r="Q97">
        <v>1</v>
      </c>
      <c r="R97" t="s">
        <v>298</v>
      </c>
    </row>
    <row r="98" spans="1:18" x14ac:dyDescent="0.3">
      <c r="A98">
        <v>7</v>
      </c>
      <c r="C98" t="s">
        <v>262</v>
      </c>
      <c r="D98" t="s">
        <v>3473</v>
      </c>
      <c r="E98" t="s">
        <v>2688</v>
      </c>
      <c r="F98" t="s">
        <v>347</v>
      </c>
      <c r="G98" t="s">
        <v>870</v>
      </c>
      <c r="H98" t="s">
        <v>433</v>
      </c>
      <c r="J98">
        <v>2</v>
      </c>
      <c r="K98">
        <v>24</v>
      </c>
      <c r="L98" s="1" t="s">
        <v>347</v>
      </c>
      <c r="M98" t="s">
        <v>8192</v>
      </c>
      <c r="N98" t="s">
        <v>8193</v>
      </c>
      <c r="O98">
        <v>3</v>
      </c>
      <c r="P98" t="s">
        <v>359</v>
      </c>
      <c r="Q98">
        <v>1</v>
      </c>
      <c r="R98" t="s">
        <v>298</v>
      </c>
    </row>
    <row r="99" spans="1:18" x14ac:dyDescent="0.3">
      <c r="A99">
        <v>7</v>
      </c>
      <c r="C99" t="s">
        <v>262</v>
      </c>
      <c r="D99" t="s">
        <v>337</v>
      </c>
      <c r="E99" t="s">
        <v>490</v>
      </c>
      <c r="F99" t="s">
        <v>347</v>
      </c>
      <c r="G99" t="s">
        <v>351</v>
      </c>
      <c r="H99" t="s">
        <v>346</v>
      </c>
      <c r="J99">
        <v>84</v>
      </c>
      <c r="K99">
        <v>26</v>
      </c>
      <c r="L99" s="1" t="s">
        <v>347</v>
      </c>
      <c r="M99" t="s">
        <v>836</v>
      </c>
      <c r="N99" t="s">
        <v>837</v>
      </c>
      <c r="O99">
        <v>4</v>
      </c>
      <c r="P99" t="s">
        <v>317</v>
      </c>
      <c r="Q99">
        <v>1</v>
      </c>
      <c r="R99" t="s">
        <v>298</v>
      </c>
    </row>
    <row r="100" spans="1:18" x14ac:dyDescent="0.3">
      <c r="A100">
        <v>7</v>
      </c>
      <c r="C100" t="s">
        <v>262</v>
      </c>
      <c r="D100" t="s">
        <v>330</v>
      </c>
      <c r="E100" t="s">
        <v>9313</v>
      </c>
      <c r="F100" t="s">
        <v>320</v>
      </c>
      <c r="G100" t="s">
        <v>518</v>
      </c>
      <c r="H100" t="s">
        <v>1972</v>
      </c>
      <c r="J100">
        <v>88</v>
      </c>
      <c r="K100">
        <v>25</v>
      </c>
      <c r="L100" s="1" t="s">
        <v>320</v>
      </c>
      <c r="M100" t="s">
        <v>9315</v>
      </c>
      <c r="N100" t="s">
        <v>7868</v>
      </c>
      <c r="O100">
        <v>3</v>
      </c>
      <c r="P100" t="s">
        <v>303</v>
      </c>
      <c r="Q100">
        <v>1</v>
      </c>
      <c r="R100" t="s">
        <v>298</v>
      </c>
    </row>
    <row r="101" spans="1:18" x14ac:dyDescent="0.3">
      <c r="A101">
        <v>7</v>
      </c>
      <c r="C101" t="s">
        <v>262</v>
      </c>
      <c r="D101" t="s">
        <v>5365</v>
      </c>
      <c r="E101" t="s">
        <v>9109</v>
      </c>
      <c r="F101" t="s">
        <v>347</v>
      </c>
      <c r="G101" t="s">
        <v>690</v>
      </c>
      <c r="H101" t="s">
        <v>482</v>
      </c>
      <c r="J101">
        <v>13</v>
      </c>
      <c r="K101">
        <v>27</v>
      </c>
      <c r="L101" s="1" t="s">
        <v>347</v>
      </c>
      <c r="M101" t="s">
        <v>9111</v>
      </c>
      <c r="N101" t="s">
        <v>9112</v>
      </c>
      <c r="O101">
        <v>7</v>
      </c>
      <c r="P101" t="s">
        <v>399</v>
      </c>
      <c r="Q101">
        <v>1</v>
      </c>
      <c r="R101" t="s">
        <v>298</v>
      </c>
    </row>
    <row r="102" spans="1:18" x14ac:dyDescent="0.3">
      <c r="A102">
        <v>7</v>
      </c>
      <c r="C102" t="s">
        <v>262</v>
      </c>
      <c r="D102" t="s">
        <v>1072</v>
      </c>
      <c r="E102" t="s">
        <v>14593</v>
      </c>
      <c r="F102" t="s">
        <v>448</v>
      </c>
      <c r="G102" t="s">
        <v>566</v>
      </c>
      <c r="H102" t="s">
        <v>366</v>
      </c>
      <c r="I102" t="s">
        <v>1052</v>
      </c>
      <c r="J102">
        <v>23</v>
      </c>
      <c r="K102">
        <v>22</v>
      </c>
      <c r="L102" s="1" t="s">
        <v>448</v>
      </c>
      <c r="M102" t="s">
        <v>14590</v>
      </c>
      <c r="N102" t="s">
        <v>14592</v>
      </c>
      <c r="O102">
        <v>1</v>
      </c>
      <c r="P102" t="s">
        <v>359</v>
      </c>
      <c r="Q102">
        <v>5</v>
      </c>
      <c r="R102" t="s">
        <v>294</v>
      </c>
    </row>
    <row r="103" spans="1:18" x14ac:dyDescent="0.3">
      <c r="A103">
        <v>7</v>
      </c>
      <c r="C103" t="s">
        <v>262</v>
      </c>
      <c r="D103" t="s">
        <v>677</v>
      </c>
      <c r="E103" t="s">
        <v>9915</v>
      </c>
      <c r="F103" t="s">
        <v>310</v>
      </c>
      <c r="G103" t="s">
        <v>870</v>
      </c>
      <c r="H103" t="s">
        <v>571</v>
      </c>
      <c r="J103">
        <v>14</v>
      </c>
      <c r="K103">
        <v>24</v>
      </c>
      <c r="L103" s="1" t="s">
        <v>310</v>
      </c>
      <c r="M103" t="s">
        <v>9917</v>
      </c>
      <c r="N103" t="s">
        <v>9918</v>
      </c>
      <c r="O103">
        <v>3</v>
      </c>
      <c r="P103" t="s">
        <v>317</v>
      </c>
      <c r="Q103">
        <v>1</v>
      </c>
      <c r="R103" t="s">
        <v>298</v>
      </c>
    </row>
    <row r="104" spans="1:18" x14ac:dyDescent="0.3">
      <c r="A104">
        <v>7</v>
      </c>
      <c r="C104" t="s">
        <v>262</v>
      </c>
      <c r="D104" t="s">
        <v>647</v>
      </c>
      <c r="E104" t="s">
        <v>539</v>
      </c>
      <c r="F104" t="s">
        <v>448</v>
      </c>
      <c r="G104" t="s">
        <v>302</v>
      </c>
      <c r="H104" t="s">
        <v>309</v>
      </c>
      <c r="J104">
        <v>28</v>
      </c>
      <c r="K104">
        <v>22</v>
      </c>
      <c r="L104" s="1" t="s">
        <v>448</v>
      </c>
      <c r="M104" t="s">
        <v>14611</v>
      </c>
      <c r="N104" t="s">
        <v>14613</v>
      </c>
      <c r="O104">
        <v>1</v>
      </c>
      <c r="P104" t="s">
        <v>359</v>
      </c>
      <c r="Q104">
        <v>1</v>
      </c>
      <c r="R104" t="s">
        <v>298</v>
      </c>
    </row>
    <row r="105" spans="1:18" x14ac:dyDescent="0.3">
      <c r="A105">
        <v>7</v>
      </c>
      <c r="C105" t="s">
        <v>262</v>
      </c>
      <c r="D105" t="s">
        <v>8674</v>
      </c>
      <c r="E105" t="s">
        <v>8675</v>
      </c>
      <c r="F105" t="s">
        <v>310</v>
      </c>
      <c r="G105" t="s">
        <v>741</v>
      </c>
      <c r="H105" t="s">
        <v>823</v>
      </c>
      <c r="I105" t="s">
        <v>407</v>
      </c>
      <c r="J105">
        <v>4</v>
      </c>
      <c r="K105">
        <v>27</v>
      </c>
      <c r="L105" s="1" t="s">
        <v>310</v>
      </c>
      <c r="M105" t="s">
        <v>8677</v>
      </c>
      <c r="N105" t="s">
        <v>4884</v>
      </c>
      <c r="O105">
        <v>5</v>
      </c>
      <c r="P105" t="s">
        <v>344</v>
      </c>
      <c r="Q105">
        <v>1</v>
      </c>
      <c r="R105" t="s">
        <v>298</v>
      </c>
    </row>
    <row r="106" spans="1:18" x14ac:dyDescent="0.3">
      <c r="A106">
        <v>7</v>
      </c>
      <c r="C106" t="s">
        <v>262</v>
      </c>
      <c r="D106" t="s">
        <v>6383</v>
      </c>
      <c r="E106" t="s">
        <v>3201</v>
      </c>
      <c r="F106" t="s">
        <v>448</v>
      </c>
      <c r="G106" t="s">
        <v>665</v>
      </c>
      <c r="H106" t="s">
        <v>588</v>
      </c>
      <c r="J106">
        <v>27</v>
      </c>
      <c r="K106">
        <v>25</v>
      </c>
      <c r="L106" s="1" t="s">
        <v>448</v>
      </c>
      <c r="M106" t="s">
        <v>8670</v>
      </c>
      <c r="N106" t="s">
        <v>3805</v>
      </c>
      <c r="O106">
        <v>4</v>
      </c>
      <c r="P106" t="s">
        <v>359</v>
      </c>
      <c r="Q106">
        <v>2</v>
      </c>
      <c r="R106" t="s">
        <v>298</v>
      </c>
    </row>
    <row r="107" spans="1:18" x14ac:dyDescent="0.3">
      <c r="A107">
        <v>7</v>
      </c>
      <c r="C107" t="s">
        <v>262</v>
      </c>
      <c r="D107" t="s">
        <v>8616</v>
      </c>
      <c r="E107" t="s">
        <v>8617</v>
      </c>
      <c r="F107" t="s">
        <v>347</v>
      </c>
      <c r="G107" t="s">
        <v>717</v>
      </c>
      <c r="H107" t="s">
        <v>433</v>
      </c>
      <c r="J107">
        <v>19</v>
      </c>
      <c r="K107">
        <v>27</v>
      </c>
      <c r="L107" s="1" t="s">
        <v>347</v>
      </c>
      <c r="M107" t="s">
        <v>8619</v>
      </c>
      <c r="N107" t="s">
        <v>1825</v>
      </c>
      <c r="O107">
        <v>6</v>
      </c>
      <c r="P107" t="s">
        <v>344</v>
      </c>
      <c r="Q107">
        <v>1</v>
      </c>
      <c r="R107" t="s">
        <v>298</v>
      </c>
    </row>
    <row r="108" spans="1:18" x14ac:dyDescent="0.3">
      <c r="A108">
        <v>7</v>
      </c>
      <c r="C108" t="s">
        <v>262</v>
      </c>
      <c r="D108" t="s">
        <v>473</v>
      </c>
      <c r="E108" t="s">
        <v>474</v>
      </c>
      <c r="F108" t="s">
        <v>347</v>
      </c>
      <c r="G108" t="s">
        <v>476</v>
      </c>
      <c r="H108" t="s">
        <v>427</v>
      </c>
      <c r="I108" t="s">
        <v>407</v>
      </c>
      <c r="J108">
        <v>18</v>
      </c>
      <c r="K108">
        <v>26</v>
      </c>
      <c r="L108" s="1" t="s">
        <v>347</v>
      </c>
      <c r="M108" t="s">
        <v>477</v>
      </c>
      <c r="N108" t="s">
        <v>478</v>
      </c>
      <c r="O108">
        <v>3</v>
      </c>
      <c r="P108" t="s">
        <v>328</v>
      </c>
      <c r="Q108">
        <v>1</v>
      </c>
      <c r="R108" t="s">
        <v>298</v>
      </c>
    </row>
    <row r="109" spans="1:18" x14ac:dyDescent="0.3">
      <c r="A109">
        <v>7</v>
      </c>
      <c r="C109" t="s">
        <v>262</v>
      </c>
      <c r="D109" t="s">
        <v>2000</v>
      </c>
      <c r="E109" t="s">
        <v>1112</v>
      </c>
      <c r="F109" t="s">
        <v>448</v>
      </c>
      <c r="G109" t="s">
        <v>386</v>
      </c>
      <c r="H109" t="s">
        <v>366</v>
      </c>
      <c r="J109">
        <v>34</v>
      </c>
      <c r="K109">
        <v>24</v>
      </c>
      <c r="L109" s="1" t="s">
        <v>448</v>
      </c>
      <c r="M109" t="s">
        <v>2002</v>
      </c>
      <c r="N109" t="s">
        <v>2003</v>
      </c>
      <c r="O109">
        <v>3</v>
      </c>
      <c r="P109" t="s">
        <v>359</v>
      </c>
      <c r="Q109">
        <v>4</v>
      </c>
      <c r="R109" t="s">
        <v>298</v>
      </c>
    </row>
    <row r="110" spans="1:18" x14ac:dyDescent="0.3">
      <c r="A110">
        <v>7</v>
      </c>
      <c r="C110" t="s">
        <v>262</v>
      </c>
      <c r="D110" t="s">
        <v>14640</v>
      </c>
      <c r="E110" t="s">
        <v>14638</v>
      </c>
      <c r="F110" t="s">
        <v>347</v>
      </c>
      <c r="G110" t="s">
        <v>351</v>
      </c>
      <c r="H110" t="s">
        <v>447</v>
      </c>
      <c r="J110">
        <v>11</v>
      </c>
      <c r="K110">
        <v>23</v>
      </c>
      <c r="L110" s="1" t="s">
        <v>347</v>
      </c>
      <c r="M110" t="s">
        <v>14635</v>
      </c>
      <c r="N110" t="s">
        <v>14637</v>
      </c>
      <c r="O110">
        <v>1</v>
      </c>
      <c r="P110" t="s">
        <v>317</v>
      </c>
      <c r="Q110">
        <v>2</v>
      </c>
      <c r="R110" t="s">
        <v>298</v>
      </c>
    </row>
    <row r="111" spans="1:18" x14ac:dyDescent="0.3">
      <c r="A111">
        <v>7</v>
      </c>
      <c r="C111" t="s">
        <v>262</v>
      </c>
      <c r="D111" t="s">
        <v>3686</v>
      </c>
      <c r="E111" t="s">
        <v>3687</v>
      </c>
      <c r="F111" t="s">
        <v>347</v>
      </c>
      <c r="G111" t="s">
        <v>690</v>
      </c>
      <c r="H111" t="s">
        <v>391</v>
      </c>
      <c r="J111">
        <v>16</v>
      </c>
      <c r="K111">
        <v>24</v>
      </c>
      <c r="L111" s="1" t="s">
        <v>347</v>
      </c>
      <c r="M111" t="s">
        <v>3689</v>
      </c>
      <c r="N111" t="s">
        <v>3690</v>
      </c>
      <c r="O111">
        <v>3</v>
      </c>
      <c r="P111" t="s">
        <v>359</v>
      </c>
      <c r="Q111">
        <v>1</v>
      </c>
      <c r="R111" t="s">
        <v>298</v>
      </c>
    </row>
    <row r="112" spans="1:18" x14ac:dyDescent="0.3">
      <c r="A112">
        <v>7</v>
      </c>
      <c r="C112" t="s">
        <v>262</v>
      </c>
      <c r="D112" t="s">
        <v>2995</v>
      </c>
      <c r="E112" t="s">
        <v>1224</v>
      </c>
      <c r="F112" t="s">
        <v>347</v>
      </c>
      <c r="G112" t="s">
        <v>364</v>
      </c>
      <c r="H112" t="s">
        <v>433</v>
      </c>
      <c r="J112">
        <v>17</v>
      </c>
      <c r="K112">
        <v>28</v>
      </c>
      <c r="L112" s="1" t="s">
        <v>347</v>
      </c>
      <c r="M112" t="s">
        <v>2997</v>
      </c>
      <c r="N112" t="s">
        <v>2998</v>
      </c>
      <c r="O112">
        <v>7</v>
      </c>
      <c r="P112" t="s">
        <v>328</v>
      </c>
      <c r="Q112">
        <v>1</v>
      </c>
      <c r="R112" t="s">
        <v>298</v>
      </c>
    </row>
    <row r="113" spans="1:18" x14ac:dyDescent="0.3">
      <c r="A113">
        <v>7</v>
      </c>
      <c r="C113" t="s">
        <v>262</v>
      </c>
      <c r="D113" t="s">
        <v>2833</v>
      </c>
      <c r="E113" t="s">
        <v>5152</v>
      </c>
      <c r="F113" t="s">
        <v>310</v>
      </c>
      <c r="G113" t="s">
        <v>566</v>
      </c>
      <c r="H113" t="s">
        <v>682</v>
      </c>
      <c r="J113">
        <v>9</v>
      </c>
      <c r="K113">
        <v>33</v>
      </c>
      <c r="L113" s="1" t="s">
        <v>310</v>
      </c>
      <c r="M113" t="s">
        <v>5649</v>
      </c>
      <c r="N113" t="s">
        <v>5650</v>
      </c>
      <c r="O113">
        <v>12</v>
      </c>
      <c r="P113" t="s">
        <v>317</v>
      </c>
      <c r="Q113">
        <v>1</v>
      </c>
      <c r="R113" t="s">
        <v>298</v>
      </c>
    </row>
    <row r="114" spans="1:18" x14ac:dyDescent="0.3">
      <c r="A114">
        <v>7</v>
      </c>
      <c r="C114" t="s">
        <v>262</v>
      </c>
      <c r="D114" t="s">
        <v>14882</v>
      </c>
      <c r="E114" t="s">
        <v>14880</v>
      </c>
      <c r="F114" t="s">
        <v>448</v>
      </c>
      <c r="G114" t="s">
        <v>1190</v>
      </c>
      <c r="H114" t="s">
        <v>433</v>
      </c>
      <c r="J114">
        <v>21</v>
      </c>
      <c r="K114">
        <v>24</v>
      </c>
      <c r="L114" s="1" t="s">
        <v>448</v>
      </c>
      <c r="M114" t="s">
        <v>14877</v>
      </c>
      <c r="N114" t="s">
        <v>14879</v>
      </c>
      <c r="O114">
        <v>1</v>
      </c>
      <c r="P114" t="s">
        <v>399</v>
      </c>
      <c r="Q114">
        <v>4</v>
      </c>
      <c r="R114" t="s">
        <v>298</v>
      </c>
    </row>
    <row r="115" spans="1:18" x14ac:dyDescent="0.3">
      <c r="A115">
        <v>7</v>
      </c>
      <c r="C115" t="s">
        <v>262</v>
      </c>
      <c r="D115" t="s">
        <v>14941</v>
      </c>
      <c r="E115" t="s">
        <v>14939</v>
      </c>
      <c r="F115" t="s">
        <v>347</v>
      </c>
      <c r="G115" t="s">
        <v>566</v>
      </c>
      <c r="H115" t="s">
        <v>575</v>
      </c>
      <c r="J115">
        <v>12</v>
      </c>
      <c r="K115">
        <v>24</v>
      </c>
      <c r="L115" s="1" t="s">
        <v>347</v>
      </c>
      <c r="M115" t="s">
        <v>14936</v>
      </c>
      <c r="N115" t="s">
        <v>14938</v>
      </c>
      <c r="O115">
        <v>1</v>
      </c>
      <c r="P115" t="s">
        <v>344</v>
      </c>
      <c r="Q115">
        <v>1</v>
      </c>
      <c r="R115" t="s">
        <v>298</v>
      </c>
    </row>
    <row r="116" spans="1:18" x14ac:dyDescent="0.3">
      <c r="A116">
        <v>7</v>
      </c>
      <c r="C116" t="s">
        <v>262</v>
      </c>
      <c r="D116" t="s">
        <v>418</v>
      </c>
      <c r="E116" t="s">
        <v>16261</v>
      </c>
      <c r="F116" t="s">
        <v>448</v>
      </c>
      <c r="G116" t="s">
        <v>690</v>
      </c>
      <c r="H116" t="s">
        <v>433</v>
      </c>
      <c r="J116">
        <v>2</v>
      </c>
      <c r="K116">
        <v>31</v>
      </c>
      <c r="L116" s="1" t="s">
        <v>448</v>
      </c>
      <c r="M116" t="s">
        <v>3028</v>
      </c>
      <c r="N116" t="s">
        <v>650</v>
      </c>
      <c r="O116">
        <v>10</v>
      </c>
      <c r="P116" t="s">
        <v>489</v>
      </c>
      <c r="Q116">
        <v>3</v>
      </c>
      <c r="R116" t="s">
        <v>298</v>
      </c>
    </row>
    <row r="117" spans="1:18" x14ac:dyDescent="0.3">
      <c r="A117">
        <v>7</v>
      </c>
      <c r="C117" t="s">
        <v>262</v>
      </c>
      <c r="D117" t="s">
        <v>4226</v>
      </c>
      <c r="E117" t="s">
        <v>4227</v>
      </c>
      <c r="F117" t="s">
        <v>347</v>
      </c>
      <c r="G117" t="s">
        <v>486</v>
      </c>
      <c r="H117" t="s">
        <v>355</v>
      </c>
      <c r="J117">
        <v>16</v>
      </c>
      <c r="K117">
        <v>24</v>
      </c>
      <c r="L117" s="1" t="s">
        <v>347</v>
      </c>
      <c r="M117" t="s">
        <v>4228</v>
      </c>
      <c r="N117" t="s">
        <v>4229</v>
      </c>
      <c r="O117">
        <v>2</v>
      </c>
      <c r="P117" t="s">
        <v>344</v>
      </c>
      <c r="Q117">
        <v>1</v>
      </c>
      <c r="R117" t="s">
        <v>298</v>
      </c>
    </row>
    <row r="118" spans="1:18" x14ac:dyDescent="0.3">
      <c r="A118">
        <v>7</v>
      </c>
      <c r="C118" t="s">
        <v>262</v>
      </c>
      <c r="D118" t="s">
        <v>2720</v>
      </c>
      <c r="E118" t="s">
        <v>820</v>
      </c>
      <c r="F118" t="s">
        <v>347</v>
      </c>
      <c r="G118" t="s">
        <v>370</v>
      </c>
      <c r="H118" t="s">
        <v>316</v>
      </c>
      <c r="J118">
        <v>10</v>
      </c>
      <c r="K118">
        <v>25</v>
      </c>
      <c r="L118" s="1" t="s">
        <v>347</v>
      </c>
      <c r="M118" t="s">
        <v>2722</v>
      </c>
      <c r="N118" t="s">
        <v>2723</v>
      </c>
      <c r="O118">
        <v>3</v>
      </c>
      <c r="P118" t="s">
        <v>344</v>
      </c>
      <c r="Q118">
        <v>1</v>
      </c>
      <c r="R118" t="s">
        <v>298</v>
      </c>
    </row>
    <row r="119" spans="1:18" x14ac:dyDescent="0.3">
      <c r="A119">
        <v>7</v>
      </c>
      <c r="C119" t="s">
        <v>262</v>
      </c>
      <c r="D119" t="s">
        <v>418</v>
      </c>
      <c r="E119" t="s">
        <v>2181</v>
      </c>
      <c r="F119" t="s">
        <v>320</v>
      </c>
      <c r="G119" t="s">
        <v>334</v>
      </c>
      <c r="H119" t="s">
        <v>952</v>
      </c>
      <c r="J119">
        <v>89</v>
      </c>
      <c r="K119">
        <v>25</v>
      </c>
      <c r="L119" s="1" t="s">
        <v>320</v>
      </c>
      <c r="M119" t="s">
        <v>6595</v>
      </c>
      <c r="N119" t="s">
        <v>14855</v>
      </c>
      <c r="O119">
        <v>3</v>
      </c>
      <c r="P119" t="s">
        <v>293</v>
      </c>
      <c r="Q119">
        <v>1</v>
      </c>
      <c r="R119" t="s">
        <v>298</v>
      </c>
    </row>
    <row r="120" spans="1:18" x14ac:dyDescent="0.3">
      <c r="A120">
        <v>7</v>
      </c>
      <c r="C120" t="s">
        <v>262</v>
      </c>
      <c r="D120" t="s">
        <v>444</v>
      </c>
      <c r="E120" t="s">
        <v>2710</v>
      </c>
      <c r="F120" t="s">
        <v>448</v>
      </c>
      <c r="G120" t="s">
        <v>14224</v>
      </c>
      <c r="H120" t="s">
        <v>682</v>
      </c>
      <c r="J120">
        <v>28</v>
      </c>
      <c r="K120">
        <v>23</v>
      </c>
      <c r="L120" s="1" t="s">
        <v>448</v>
      </c>
      <c r="M120" t="s">
        <v>2711</v>
      </c>
      <c r="N120" t="s">
        <v>2712</v>
      </c>
      <c r="O120">
        <v>2</v>
      </c>
      <c r="P120" t="s">
        <v>399</v>
      </c>
      <c r="Q120">
        <v>1</v>
      </c>
      <c r="R120" t="s">
        <v>298</v>
      </c>
    </row>
    <row r="121" spans="1:18" x14ac:dyDescent="0.3">
      <c r="A121">
        <v>7</v>
      </c>
      <c r="C121" t="s">
        <v>262</v>
      </c>
      <c r="D121" t="s">
        <v>2263</v>
      </c>
      <c r="E121" t="s">
        <v>2662</v>
      </c>
      <c r="F121" t="s">
        <v>347</v>
      </c>
      <c r="G121" t="s">
        <v>334</v>
      </c>
      <c r="H121" t="s">
        <v>682</v>
      </c>
      <c r="J121">
        <v>80</v>
      </c>
      <c r="K121">
        <v>24</v>
      </c>
      <c r="L121" s="1" t="s">
        <v>347</v>
      </c>
      <c r="M121" t="s">
        <v>2663</v>
      </c>
      <c r="N121" t="s">
        <v>2664</v>
      </c>
      <c r="O121">
        <v>2</v>
      </c>
      <c r="P121" t="s">
        <v>421</v>
      </c>
      <c r="Q121">
        <v>2</v>
      </c>
      <c r="R121" t="s">
        <v>298</v>
      </c>
    </row>
    <row r="122" spans="1:18" x14ac:dyDescent="0.3">
      <c r="A122">
        <v>10</v>
      </c>
      <c r="C122" t="s">
        <v>264</v>
      </c>
      <c r="D122" t="s">
        <v>461</v>
      </c>
      <c r="E122" t="s">
        <v>1545</v>
      </c>
      <c r="F122" t="s">
        <v>448</v>
      </c>
      <c r="G122" t="s">
        <v>297</v>
      </c>
      <c r="H122" t="s">
        <v>355</v>
      </c>
      <c r="J122">
        <v>22</v>
      </c>
      <c r="K122">
        <v>25</v>
      </c>
      <c r="L122" s="1" t="s">
        <v>448</v>
      </c>
      <c r="M122" t="s">
        <v>10247</v>
      </c>
      <c r="N122" t="s">
        <v>7321</v>
      </c>
      <c r="O122">
        <v>3</v>
      </c>
      <c r="P122" t="s">
        <v>307</v>
      </c>
      <c r="Q122">
        <v>3</v>
      </c>
      <c r="R122" t="s">
        <v>298</v>
      </c>
    </row>
    <row r="123" spans="1:18" x14ac:dyDescent="0.3">
      <c r="A123">
        <v>10</v>
      </c>
      <c r="C123" t="s">
        <v>264</v>
      </c>
      <c r="D123" t="s">
        <v>461</v>
      </c>
      <c r="E123" t="s">
        <v>15498</v>
      </c>
      <c r="F123" t="s">
        <v>310</v>
      </c>
      <c r="G123" t="s">
        <v>297</v>
      </c>
      <c r="H123" t="s">
        <v>1153</v>
      </c>
      <c r="J123">
        <v>10</v>
      </c>
      <c r="K123">
        <v>23</v>
      </c>
      <c r="L123" s="1" t="s">
        <v>310</v>
      </c>
      <c r="M123" t="s">
        <v>15495</v>
      </c>
      <c r="N123" t="s">
        <v>15497</v>
      </c>
      <c r="O123">
        <v>1</v>
      </c>
      <c r="P123" t="s">
        <v>303</v>
      </c>
      <c r="Q123">
        <v>1</v>
      </c>
      <c r="R123" t="s">
        <v>298</v>
      </c>
    </row>
    <row r="124" spans="1:18" x14ac:dyDescent="0.3">
      <c r="A124">
        <v>10</v>
      </c>
      <c r="C124" t="s">
        <v>264</v>
      </c>
      <c r="D124" t="s">
        <v>6638</v>
      </c>
      <c r="E124" t="s">
        <v>1112</v>
      </c>
      <c r="F124" t="s">
        <v>347</v>
      </c>
      <c r="G124" t="s">
        <v>904</v>
      </c>
      <c r="H124" t="s">
        <v>433</v>
      </c>
      <c r="J124">
        <v>19</v>
      </c>
      <c r="K124">
        <v>23</v>
      </c>
      <c r="L124" s="1" t="s">
        <v>347</v>
      </c>
      <c r="M124" t="s">
        <v>15482</v>
      </c>
      <c r="N124" t="s">
        <v>15484</v>
      </c>
      <c r="O124">
        <v>1</v>
      </c>
      <c r="P124" t="s">
        <v>303</v>
      </c>
      <c r="Q124">
        <v>2</v>
      </c>
      <c r="R124" t="s">
        <v>298</v>
      </c>
    </row>
    <row r="125" spans="1:18" x14ac:dyDescent="0.3">
      <c r="A125">
        <v>10</v>
      </c>
      <c r="C125" t="s">
        <v>264</v>
      </c>
      <c r="D125" t="s">
        <v>1495</v>
      </c>
      <c r="E125" t="s">
        <v>5708</v>
      </c>
      <c r="F125" t="s">
        <v>320</v>
      </c>
      <c r="G125" t="s">
        <v>313</v>
      </c>
      <c r="H125" t="s">
        <v>521</v>
      </c>
      <c r="J125">
        <v>88</v>
      </c>
      <c r="K125">
        <v>26</v>
      </c>
      <c r="L125" s="1" t="s">
        <v>320</v>
      </c>
      <c r="M125" t="s">
        <v>5710</v>
      </c>
      <c r="N125" t="s">
        <v>5711</v>
      </c>
      <c r="O125">
        <v>4</v>
      </c>
      <c r="P125" t="s">
        <v>317</v>
      </c>
      <c r="Q125">
        <v>1</v>
      </c>
      <c r="R125" t="s">
        <v>298</v>
      </c>
    </row>
    <row r="126" spans="1:18" x14ac:dyDescent="0.3">
      <c r="A126">
        <v>10</v>
      </c>
      <c r="C126" t="s">
        <v>264</v>
      </c>
      <c r="D126" t="s">
        <v>332</v>
      </c>
      <c r="E126" t="s">
        <v>10105</v>
      </c>
      <c r="F126" t="s">
        <v>347</v>
      </c>
      <c r="G126" t="s">
        <v>313</v>
      </c>
      <c r="H126" t="s">
        <v>775</v>
      </c>
      <c r="J126">
        <v>19</v>
      </c>
      <c r="K126">
        <v>27</v>
      </c>
      <c r="L126" s="1" t="s">
        <v>347</v>
      </c>
      <c r="M126" t="s">
        <v>10107</v>
      </c>
      <c r="N126" t="s">
        <v>7654</v>
      </c>
      <c r="O126">
        <v>4</v>
      </c>
      <c r="P126" t="s">
        <v>421</v>
      </c>
      <c r="Q126">
        <v>1</v>
      </c>
      <c r="R126" t="s">
        <v>298</v>
      </c>
    </row>
    <row r="127" spans="1:18" x14ac:dyDescent="0.3">
      <c r="A127">
        <v>10</v>
      </c>
      <c r="C127" t="s">
        <v>264</v>
      </c>
      <c r="D127" t="s">
        <v>4622</v>
      </c>
      <c r="E127" t="s">
        <v>2392</v>
      </c>
      <c r="F127" t="s">
        <v>310</v>
      </c>
      <c r="G127" t="s">
        <v>665</v>
      </c>
      <c r="H127" t="s">
        <v>433</v>
      </c>
      <c r="J127">
        <v>6</v>
      </c>
      <c r="K127">
        <v>26</v>
      </c>
      <c r="L127" s="1" t="s">
        <v>310</v>
      </c>
      <c r="M127" t="s">
        <v>4624</v>
      </c>
      <c r="N127" t="s">
        <v>4625</v>
      </c>
      <c r="O127">
        <v>3</v>
      </c>
      <c r="P127" t="s">
        <v>328</v>
      </c>
      <c r="Q127">
        <v>1</v>
      </c>
      <c r="R127" t="s">
        <v>298</v>
      </c>
    </row>
    <row r="128" spans="1:18" x14ac:dyDescent="0.3">
      <c r="A128">
        <v>10</v>
      </c>
      <c r="C128" t="s">
        <v>264</v>
      </c>
      <c r="D128" t="s">
        <v>444</v>
      </c>
      <c r="E128" t="s">
        <v>832</v>
      </c>
      <c r="F128" t="s">
        <v>347</v>
      </c>
      <c r="G128" t="s">
        <v>548</v>
      </c>
      <c r="H128" t="s">
        <v>752</v>
      </c>
      <c r="J128">
        <v>18</v>
      </c>
      <c r="K128">
        <v>26</v>
      </c>
      <c r="L128" s="1" t="s">
        <v>347</v>
      </c>
      <c r="M128" t="s">
        <v>7699</v>
      </c>
      <c r="N128" t="s">
        <v>7700</v>
      </c>
      <c r="O128">
        <v>4</v>
      </c>
      <c r="P128" t="s">
        <v>317</v>
      </c>
      <c r="Q128">
        <v>1</v>
      </c>
      <c r="R128" t="s">
        <v>298</v>
      </c>
    </row>
    <row r="129" spans="1:18" x14ac:dyDescent="0.3">
      <c r="A129">
        <v>10</v>
      </c>
      <c r="C129" t="s">
        <v>264</v>
      </c>
      <c r="D129" t="s">
        <v>573</v>
      </c>
      <c r="E129" t="s">
        <v>4082</v>
      </c>
      <c r="F129" t="s">
        <v>320</v>
      </c>
      <c r="G129" t="s">
        <v>665</v>
      </c>
      <c r="H129" t="s">
        <v>1371</v>
      </c>
      <c r="J129">
        <v>81</v>
      </c>
      <c r="K129">
        <v>26</v>
      </c>
      <c r="L129" s="1" t="s">
        <v>320</v>
      </c>
      <c r="M129" t="s">
        <v>4084</v>
      </c>
      <c r="N129" t="s">
        <v>494</v>
      </c>
      <c r="O129">
        <v>5</v>
      </c>
      <c r="P129" t="s">
        <v>421</v>
      </c>
      <c r="Q129">
        <v>1</v>
      </c>
      <c r="R129" t="s">
        <v>298</v>
      </c>
    </row>
    <row r="130" spans="1:18" x14ac:dyDescent="0.3">
      <c r="A130">
        <v>10</v>
      </c>
      <c r="C130" t="s">
        <v>264</v>
      </c>
      <c r="D130" t="s">
        <v>1071</v>
      </c>
      <c r="E130" t="s">
        <v>376</v>
      </c>
      <c r="F130" t="s">
        <v>347</v>
      </c>
      <c r="G130" t="s">
        <v>408</v>
      </c>
      <c r="H130" t="s">
        <v>833</v>
      </c>
      <c r="J130">
        <v>83</v>
      </c>
      <c r="K130">
        <v>26</v>
      </c>
      <c r="L130" s="1" t="s">
        <v>347</v>
      </c>
      <c r="M130" t="s">
        <v>7937</v>
      </c>
      <c r="N130" t="s">
        <v>335</v>
      </c>
      <c r="O130">
        <v>5</v>
      </c>
      <c r="P130" t="s">
        <v>344</v>
      </c>
      <c r="Q130">
        <v>1</v>
      </c>
      <c r="R130" t="s">
        <v>298</v>
      </c>
    </row>
    <row r="131" spans="1:18" x14ac:dyDescent="0.3">
      <c r="A131">
        <v>10</v>
      </c>
      <c r="C131" t="s">
        <v>264</v>
      </c>
      <c r="D131" t="s">
        <v>301</v>
      </c>
      <c r="E131" t="s">
        <v>777</v>
      </c>
      <c r="F131" t="s">
        <v>347</v>
      </c>
      <c r="G131" t="s">
        <v>1190</v>
      </c>
      <c r="H131" t="s">
        <v>564</v>
      </c>
      <c r="I131" t="s">
        <v>407</v>
      </c>
      <c r="J131">
        <v>81</v>
      </c>
      <c r="K131">
        <v>33</v>
      </c>
      <c r="L131" s="1" t="s">
        <v>347</v>
      </c>
      <c r="M131" t="s">
        <v>6411</v>
      </c>
      <c r="N131" t="s">
        <v>6412</v>
      </c>
      <c r="O131">
        <v>11</v>
      </c>
      <c r="P131" t="s">
        <v>399</v>
      </c>
      <c r="Q131">
        <v>1</v>
      </c>
      <c r="R131" t="s">
        <v>298</v>
      </c>
    </row>
    <row r="132" spans="1:18" x14ac:dyDescent="0.3">
      <c r="A132">
        <v>10</v>
      </c>
      <c r="C132" t="s">
        <v>264</v>
      </c>
      <c r="D132" t="s">
        <v>944</v>
      </c>
      <c r="E132" t="s">
        <v>14930</v>
      </c>
      <c r="F132" t="s">
        <v>320</v>
      </c>
      <c r="G132" t="s">
        <v>890</v>
      </c>
      <c r="H132" t="s">
        <v>695</v>
      </c>
      <c r="J132">
        <v>85</v>
      </c>
      <c r="K132">
        <v>22</v>
      </c>
      <c r="L132" s="1" t="s">
        <v>320</v>
      </c>
      <c r="M132" t="s">
        <v>14927</v>
      </c>
      <c r="N132" t="s">
        <v>14929</v>
      </c>
      <c r="O132">
        <v>1</v>
      </c>
      <c r="P132" t="s">
        <v>303</v>
      </c>
      <c r="Q132">
        <v>1</v>
      </c>
      <c r="R132" t="s">
        <v>298</v>
      </c>
    </row>
    <row r="133" spans="1:18" x14ac:dyDescent="0.3">
      <c r="A133">
        <v>10</v>
      </c>
      <c r="C133" t="s">
        <v>264</v>
      </c>
      <c r="D133" t="s">
        <v>1988</v>
      </c>
      <c r="E133" t="s">
        <v>773</v>
      </c>
      <c r="F133" t="s">
        <v>320</v>
      </c>
      <c r="G133" t="s">
        <v>703</v>
      </c>
      <c r="H133" t="s">
        <v>1371</v>
      </c>
      <c r="J133">
        <v>88</v>
      </c>
      <c r="K133">
        <v>24</v>
      </c>
      <c r="L133" s="1" t="s">
        <v>320</v>
      </c>
      <c r="M133" t="s">
        <v>3392</v>
      </c>
      <c r="N133" t="s">
        <v>17059</v>
      </c>
      <c r="O133">
        <v>2</v>
      </c>
      <c r="P133" t="s">
        <v>421</v>
      </c>
      <c r="Q133">
        <v>1</v>
      </c>
      <c r="R133" t="s">
        <v>298</v>
      </c>
    </row>
    <row r="134" spans="1:18" x14ac:dyDescent="0.3">
      <c r="A134">
        <v>10</v>
      </c>
      <c r="C134" t="s">
        <v>264</v>
      </c>
      <c r="D134" t="s">
        <v>7238</v>
      </c>
      <c r="E134" t="s">
        <v>4240</v>
      </c>
      <c r="F134" t="s">
        <v>448</v>
      </c>
      <c r="G134" t="s">
        <v>1190</v>
      </c>
      <c r="H134" t="s">
        <v>410</v>
      </c>
      <c r="J134">
        <v>25</v>
      </c>
      <c r="K134">
        <v>29</v>
      </c>
      <c r="L134" s="1" t="s">
        <v>448</v>
      </c>
      <c r="M134" t="s">
        <v>7240</v>
      </c>
      <c r="N134" t="s">
        <v>1632</v>
      </c>
      <c r="O134">
        <v>8</v>
      </c>
      <c r="P134" t="s">
        <v>489</v>
      </c>
      <c r="Q134">
        <v>3</v>
      </c>
      <c r="R134" t="s">
        <v>298</v>
      </c>
    </row>
    <row r="135" spans="1:18" x14ac:dyDescent="0.3">
      <c r="A135">
        <v>10</v>
      </c>
      <c r="C135" t="s">
        <v>264</v>
      </c>
      <c r="D135" t="s">
        <v>14377</v>
      </c>
      <c r="E135" t="s">
        <v>14375</v>
      </c>
      <c r="F135" t="s">
        <v>448</v>
      </c>
      <c r="G135" t="s">
        <v>717</v>
      </c>
      <c r="H135" t="s">
        <v>720</v>
      </c>
      <c r="J135">
        <v>32</v>
      </c>
      <c r="K135">
        <v>22</v>
      </c>
      <c r="L135" s="1" t="s">
        <v>448</v>
      </c>
      <c r="M135" t="s">
        <v>14372</v>
      </c>
      <c r="N135" t="s">
        <v>14374</v>
      </c>
      <c r="O135">
        <v>1</v>
      </c>
      <c r="P135" t="s">
        <v>399</v>
      </c>
      <c r="Q135">
        <v>1</v>
      </c>
      <c r="R135" t="s">
        <v>298</v>
      </c>
    </row>
    <row r="136" spans="1:18" x14ac:dyDescent="0.3">
      <c r="A136">
        <v>10</v>
      </c>
      <c r="C136" t="s">
        <v>264</v>
      </c>
      <c r="D136" t="s">
        <v>2321</v>
      </c>
      <c r="E136" t="s">
        <v>777</v>
      </c>
      <c r="F136" t="s">
        <v>347</v>
      </c>
      <c r="G136" t="s">
        <v>548</v>
      </c>
      <c r="H136" t="s">
        <v>607</v>
      </c>
      <c r="I136" t="s">
        <v>407</v>
      </c>
      <c r="J136">
        <v>11</v>
      </c>
      <c r="K136">
        <v>24</v>
      </c>
      <c r="L136" s="1" t="s">
        <v>347</v>
      </c>
      <c r="M136" t="s">
        <v>6163</v>
      </c>
      <c r="N136" t="s">
        <v>2003</v>
      </c>
      <c r="O136">
        <v>2</v>
      </c>
      <c r="P136" t="s">
        <v>307</v>
      </c>
      <c r="Q136">
        <v>1</v>
      </c>
      <c r="R136" t="s">
        <v>298</v>
      </c>
    </row>
    <row r="137" spans="1:18" x14ac:dyDescent="0.3">
      <c r="A137">
        <v>10</v>
      </c>
      <c r="C137" t="s">
        <v>264</v>
      </c>
      <c r="D137" t="s">
        <v>330</v>
      </c>
      <c r="E137" t="s">
        <v>1280</v>
      </c>
      <c r="F137" t="s">
        <v>347</v>
      </c>
      <c r="G137" t="s">
        <v>1190</v>
      </c>
      <c r="H137" t="s">
        <v>1180</v>
      </c>
      <c r="J137">
        <v>13</v>
      </c>
      <c r="K137">
        <v>27</v>
      </c>
      <c r="L137" s="1" t="s">
        <v>347</v>
      </c>
      <c r="M137" t="s">
        <v>9504</v>
      </c>
      <c r="N137" t="s">
        <v>1904</v>
      </c>
      <c r="O137">
        <v>7</v>
      </c>
      <c r="P137" t="s">
        <v>293</v>
      </c>
      <c r="Q137">
        <v>1</v>
      </c>
      <c r="R137" t="s">
        <v>298</v>
      </c>
    </row>
    <row r="138" spans="1:18" x14ac:dyDescent="0.3">
      <c r="A138">
        <v>10</v>
      </c>
      <c r="C138" t="s">
        <v>264</v>
      </c>
      <c r="D138" t="s">
        <v>14188</v>
      </c>
      <c r="E138" t="s">
        <v>1280</v>
      </c>
      <c r="F138" t="s">
        <v>448</v>
      </c>
      <c r="G138" t="s">
        <v>548</v>
      </c>
      <c r="H138" t="s">
        <v>355</v>
      </c>
      <c r="J138">
        <v>32</v>
      </c>
      <c r="K138">
        <v>23</v>
      </c>
      <c r="L138" s="1" t="s">
        <v>448</v>
      </c>
      <c r="M138" t="s">
        <v>14184</v>
      </c>
      <c r="N138" t="s">
        <v>14186</v>
      </c>
      <c r="O138">
        <v>1</v>
      </c>
      <c r="P138" t="s">
        <v>359</v>
      </c>
      <c r="Q138">
        <v>2</v>
      </c>
      <c r="R138" t="s">
        <v>298</v>
      </c>
    </row>
    <row r="139" spans="1:18" x14ac:dyDescent="0.3">
      <c r="A139">
        <v>10</v>
      </c>
      <c r="C139" t="s">
        <v>264</v>
      </c>
      <c r="D139" t="s">
        <v>1072</v>
      </c>
      <c r="E139" t="s">
        <v>1073</v>
      </c>
      <c r="F139" t="s">
        <v>310</v>
      </c>
      <c r="G139" t="s">
        <v>486</v>
      </c>
      <c r="H139" t="s">
        <v>655</v>
      </c>
      <c r="J139">
        <v>1</v>
      </c>
      <c r="K139">
        <v>32</v>
      </c>
      <c r="L139" s="1" t="s">
        <v>310</v>
      </c>
      <c r="M139" t="s">
        <v>1075</v>
      </c>
      <c r="N139" t="s">
        <v>1076</v>
      </c>
      <c r="O139">
        <v>10</v>
      </c>
      <c r="P139" t="s">
        <v>293</v>
      </c>
      <c r="Q139">
        <v>1</v>
      </c>
      <c r="R139" t="s">
        <v>298</v>
      </c>
    </row>
    <row r="140" spans="1:18" x14ac:dyDescent="0.3">
      <c r="A140">
        <v>10</v>
      </c>
      <c r="C140" t="s">
        <v>264</v>
      </c>
      <c r="D140" t="s">
        <v>834</v>
      </c>
      <c r="E140" t="s">
        <v>2972</v>
      </c>
      <c r="F140" t="s">
        <v>448</v>
      </c>
      <c r="G140" t="s">
        <v>297</v>
      </c>
      <c r="H140" t="s">
        <v>758</v>
      </c>
      <c r="J140">
        <v>27</v>
      </c>
      <c r="K140">
        <v>23</v>
      </c>
      <c r="L140" s="1" t="s">
        <v>448</v>
      </c>
      <c r="M140" t="s">
        <v>14334</v>
      </c>
      <c r="N140" t="s">
        <v>4529</v>
      </c>
      <c r="O140">
        <v>1</v>
      </c>
      <c r="P140" t="s">
        <v>359</v>
      </c>
      <c r="Q140">
        <v>2</v>
      </c>
      <c r="R140" t="s">
        <v>298</v>
      </c>
    </row>
    <row r="141" spans="1:18" x14ac:dyDescent="0.3">
      <c r="A141">
        <v>10</v>
      </c>
      <c r="C141" t="s">
        <v>264</v>
      </c>
      <c r="D141" t="s">
        <v>1071</v>
      </c>
      <c r="E141" t="s">
        <v>3696</v>
      </c>
      <c r="F141" t="s">
        <v>347</v>
      </c>
      <c r="G141" t="s">
        <v>414</v>
      </c>
      <c r="H141" t="s">
        <v>726</v>
      </c>
      <c r="J141">
        <v>16</v>
      </c>
      <c r="K141">
        <v>28</v>
      </c>
      <c r="L141" s="1" t="s">
        <v>347</v>
      </c>
      <c r="M141" t="s">
        <v>3698</v>
      </c>
      <c r="N141" t="s">
        <v>14441</v>
      </c>
      <c r="O141">
        <v>6</v>
      </c>
      <c r="P141" t="s">
        <v>399</v>
      </c>
      <c r="Q141">
        <v>1</v>
      </c>
      <c r="R141" t="s">
        <v>298</v>
      </c>
    </row>
    <row r="142" spans="1:18" x14ac:dyDescent="0.3">
      <c r="A142">
        <v>10</v>
      </c>
      <c r="C142" t="s">
        <v>264</v>
      </c>
      <c r="D142" t="s">
        <v>8959</v>
      </c>
      <c r="E142" t="s">
        <v>2027</v>
      </c>
      <c r="F142" t="s">
        <v>310</v>
      </c>
      <c r="G142" t="s">
        <v>370</v>
      </c>
      <c r="H142" t="s">
        <v>309</v>
      </c>
      <c r="J142">
        <v>7</v>
      </c>
      <c r="K142">
        <v>30</v>
      </c>
      <c r="L142" s="1" t="s">
        <v>310</v>
      </c>
      <c r="M142" t="s">
        <v>8961</v>
      </c>
      <c r="N142" t="s">
        <v>8962</v>
      </c>
      <c r="O142">
        <v>4</v>
      </c>
      <c r="P142" t="s">
        <v>344</v>
      </c>
      <c r="Q142">
        <v>2</v>
      </c>
      <c r="R142" t="s">
        <v>298</v>
      </c>
    </row>
    <row r="143" spans="1:18" x14ac:dyDescent="0.3">
      <c r="A143">
        <v>10</v>
      </c>
      <c r="C143" t="s">
        <v>264</v>
      </c>
      <c r="D143" t="s">
        <v>1531</v>
      </c>
      <c r="E143" t="s">
        <v>6660</v>
      </c>
      <c r="F143" t="s">
        <v>448</v>
      </c>
      <c r="G143" t="s">
        <v>408</v>
      </c>
      <c r="H143" t="s">
        <v>682</v>
      </c>
      <c r="J143">
        <v>28</v>
      </c>
      <c r="K143">
        <v>24</v>
      </c>
      <c r="L143" s="1" t="s">
        <v>448</v>
      </c>
      <c r="M143" t="s">
        <v>6662</v>
      </c>
      <c r="N143" t="s">
        <v>4128</v>
      </c>
      <c r="O143">
        <v>4</v>
      </c>
      <c r="P143" t="s">
        <v>328</v>
      </c>
      <c r="Q143">
        <v>1</v>
      </c>
      <c r="R143" t="s">
        <v>298</v>
      </c>
    </row>
    <row r="144" spans="1:18" x14ac:dyDescent="0.3">
      <c r="A144">
        <v>9</v>
      </c>
      <c r="C144" t="s">
        <v>266</v>
      </c>
      <c r="D144" t="s">
        <v>9887</v>
      </c>
      <c r="E144" t="s">
        <v>2027</v>
      </c>
      <c r="F144" t="s">
        <v>347</v>
      </c>
      <c r="G144" t="s">
        <v>305</v>
      </c>
      <c r="H144" t="s">
        <v>564</v>
      </c>
      <c r="J144">
        <v>10</v>
      </c>
      <c r="K144">
        <v>27</v>
      </c>
      <c r="L144" s="1" t="s">
        <v>347</v>
      </c>
      <c r="M144" t="s">
        <v>9889</v>
      </c>
      <c r="N144" t="s">
        <v>1847</v>
      </c>
      <c r="O144">
        <v>5</v>
      </c>
      <c r="P144" t="s">
        <v>399</v>
      </c>
      <c r="Q144">
        <v>1</v>
      </c>
      <c r="R144" t="s">
        <v>298</v>
      </c>
    </row>
    <row r="145" spans="1:18" x14ac:dyDescent="0.3">
      <c r="A145">
        <v>9</v>
      </c>
      <c r="C145" t="s">
        <v>266</v>
      </c>
      <c r="D145" t="s">
        <v>1603</v>
      </c>
      <c r="E145" t="s">
        <v>490</v>
      </c>
      <c r="F145" t="s">
        <v>347</v>
      </c>
      <c r="G145" t="s">
        <v>703</v>
      </c>
      <c r="H145" t="s">
        <v>775</v>
      </c>
      <c r="J145">
        <v>13</v>
      </c>
      <c r="K145">
        <v>22</v>
      </c>
      <c r="L145" s="1" t="s">
        <v>347</v>
      </c>
      <c r="M145" t="s">
        <v>15454</v>
      </c>
      <c r="N145" t="s">
        <v>15456</v>
      </c>
      <c r="O145">
        <v>1</v>
      </c>
      <c r="P145" t="s">
        <v>317</v>
      </c>
      <c r="Q145">
        <v>1</v>
      </c>
      <c r="R145" t="s">
        <v>298</v>
      </c>
    </row>
    <row r="146" spans="1:18" x14ac:dyDescent="0.3">
      <c r="A146">
        <v>9</v>
      </c>
      <c r="C146" t="s">
        <v>266</v>
      </c>
      <c r="D146" t="s">
        <v>385</v>
      </c>
      <c r="E146" t="s">
        <v>312</v>
      </c>
      <c r="F146" t="s">
        <v>448</v>
      </c>
      <c r="G146" t="s">
        <v>1190</v>
      </c>
      <c r="H146" t="s">
        <v>447</v>
      </c>
      <c r="J146">
        <v>27</v>
      </c>
      <c r="K146">
        <v>23</v>
      </c>
      <c r="L146" s="1" t="s">
        <v>448</v>
      </c>
      <c r="M146" t="s">
        <v>12419</v>
      </c>
      <c r="N146" t="s">
        <v>4957</v>
      </c>
      <c r="O146">
        <v>3</v>
      </c>
      <c r="P146" t="s">
        <v>359</v>
      </c>
      <c r="Q146">
        <v>1</v>
      </c>
      <c r="R146" t="s">
        <v>298</v>
      </c>
    </row>
    <row r="147" spans="1:18" x14ac:dyDescent="0.3">
      <c r="A147">
        <v>9</v>
      </c>
      <c r="C147" t="s">
        <v>266</v>
      </c>
      <c r="D147" t="s">
        <v>2502</v>
      </c>
      <c r="E147" t="s">
        <v>1827</v>
      </c>
      <c r="F147" t="s">
        <v>347</v>
      </c>
      <c r="G147" t="s">
        <v>339</v>
      </c>
      <c r="H147" t="s">
        <v>366</v>
      </c>
      <c r="J147">
        <v>10</v>
      </c>
      <c r="K147">
        <v>29</v>
      </c>
      <c r="L147" s="1" t="s">
        <v>347</v>
      </c>
      <c r="M147" t="s">
        <v>6767</v>
      </c>
      <c r="N147" t="s">
        <v>6768</v>
      </c>
      <c r="O147">
        <v>8</v>
      </c>
      <c r="P147" t="s">
        <v>328</v>
      </c>
      <c r="Q147">
        <v>1</v>
      </c>
      <c r="R147" t="s">
        <v>298</v>
      </c>
    </row>
    <row r="148" spans="1:18" x14ac:dyDescent="0.3">
      <c r="A148">
        <v>9</v>
      </c>
      <c r="C148" t="s">
        <v>266</v>
      </c>
      <c r="D148" t="s">
        <v>689</v>
      </c>
      <c r="E148" t="s">
        <v>7442</v>
      </c>
      <c r="F148" t="s">
        <v>448</v>
      </c>
      <c r="G148" t="s">
        <v>1190</v>
      </c>
      <c r="H148" t="s">
        <v>1812</v>
      </c>
      <c r="J148">
        <v>7</v>
      </c>
      <c r="K148">
        <v>26</v>
      </c>
      <c r="L148" s="1" t="s">
        <v>448</v>
      </c>
      <c r="M148" t="s">
        <v>7444</v>
      </c>
      <c r="N148" t="s">
        <v>3353</v>
      </c>
      <c r="O148">
        <v>4</v>
      </c>
      <c r="P148" t="s">
        <v>307</v>
      </c>
      <c r="Q148">
        <v>2</v>
      </c>
      <c r="R148" t="s">
        <v>298</v>
      </c>
    </row>
    <row r="149" spans="1:18" x14ac:dyDescent="0.3">
      <c r="A149">
        <v>9</v>
      </c>
      <c r="C149" t="s">
        <v>266</v>
      </c>
      <c r="D149" t="s">
        <v>5630</v>
      </c>
      <c r="E149" t="s">
        <v>516</v>
      </c>
      <c r="F149" t="s">
        <v>448</v>
      </c>
      <c r="G149" t="s">
        <v>532</v>
      </c>
      <c r="H149" t="s">
        <v>384</v>
      </c>
      <c r="I149" t="s">
        <v>1052</v>
      </c>
      <c r="J149">
        <v>30</v>
      </c>
      <c r="K149">
        <v>25</v>
      </c>
      <c r="L149" s="1" t="s">
        <v>448</v>
      </c>
      <c r="M149" t="s">
        <v>16408</v>
      </c>
      <c r="N149" t="s">
        <v>6310</v>
      </c>
      <c r="O149">
        <v>3</v>
      </c>
      <c r="P149" t="s">
        <v>307</v>
      </c>
      <c r="Q149">
        <v>5</v>
      </c>
      <c r="R149" t="s">
        <v>294</v>
      </c>
    </row>
    <row r="150" spans="1:18" x14ac:dyDescent="0.3">
      <c r="A150">
        <v>9</v>
      </c>
      <c r="C150" t="s">
        <v>266</v>
      </c>
      <c r="D150" t="s">
        <v>2263</v>
      </c>
      <c r="E150" t="s">
        <v>629</v>
      </c>
      <c r="F150" t="s">
        <v>448</v>
      </c>
      <c r="G150" t="s">
        <v>386</v>
      </c>
      <c r="H150" t="s">
        <v>720</v>
      </c>
      <c r="J150">
        <v>26</v>
      </c>
      <c r="K150">
        <v>24</v>
      </c>
      <c r="L150" s="1" t="s">
        <v>448</v>
      </c>
      <c r="M150" t="s">
        <v>7537</v>
      </c>
      <c r="N150" t="s">
        <v>7538</v>
      </c>
      <c r="O150">
        <v>2</v>
      </c>
      <c r="P150" t="s">
        <v>359</v>
      </c>
      <c r="Q150">
        <v>1</v>
      </c>
      <c r="R150" t="s">
        <v>298</v>
      </c>
    </row>
    <row r="151" spans="1:18" x14ac:dyDescent="0.3">
      <c r="A151">
        <v>9</v>
      </c>
      <c r="C151" t="s">
        <v>266</v>
      </c>
      <c r="D151" t="s">
        <v>594</v>
      </c>
      <c r="E151" t="s">
        <v>15205</v>
      </c>
      <c r="F151" t="s">
        <v>310</v>
      </c>
      <c r="G151" t="s">
        <v>386</v>
      </c>
      <c r="H151" t="s">
        <v>964</v>
      </c>
      <c r="J151">
        <v>1</v>
      </c>
      <c r="K151">
        <v>22</v>
      </c>
      <c r="L151" s="1" t="s">
        <v>310</v>
      </c>
      <c r="M151" t="s">
        <v>15203</v>
      </c>
      <c r="N151" t="s">
        <v>9393</v>
      </c>
      <c r="O151">
        <v>1</v>
      </c>
      <c r="P151" t="s">
        <v>344</v>
      </c>
      <c r="Q151">
        <v>1</v>
      </c>
      <c r="R151" t="s">
        <v>298</v>
      </c>
    </row>
    <row r="152" spans="1:18" x14ac:dyDescent="0.3">
      <c r="A152">
        <v>9</v>
      </c>
      <c r="C152" t="s">
        <v>266</v>
      </c>
      <c r="D152" t="s">
        <v>2473</v>
      </c>
      <c r="E152" t="s">
        <v>6547</v>
      </c>
      <c r="F152" t="s">
        <v>320</v>
      </c>
      <c r="G152" t="s">
        <v>14224</v>
      </c>
      <c r="H152" t="s">
        <v>952</v>
      </c>
      <c r="J152">
        <v>83</v>
      </c>
      <c r="K152">
        <v>28</v>
      </c>
      <c r="L152" s="1" t="s">
        <v>320</v>
      </c>
      <c r="M152" t="s">
        <v>6549</v>
      </c>
      <c r="N152" t="s">
        <v>14849</v>
      </c>
      <c r="O152">
        <v>6</v>
      </c>
      <c r="P152" t="s">
        <v>303</v>
      </c>
      <c r="Q152">
        <v>1</v>
      </c>
      <c r="R152" t="s">
        <v>298</v>
      </c>
    </row>
    <row r="153" spans="1:18" x14ac:dyDescent="0.3">
      <c r="A153">
        <v>9</v>
      </c>
      <c r="C153" t="s">
        <v>266</v>
      </c>
      <c r="D153" t="s">
        <v>811</v>
      </c>
      <c r="E153" t="s">
        <v>5073</v>
      </c>
      <c r="F153" t="s">
        <v>448</v>
      </c>
      <c r="G153" t="s">
        <v>339</v>
      </c>
      <c r="H153" t="s">
        <v>316</v>
      </c>
      <c r="J153">
        <v>2</v>
      </c>
      <c r="K153">
        <v>25</v>
      </c>
      <c r="L153" s="1" t="s">
        <v>448</v>
      </c>
      <c r="M153" t="s">
        <v>5075</v>
      </c>
      <c r="N153" t="s">
        <v>5076</v>
      </c>
      <c r="O153">
        <v>3</v>
      </c>
      <c r="P153" t="s">
        <v>489</v>
      </c>
      <c r="Q153">
        <v>1</v>
      </c>
      <c r="R153" t="s">
        <v>298</v>
      </c>
    </row>
    <row r="154" spans="1:18" x14ac:dyDescent="0.3">
      <c r="A154">
        <v>9</v>
      </c>
      <c r="C154" t="s">
        <v>266</v>
      </c>
      <c r="D154" t="s">
        <v>1539</v>
      </c>
      <c r="E154" t="s">
        <v>1594</v>
      </c>
      <c r="F154" t="s">
        <v>448</v>
      </c>
      <c r="G154" t="s">
        <v>566</v>
      </c>
      <c r="H154" t="s">
        <v>355</v>
      </c>
      <c r="I154" t="s">
        <v>407</v>
      </c>
      <c r="J154">
        <v>27</v>
      </c>
      <c r="K154">
        <v>23</v>
      </c>
      <c r="L154" s="1" t="s">
        <v>448</v>
      </c>
      <c r="M154" t="s">
        <v>7025</v>
      </c>
      <c r="N154" t="s">
        <v>7026</v>
      </c>
      <c r="O154">
        <v>2</v>
      </c>
      <c r="P154" t="s">
        <v>395</v>
      </c>
      <c r="Q154">
        <v>1</v>
      </c>
      <c r="R154" t="s">
        <v>298</v>
      </c>
    </row>
    <row r="155" spans="1:18" x14ac:dyDescent="0.3">
      <c r="A155">
        <v>9</v>
      </c>
      <c r="C155" t="s">
        <v>266</v>
      </c>
      <c r="D155" t="s">
        <v>321</v>
      </c>
      <c r="E155" t="s">
        <v>3396</v>
      </c>
      <c r="F155" t="s">
        <v>448</v>
      </c>
      <c r="G155" t="s">
        <v>414</v>
      </c>
      <c r="H155" t="s">
        <v>374</v>
      </c>
      <c r="J155">
        <v>32</v>
      </c>
      <c r="K155">
        <v>26</v>
      </c>
      <c r="L155" s="1" t="s">
        <v>448</v>
      </c>
      <c r="M155" t="s">
        <v>10383</v>
      </c>
      <c r="N155" t="s">
        <v>1981</v>
      </c>
      <c r="O155">
        <v>4</v>
      </c>
      <c r="P155" t="s">
        <v>359</v>
      </c>
      <c r="Q155">
        <v>1</v>
      </c>
      <c r="R155" t="s">
        <v>298</v>
      </c>
    </row>
    <row r="156" spans="1:18" x14ac:dyDescent="0.3">
      <c r="A156">
        <v>9</v>
      </c>
      <c r="C156" t="s">
        <v>266</v>
      </c>
      <c r="D156" t="s">
        <v>5583</v>
      </c>
      <c r="E156" t="s">
        <v>1084</v>
      </c>
      <c r="F156" t="s">
        <v>310</v>
      </c>
      <c r="G156" t="s">
        <v>339</v>
      </c>
      <c r="H156" t="s">
        <v>918</v>
      </c>
      <c r="J156">
        <v>1</v>
      </c>
      <c r="K156">
        <v>23</v>
      </c>
      <c r="L156" s="1" t="s">
        <v>310</v>
      </c>
      <c r="M156" t="s">
        <v>5584</v>
      </c>
      <c r="N156" t="s">
        <v>5585</v>
      </c>
      <c r="O156">
        <v>2</v>
      </c>
      <c r="P156" t="s">
        <v>399</v>
      </c>
      <c r="Q156">
        <v>1</v>
      </c>
      <c r="R156" t="s">
        <v>298</v>
      </c>
    </row>
    <row r="157" spans="1:18" x14ac:dyDescent="0.3">
      <c r="A157">
        <v>6</v>
      </c>
      <c r="C157" t="s">
        <v>267</v>
      </c>
      <c r="D157" t="s">
        <v>4184</v>
      </c>
      <c r="E157" t="s">
        <v>8785</v>
      </c>
      <c r="F157" t="s">
        <v>347</v>
      </c>
      <c r="G157" t="s">
        <v>313</v>
      </c>
      <c r="H157" t="s">
        <v>646</v>
      </c>
      <c r="J157">
        <v>3</v>
      </c>
      <c r="K157">
        <v>28</v>
      </c>
      <c r="L157" s="1" t="s">
        <v>347</v>
      </c>
      <c r="M157" t="s">
        <v>8787</v>
      </c>
      <c r="N157" t="s">
        <v>3678</v>
      </c>
      <c r="O157">
        <v>5</v>
      </c>
      <c r="P157" t="s">
        <v>399</v>
      </c>
      <c r="Q157">
        <v>1</v>
      </c>
      <c r="R157" t="s">
        <v>298</v>
      </c>
    </row>
    <row r="158" spans="1:18" x14ac:dyDescent="0.3">
      <c r="A158">
        <v>6</v>
      </c>
      <c r="C158" t="s">
        <v>267</v>
      </c>
      <c r="D158" t="s">
        <v>2583</v>
      </c>
      <c r="E158" t="s">
        <v>368</v>
      </c>
      <c r="F158" t="s">
        <v>320</v>
      </c>
      <c r="G158" t="s">
        <v>441</v>
      </c>
      <c r="H158" t="s">
        <v>511</v>
      </c>
      <c r="J158">
        <v>82</v>
      </c>
      <c r="K158">
        <v>30</v>
      </c>
      <c r="L158" s="1" t="s">
        <v>320</v>
      </c>
      <c r="M158" t="s">
        <v>7822</v>
      </c>
      <c r="N158" t="s">
        <v>6264</v>
      </c>
      <c r="O158">
        <v>7</v>
      </c>
      <c r="P158" t="s">
        <v>303</v>
      </c>
      <c r="Q158">
        <v>1</v>
      </c>
      <c r="R158" t="s">
        <v>298</v>
      </c>
    </row>
    <row r="159" spans="1:18" x14ac:dyDescent="0.3">
      <c r="A159">
        <v>6</v>
      </c>
      <c r="C159" t="s">
        <v>267</v>
      </c>
      <c r="D159" t="s">
        <v>2743</v>
      </c>
      <c r="E159" t="s">
        <v>629</v>
      </c>
      <c r="F159" t="s">
        <v>347</v>
      </c>
      <c r="G159" t="s">
        <v>703</v>
      </c>
      <c r="H159" t="s">
        <v>391</v>
      </c>
      <c r="J159">
        <v>1</v>
      </c>
      <c r="K159">
        <v>34</v>
      </c>
      <c r="L159" s="1" t="s">
        <v>347</v>
      </c>
      <c r="M159" t="s">
        <v>8345</v>
      </c>
      <c r="N159" t="s">
        <v>8346</v>
      </c>
      <c r="O159">
        <v>11</v>
      </c>
      <c r="P159" t="s">
        <v>359</v>
      </c>
      <c r="Q159">
        <v>1</v>
      </c>
      <c r="R159" t="s">
        <v>298</v>
      </c>
    </row>
    <row r="160" spans="1:18" x14ac:dyDescent="0.3">
      <c r="A160">
        <v>6</v>
      </c>
      <c r="C160" t="s">
        <v>267</v>
      </c>
      <c r="D160" t="s">
        <v>6648</v>
      </c>
      <c r="E160" t="s">
        <v>820</v>
      </c>
      <c r="F160" t="s">
        <v>320</v>
      </c>
      <c r="G160" t="s">
        <v>640</v>
      </c>
      <c r="H160" t="s">
        <v>521</v>
      </c>
      <c r="J160">
        <v>84</v>
      </c>
      <c r="K160">
        <v>22</v>
      </c>
      <c r="L160" s="1" t="s">
        <v>320</v>
      </c>
      <c r="M160" t="s">
        <v>15594</v>
      </c>
      <c r="N160" t="s">
        <v>6649</v>
      </c>
      <c r="O160">
        <v>2</v>
      </c>
      <c r="P160" t="s">
        <v>344</v>
      </c>
      <c r="Q160">
        <v>1</v>
      </c>
      <c r="R160" t="s">
        <v>298</v>
      </c>
    </row>
    <row r="161" spans="1:18" x14ac:dyDescent="0.3">
      <c r="A161">
        <v>6</v>
      </c>
      <c r="C161" t="s">
        <v>267</v>
      </c>
      <c r="D161" t="s">
        <v>9028</v>
      </c>
      <c r="E161" t="s">
        <v>1084</v>
      </c>
      <c r="F161" t="s">
        <v>448</v>
      </c>
      <c r="G161" t="s">
        <v>370</v>
      </c>
      <c r="H161" t="s">
        <v>692</v>
      </c>
      <c r="J161">
        <v>28</v>
      </c>
      <c r="K161">
        <v>31</v>
      </c>
      <c r="L161" s="1" t="s">
        <v>448</v>
      </c>
      <c r="M161" t="s">
        <v>9030</v>
      </c>
      <c r="N161" t="s">
        <v>15311</v>
      </c>
      <c r="O161">
        <v>8</v>
      </c>
      <c r="P161" t="s">
        <v>317</v>
      </c>
      <c r="Q161">
        <v>2</v>
      </c>
      <c r="R161" t="s">
        <v>298</v>
      </c>
    </row>
    <row r="162" spans="1:18" x14ac:dyDescent="0.3">
      <c r="A162">
        <v>6</v>
      </c>
      <c r="C162" t="s">
        <v>267</v>
      </c>
      <c r="D162" t="s">
        <v>497</v>
      </c>
      <c r="E162" t="s">
        <v>15215</v>
      </c>
      <c r="F162" t="s">
        <v>347</v>
      </c>
      <c r="G162" t="s">
        <v>532</v>
      </c>
      <c r="H162" t="s">
        <v>810</v>
      </c>
      <c r="I162" t="s">
        <v>407</v>
      </c>
      <c r="J162">
        <v>11</v>
      </c>
      <c r="K162">
        <v>23</v>
      </c>
      <c r="L162" s="1" t="s">
        <v>347</v>
      </c>
      <c r="M162" t="s">
        <v>15212</v>
      </c>
      <c r="N162" t="s">
        <v>15214</v>
      </c>
      <c r="O162">
        <v>1</v>
      </c>
      <c r="P162" t="s">
        <v>328</v>
      </c>
      <c r="Q162">
        <v>1</v>
      </c>
      <c r="R162" t="s">
        <v>298</v>
      </c>
    </row>
    <row r="163" spans="1:18" x14ac:dyDescent="0.3">
      <c r="A163">
        <v>6</v>
      </c>
      <c r="C163" t="s">
        <v>267</v>
      </c>
      <c r="D163" t="s">
        <v>6225</v>
      </c>
      <c r="E163" t="s">
        <v>820</v>
      </c>
      <c r="F163" t="s">
        <v>320</v>
      </c>
      <c r="G163" t="s">
        <v>486</v>
      </c>
      <c r="H163" t="s">
        <v>1042</v>
      </c>
      <c r="J163">
        <v>81</v>
      </c>
      <c r="K163">
        <v>25</v>
      </c>
      <c r="L163" s="1" t="s">
        <v>320</v>
      </c>
      <c r="M163" t="s">
        <v>6227</v>
      </c>
      <c r="N163" t="s">
        <v>3215</v>
      </c>
      <c r="O163">
        <v>4</v>
      </c>
      <c r="P163" t="s">
        <v>317</v>
      </c>
      <c r="Q163">
        <v>2</v>
      </c>
      <c r="R163" t="s">
        <v>298</v>
      </c>
    </row>
    <row r="164" spans="1:18" x14ac:dyDescent="0.3">
      <c r="A164">
        <v>6</v>
      </c>
      <c r="C164" t="s">
        <v>267</v>
      </c>
      <c r="D164" t="s">
        <v>594</v>
      </c>
      <c r="E164" t="s">
        <v>14588</v>
      </c>
      <c r="F164" t="s">
        <v>347</v>
      </c>
      <c r="G164" t="s">
        <v>386</v>
      </c>
      <c r="H164" t="s">
        <v>533</v>
      </c>
      <c r="J164">
        <v>18</v>
      </c>
      <c r="K164">
        <v>22</v>
      </c>
      <c r="L164" s="1" t="s">
        <v>347</v>
      </c>
      <c r="M164" t="s">
        <v>14586</v>
      </c>
      <c r="N164" t="s">
        <v>17136</v>
      </c>
      <c r="O164">
        <v>1</v>
      </c>
      <c r="P164" t="s">
        <v>359</v>
      </c>
      <c r="Q164">
        <v>1</v>
      </c>
      <c r="R164" t="s">
        <v>298</v>
      </c>
    </row>
    <row r="165" spans="1:18" x14ac:dyDescent="0.3">
      <c r="A165">
        <v>6</v>
      </c>
      <c r="C165" t="s">
        <v>267</v>
      </c>
      <c r="D165" t="s">
        <v>1531</v>
      </c>
      <c r="E165" t="s">
        <v>14309</v>
      </c>
      <c r="F165" t="s">
        <v>310</v>
      </c>
      <c r="G165" t="s">
        <v>408</v>
      </c>
      <c r="H165" t="s">
        <v>588</v>
      </c>
      <c r="I165" t="s">
        <v>407</v>
      </c>
      <c r="J165">
        <v>9</v>
      </c>
      <c r="K165">
        <v>24</v>
      </c>
      <c r="L165" s="1" t="s">
        <v>310</v>
      </c>
      <c r="M165" t="s">
        <v>14307</v>
      </c>
      <c r="N165" t="s">
        <v>14208</v>
      </c>
      <c r="O165">
        <v>1</v>
      </c>
      <c r="P165" t="s">
        <v>421</v>
      </c>
      <c r="Q165">
        <v>1</v>
      </c>
      <c r="R165" t="s">
        <v>298</v>
      </c>
    </row>
    <row r="166" spans="1:18" x14ac:dyDescent="0.3">
      <c r="A166">
        <v>6</v>
      </c>
      <c r="C166" t="s">
        <v>267</v>
      </c>
      <c r="D166" t="s">
        <v>2028</v>
      </c>
      <c r="E166" t="s">
        <v>7585</v>
      </c>
      <c r="F166" t="s">
        <v>448</v>
      </c>
      <c r="G166" t="s">
        <v>870</v>
      </c>
      <c r="H166" t="s">
        <v>410</v>
      </c>
      <c r="J166">
        <v>22</v>
      </c>
      <c r="K166">
        <v>25</v>
      </c>
      <c r="L166" s="1" t="s">
        <v>448</v>
      </c>
      <c r="M166" t="s">
        <v>7587</v>
      </c>
      <c r="N166" t="s">
        <v>2029</v>
      </c>
      <c r="O166">
        <v>4</v>
      </c>
      <c r="P166" t="s">
        <v>359</v>
      </c>
      <c r="Q166">
        <v>1</v>
      </c>
      <c r="R166" t="s">
        <v>298</v>
      </c>
    </row>
    <row r="167" spans="1:18" x14ac:dyDescent="0.3">
      <c r="A167">
        <v>6</v>
      </c>
      <c r="C167" t="s">
        <v>267</v>
      </c>
      <c r="D167" t="s">
        <v>504</v>
      </c>
      <c r="E167" t="s">
        <v>777</v>
      </c>
      <c r="F167" t="s">
        <v>347</v>
      </c>
      <c r="G167" t="s">
        <v>14224</v>
      </c>
      <c r="H167" t="s">
        <v>2950</v>
      </c>
      <c r="J167">
        <v>15</v>
      </c>
      <c r="K167">
        <v>31</v>
      </c>
      <c r="L167" s="1" t="s">
        <v>347</v>
      </c>
      <c r="M167" t="s">
        <v>5516</v>
      </c>
      <c r="N167" t="s">
        <v>5517</v>
      </c>
      <c r="O167">
        <v>7</v>
      </c>
      <c r="P167" t="s">
        <v>359</v>
      </c>
      <c r="Q167">
        <v>1</v>
      </c>
      <c r="R167" t="s">
        <v>298</v>
      </c>
    </row>
    <row r="168" spans="1:18" x14ac:dyDescent="0.3">
      <c r="A168">
        <v>6</v>
      </c>
      <c r="C168" t="s">
        <v>267</v>
      </c>
      <c r="D168" t="s">
        <v>468</v>
      </c>
      <c r="E168" t="s">
        <v>4059</v>
      </c>
      <c r="F168" t="s">
        <v>310</v>
      </c>
      <c r="G168" t="s">
        <v>548</v>
      </c>
      <c r="H168" t="s">
        <v>918</v>
      </c>
      <c r="J168">
        <v>17</v>
      </c>
      <c r="K168">
        <v>32</v>
      </c>
      <c r="L168" s="1" t="s">
        <v>310</v>
      </c>
      <c r="M168" t="s">
        <v>4061</v>
      </c>
      <c r="N168" t="s">
        <v>4062</v>
      </c>
      <c r="O168">
        <v>9</v>
      </c>
      <c r="P168" t="s">
        <v>421</v>
      </c>
      <c r="Q168">
        <v>1</v>
      </c>
      <c r="R168" t="s">
        <v>298</v>
      </c>
    </row>
    <row r="169" spans="1:18" x14ac:dyDescent="0.3">
      <c r="A169">
        <v>6</v>
      </c>
      <c r="C169" t="s">
        <v>267</v>
      </c>
      <c r="D169" t="s">
        <v>2321</v>
      </c>
      <c r="E169" t="s">
        <v>764</v>
      </c>
      <c r="F169" t="s">
        <v>448</v>
      </c>
      <c r="G169" t="s">
        <v>364</v>
      </c>
      <c r="H169" t="s">
        <v>511</v>
      </c>
      <c r="J169">
        <v>28</v>
      </c>
      <c r="K169">
        <v>23</v>
      </c>
      <c r="L169" s="1" t="s">
        <v>448</v>
      </c>
      <c r="M169" t="s">
        <v>14684</v>
      </c>
      <c r="N169" t="s">
        <v>14686</v>
      </c>
      <c r="O169">
        <v>1</v>
      </c>
      <c r="P169" t="s">
        <v>328</v>
      </c>
      <c r="Q169">
        <v>2</v>
      </c>
      <c r="R169" t="s">
        <v>298</v>
      </c>
    </row>
    <row r="170" spans="1:18" x14ac:dyDescent="0.3">
      <c r="A170">
        <v>6</v>
      </c>
      <c r="C170" t="s">
        <v>267</v>
      </c>
      <c r="D170" t="s">
        <v>2434</v>
      </c>
      <c r="E170" t="s">
        <v>2435</v>
      </c>
      <c r="F170" t="s">
        <v>448</v>
      </c>
      <c r="G170" t="s">
        <v>518</v>
      </c>
      <c r="H170" t="s">
        <v>355</v>
      </c>
      <c r="J170">
        <v>37</v>
      </c>
      <c r="K170">
        <v>24</v>
      </c>
      <c r="L170" s="1" t="s">
        <v>448</v>
      </c>
      <c r="M170" t="s">
        <v>2436</v>
      </c>
      <c r="N170" t="s">
        <v>2437</v>
      </c>
      <c r="O170">
        <v>2</v>
      </c>
      <c r="P170" t="s">
        <v>399</v>
      </c>
      <c r="Q170">
        <v>1</v>
      </c>
      <c r="R170" t="s">
        <v>298</v>
      </c>
    </row>
    <row r="171" spans="1:18" x14ac:dyDescent="0.3">
      <c r="A171">
        <v>6</v>
      </c>
      <c r="C171" t="s">
        <v>267</v>
      </c>
      <c r="D171" t="s">
        <v>464</v>
      </c>
      <c r="E171" t="s">
        <v>6993</v>
      </c>
      <c r="F171" t="s">
        <v>347</v>
      </c>
      <c r="G171" t="s">
        <v>441</v>
      </c>
      <c r="H171" t="s">
        <v>316</v>
      </c>
      <c r="J171">
        <v>17</v>
      </c>
      <c r="K171">
        <v>25</v>
      </c>
      <c r="L171" s="1" t="s">
        <v>347</v>
      </c>
      <c r="M171" t="s">
        <v>6994</v>
      </c>
      <c r="N171" t="s">
        <v>17237</v>
      </c>
      <c r="O171">
        <v>2</v>
      </c>
      <c r="P171" t="s">
        <v>307</v>
      </c>
      <c r="Q171">
        <v>1</v>
      </c>
      <c r="R171" t="s">
        <v>298</v>
      </c>
    </row>
    <row r="172" spans="1:18" x14ac:dyDescent="0.3">
      <c r="A172">
        <v>6</v>
      </c>
      <c r="C172" t="s">
        <v>267</v>
      </c>
      <c r="D172" t="s">
        <v>1011</v>
      </c>
      <c r="E172" t="s">
        <v>879</v>
      </c>
      <c r="F172" t="s">
        <v>347</v>
      </c>
      <c r="G172" t="s">
        <v>1368</v>
      </c>
      <c r="H172" t="s">
        <v>366</v>
      </c>
      <c r="I172" t="s">
        <v>407</v>
      </c>
      <c r="J172">
        <v>81</v>
      </c>
      <c r="K172">
        <v>27</v>
      </c>
      <c r="L172" s="1" t="s">
        <v>347</v>
      </c>
      <c r="M172" t="s">
        <v>6828</v>
      </c>
      <c r="N172" t="s">
        <v>4075</v>
      </c>
      <c r="O172">
        <v>4</v>
      </c>
      <c r="P172" t="s">
        <v>421</v>
      </c>
      <c r="Q172">
        <v>1</v>
      </c>
      <c r="R172" t="s">
        <v>298</v>
      </c>
    </row>
    <row r="173" spans="1:18" x14ac:dyDescent="0.3">
      <c r="A173">
        <v>6</v>
      </c>
      <c r="C173" t="s">
        <v>267</v>
      </c>
      <c r="D173" t="s">
        <v>961</v>
      </c>
      <c r="E173" t="s">
        <v>9438</v>
      </c>
      <c r="F173" t="s">
        <v>347</v>
      </c>
      <c r="G173" t="s">
        <v>890</v>
      </c>
      <c r="H173" t="s">
        <v>1054</v>
      </c>
      <c r="J173">
        <v>11</v>
      </c>
      <c r="K173">
        <v>23</v>
      </c>
      <c r="L173" s="1" t="s">
        <v>347</v>
      </c>
      <c r="M173" t="s">
        <v>14776</v>
      </c>
      <c r="N173" t="s">
        <v>14778</v>
      </c>
      <c r="O173">
        <v>1</v>
      </c>
      <c r="P173" t="s">
        <v>359</v>
      </c>
      <c r="Q173">
        <v>1</v>
      </c>
      <c r="R173" t="s">
        <v>298</v>
      </c>
    </row>
    <row r="174" spans="1:18" x14ac:dyDescent="0.3">
      <c r="A174">
        <v>6</v>
      </c>
      <c r="C174" t="s">
        <v>267</v>
      </c>
      <c r="D174" t="s">
        <v>10492</v>
      </c>
      <c r="E174" t="s">
        <v>3963</v>
      </c>
      <c r="F174" t="s">
        <v>448</v>
      </c>
      <c r="G174" t="s">
        <v>441</v>
      </c>
      <c r="H174" t="s">
        <v>533</v>
      </c>
      <c r="J174">
        <v>41</v>
      </c>
      <c r="K174">
        <v>27</v>
      </c>
      <c r="L174" s="1" t="s">
        <v>448</v>
      </c>
      <c r="M174" t="s">
        <v>11140</v>
      </c>
      <c r="N174" t="s">
        <v>3966</v>
      </c>
      <c r="O174">
        <v>5</v>
      </c>
      <c r="P174" t="s">
        <v>399</v>
      </c>
      <c r="Q174">
        <v>2</v>
      </c>
      <c r="R174" t="s">
        <v>298</v>
      </c>
    </row>
    <row r="175" spans="1:18" x14ac:dyDescent="0.3">
      <c r="A175">
        <v>6</v>
      </c>
      <c r="C175" t="s">
        <v>267</v>
      </c>
      <c r="D175" t="s">
        <v>1905</v>
      </c>
      <c r="E175" t="s">
        <v>1036</v>
      </c>
      <c r="F175" t="s">
        <v>347</v>
      </c>
      <c r="G175" t="s">
        <v>1368</v>
      </c>
      <c r="H175" t="s">
        <v>588</v>
      </c>
      <c r="I175" t="s">
        <v>407</v>
      </c>
      <c r="J175">
        <v>14</v>
      </c>
      <c r="K175">
        <v>25</v>
      </c>
      <c r="L175" s="1" t="s">
        <v>347</v>
      </c>
      <c r="M175" t="s">
        <v>1907</v>
      </c>
      <c r="N175" t="s">
        <v>1908</v>
      </c>
      <c r="O175">
        <v>3</v>
      </c>
      <c r="P175" t="s">
        <v>421</v>
      </c>
      <c r="Q175">
        <v>1</v>
      </c>
      <c r="R175" t="s">
        <v>298</v>
      </c>
    </row>
    <row r="176" spans="1:18" x14ac:dyDescent="0.3">
      <c r="A176">
        <v>6</v>
      </c>
      <c r="C176" t="s">
        <v>267</v>
      </c>
      <c r="D176" t="s">
        <v>727</v>
      </c>
      <c r="E176" t="s">
        <v>4583</v>
      </c>
      <c r="F176" t="s">
        <v>347</v>
      </c>
      <c r="G176" t="s">
        <v>386</v>
      </c>
      <c r="H176" t="s">
        <v>433</v>
      </c>
      <c r="J176">
        <v>13</v>
      </c>
      <c r="K176">
        <v>25</v>
      </c>
      <c r="L176" s="1" t="s">
        <v>347</v>
      </c>
      <c r="M176" t="s">
        <v>4584</v>
      </c>
      <c r="N176" t="s">
        <v>4585</v>
      </c>
      <c r="O176">
        <v>2</v>
      </c>
      <c r="P176" t="s">
        <v>344</v>
      </c>
      <c r="Q176">
        <v>1</v>
      </c>
      <c r="R176" t="s">
        <v>298</v>
      </c>
    </row>
    <row r="177" spans="1:18" x14ac:dyDescent="0.3">
      <c r="A177">
        <v>6</v>
      </c>
      <c r="C177" t="s">
        <v>267</v>
      </c>
      <c r="D177" t="s">
        <v>9270</v>
      </c>
      <c r="E177" t="s">
        <v>2532</v>
      </c>
      <c r="F177" t="s">
        <v>448</v>
      </c>
      <c r="G177" t="s">
        <v>313</v>
      </c>
      <c r="H177" t="s">
        <v>456</v>
      </c>
      <c r="I177" t="s">
        <v>407</v>
      </c>
      <c r="J177">
        <v>26</v>
      </c>
      <c r="K177">
        <v>24</v>
      </c>
      <c r="L177" s="1" t="s">
        <v>448</v>
      </c>
      <c r="M177" t="s">
        <v>9272</v>
      </c>
      <c r="N177" t="s">
        <v>9273</v>
      </c>
      <c r="O177">
        <v>3</v>
      </c>
      <c r="P177" t="s">
        <v>359</v>
      </c>
      <c r="Q177">
        <v>1</v>
      </c>
      <c r="R177" t="s">
        <v>298</v>
      </c>
    </row>
    <row r="178" spans="1:18" x14ac:dyDescent="0.3">
      <c r="A178">
        <v>6</v>
      </c>
      <c r="C178" t="s">
        <v>267</v>
      </c>
      <c r="D178" t="s">
        <v>2537</v>
      </c>
      <c r="E178" t="s">
        <v>10241</v>
      </c>
      <c r="F178" t="s">
        <v>448</v>
      </c>
      <c r="G178" t="s">
        <v>703</v>
      </c>
      <c r="H178" t="s">
        <v>833</v>
      </c>
      <c r="J178">
        <v>26</v>
      </c>
      <c r="K178">
        <v>23</v>
      </c>
      <c r="L178" s="1" t="s">
        <v>448</v>
      </c>
      <c r="M178" t="s">
        <v>10242</v>
      </c>
      <c r="N178" t="s">
        <v>10243</v>
      </c>
      <c r="O178">
        <v>2</v>
      </c>
      <c r="P178" t="s">
        <v>632</v>
      </c>
      <c r="Q178">
        <v>2</v>
      </c>
      <c r="R178" t="s">
        <v>298</v>
      </c>
    </row>
    <row r="179" spans="1:18" x14ac:dyDescent="0.3">
      <c r="A179">
        <v>6</v>
      </c>
      <c r="C179" t="s">
        <v>267</v>
      </c>
      <c r="D179" t="s">
        <v>1060</v>
      </c>
      <c r="E179" t="s">
        <v>10149</v>
      </c>
      <c r="F179" t="s">
        <v>320</v>
      </c>
      <c r="G179" t="s">
        <v>717</v>
      </c>
      <c r="H179" t="s">
        <v>1042</v>
      </c>
      <c r="J179">
        <v>88</v>
      </c>
      <c r="K179">
        <v>24</v>
      </c>
      <c r="L179" s="1" t="s">
        <v>320</v>
      </c>
      <c r="M179" t="s">
        <v>10150</v>
      </c>
      <c r="N179" t="s">
        <v>10151</v>
      </c>
      <c r="O179">
        <v>2</v>
      </c>
      <c r="P179" t="s">
        <v>293</v>
      </c>
      <c r="Q179">
        <v>1</v>
      </c>
      <c r="R179" t="s">
        <v>298</v>
      </c>
    </row>
    <row r="180" spans="1:18" x14ac:dyDescent="0.3">
      <c r="A180">
        <v>5</v>
      </c>
      <c r="C180" t="s">
        <v>261</v>
      </c>
      <c r="D180" t="s">
        <v>932</v>
      </c>
      <c r="E180" t="s">
        <v>1227</v>
      </c>
      <c r="F180" t="s">
        <v>448</v>
      </c>
      <c r="G180" t="s">
        <v>904</v>
      </c>
      <c r="H180" t="s">
        <v>682</v>
      </c>
      <c r="J180">
        <v>30</v>
      </c>
      <c r="K180">
        <v>22</v>
      </c>
      <c r="L180" s="1" t="s">
        <v>448</v>
      </c>
      <c r="M180" t="s">
        <v>14693</v>
      </c>
      <c r="N180" t="s">
        <v>6649</v>
      </c>
      <c r="O180">
        <v>1</v>
      </c>
      <c r="P180" t="s">
        <v>399</v>
      </c>
      <c r="Q180">
        <v>1</v>
      </c>
      <c r="R180" t="s">
        <v>298</v>
      </c>
    </row>
    <row r="181" spans="1:18" x14ac:dyDescent="0.3">
      <c r="A181">
        <v>5</v>
      </c>
      <c r="C181" t="s">
        <v>261</v>
      </c>
      <c r="D181" t="s">
        <v>636</v>
      </c>
      <c r="E181" t="s">
        <v>7801</v>
      </c>
      <c r="F181" t="s">
        <v>320</v>
      </c>
      <c r="G181" t="s">
        <v>532</v>
      </c>
      <c r="H181" t="s">
        <v>511</v>
      </c>
      <c r="J181">
        <v>85</v>
      </c>
      <c r="K181">
        <v>27</v>
      </c>
      <c r="L181" s="1" t="s">
        <v>320</v>
      </c>
      <c r="M181" t="s">
        <v>7803</v>
      </c>
      <c r="N181" t="s">
        <v>7804</v>
      </c>
      <c r="O181">
        <v>4</v>
      </c>
      <c r="P181" t="s">
        <v>421</v>
      </c>
      <c r="Q181">
        <v>1</v>
      </c>
      <c r="R181" t="s">
        <v>298</v>
      </c>
    </row>
    <row r="182" spans="1:18" x14ac:dyDescent="0.3">
      <c r="A182">
        <v>5</v>
      </c>
      <c r="C182" t="s">
        <v>261</v>
      </c>
      <c r="D182" t="s">
        <v>613</v>
      </c>
      <c r="E182" t="s">
        <v>7680</v>
      </c>
      <c r="F182" t="s">
        <v>347</v>
      </c>
      <c r="G182" t="s">
        <v>566</v>
      </c>
      <c r="H182" t="s">
        <v>447</v>
      </c>
      <c r="J182">
        <v>10</v>
      </c>
      <c r="K182">
        <v>28</v>
      </c>
      <c r="L182" s="1" t="s">
        <v>347</v>
      </c>
      <c r="M182" t="s">
        <v>7682</v>
      </c>
      <c r="N182" t="s">
        <v>3645</v>
      </c>
      <c r="O182">
        <v>4</v>
      </c>
      <c r="P182" t="s">
        <v>344</v>
      </c>
      <c r="Q182">
        <v>1</v>
      </c>
      <c r="R182" t="s">
        <v>298</v>
      </c>
    </row>
    <row r="183" spans="1:18" x14ac:dyDescent="0.3">
      <c r="A183">
        <v>5</v>
      </c>
      <c r="C183" t="s">
        <v>261</v>
      </c>
      <c r="D183" t="s">
        <v>1071</v>
      </c>
      <c r="E183" t="s">
        <v>15091</v>
      </c>
      <c r="F183" t="s">
        <v>434</v>
      </c>
      <c r="G183" t="s">
        <v>703</v>
      </c>
      <c r="H183" t="s">
        <v>564</v>
      </c>
      <c r="J183">
        <v>2</v>
      </c>
      <c r="K183">
        <v>24</v>
      </c>
      <c r="L183" s="1" t="s">
        <v>434</v>
      </c>
      <c r="M183" t="s">
        <v>15089</v>
      </c>
      <c r="N183" t="s">
        <v>14663</v>
      </c>
      <c r="O183">
        <v>1</v>
      </c>
      <c r="P183" t="s">
        <v>399</v>
      </c>
      <c r="Q183">
        <v>1</v>
      </c>
      <c r="R183" t="s">
        <v>298</v>
      </c>
    </row>
    <row r="184" spans="1:18" x14ac:dyDescent="0.3">
      <c r="A184">
        <v>5</v>
      </c>
      <c r="C184" t="s">
        <v>261</v>
      </c>
      <c r="D184" t="s">
        <v>642</v>
      </c>
      <c r="E184" t="s">
        <v>2688</v>
      </c>
      <c r="F184" t="s">
        <v>347</v>
      </c>
      <c r="G184" t="s">
        <v>870</v>
      </c>
      <c r="H184" t="s">
        <v>433</v>
      </c>
      <c r="J184">
        <v>83</v>
      </c>
      <c r="K184">
        <v>26</v>
      </c>
      <c r="L184" s="1" t="s">
        <v>347</v>
      </c>
      <c r="M184" t="s">
        <v>6835</v>
      </c>
      <c r="N184" t="s">
        <v>6836</v>
      </c>
      <c r="O184">
        <v>4</v>
      </c>
      <c r="P184" t="s">
        <v>307</v>
      </c>
      <c r="Q184">
        <v>2</v>
      </c>
      <c r="R184" t="s">
        <v>298</v>
      </c>
    </row>
    <row r="185" spans="1:18" x14ac:dyDescent="0.3">
      <c r="A185">
        <v>5</v>
      </c>
      <c r="C185" t="s">
        <v>261</v>
      </c>
      <c r="D185" t="s">
        <v>4744</v>
      </c>
      <c r="E185" t="s">
        <v>10455</v>
      </c>
      <c r="F185" t="s">
        <v>310</v>
      </c>
      <c r="G185" t="s">
        <v>717</v>
      </c>
      <c r="H185" t="s">
        <v>214</v>
      </c>
      <c r="J185">
        <v>16</v>
      </c>
      <c r="K185">
        <v>26</v>
      </c>
      <c r="L185" s="1" t="s">
        <v>310</v>
      </c>
      <c r="M185" t="s">
        <v>10457</v>
      </c>
      <c r="N185" t="s">
        <v>10458</v>
      </c>
      <c r="O185">
        <v>5</v>
      </c>
      <c r="P185" t="s">
        <v>421</v>
      </c>
      <c r="Q185">
        <v>1</v>
      </c>
      <c r="R185" t="s">
        <v>298</v>
      </c>
    </row>
    <row r="186" spans="1:18" x14ac:dyDescent="0.3">
      <c r="A186">
        <v>5</v>
      </c>
      <c r="C186" t="s">
        <v>261</v>
      </c>
      <c r="D186" t="s">
        <v>735</v>
      </c>
      <c r="E186" t="s">
        <v>6925</v>
      </c>
      <c r="F186" t="s">
        <v>347</v>
      </c>
      <c r="G186" t="s">
        <v>640</v>
      </c>
      <c r="H186" t="s">
        <v>355</v>
      </c>
      <c r="J186">
        <v>19</v>
      </c>
      <c r="K186">
        <v>30</v>
      </c>
      <c r="L186" s="1" t="s">
        <v>347</v>
      </c>
      <c r="M186" t="s">
        <v>6927</v>
      </c>
      <c r="N186" t="s">
        <v>1642</v>
      </c>
      <c r="O186">
        <v>8</v>
      </c>
      <c r="P186" t="s">
        <v>344</v>
      </c>
      <c r="Q186">
        <v>1</v>
      </c>
      <c r="R186" t="s">
        <v>298</v>
      </c>
    </row>
    <row r="187" spans="1:18" x14ac:dyDescent="0.3">
      <c r="A187">
        <v>5</v>
      </c>
      <c r="C187" t="s">
        <v>261</v>
      </c>
      <c r="D187" t="s">
        <v>2754</v>
      </c>
      <c r="E187" t="s">
        <v>3993</v>
      </c>
      <c r="F187" t="s">
        <v>320</v>
      </c>
      <c r="G187" t="s">
        <v>1190</v>
      </c>
      <c r="H187" t="s">
        <v>1592</v>
      </c>
      <c r="J187">
        <v>87</v>
      </c>
      <c r="K187">
        <v>32</v>
      </c>
      <c r="L187" s="1" t="s">
        <v>320</v>
      </c>
      <c r="M187" t="s">
        <v>7732</v>
      </c>
      <c r="N187" t="s">
        <v>4058</v>
      </c>
      <c r="O187">
        <v>11</v>
      </c>
      <c r="P187" t="s">
        <v>303</v>
      </c>
      <c r="Q187">
        <v>1</v>
      </c>
      <c r="R187" t="s">
        <v>298</v>
      </c>
    </row>
    <row r="188" spans="1:18" x14ac:dyDescent="0.3">
      <c r="A188">
        <v>5</v>
      </c>
      <c r="C188" t="s">
        <v>261</v>
      </c>
      <c r="D188" t="s">
        <v>16469</v>
      </c>
      <c r="E188" t="s">
        <v>5493</v>
      </c>
      <c r="F188" t="s">
        <v>448</v>
      </c>
      <c r="G188" t="s">
        <v>351</v>
      </c>
      <c r="H188" t="s">
        <v>682</v>
      </c>
      <c r="I188" t="s">
        <v>295</v>
      </c>
      <c r="J188">
        <v>22</v>
      </c>
      <c r="K188">
        <v>23</v>
      </c>
      <c r="L188" s="1" t="s">
        <v>448</v>
      </c>
      <c r="M188" t="s">
        <v>16468</v>
      </c>
      <c r="N188" t="s">
        <v>15006</v>
      </c>
      <c r="O188">
        <v>1</v>
      </c>
      <c r="P188" t="s">
        <v>359</v>
      </c>
      <c r="Q188">
        <v>4</v>
      </c>
      <c r="R188" t="s">
        <v>298</v>
      </c>
    </row>
    <row r="189" spans="1:18" x14ac:dyDescent="0.3">
      <c r="A189">
        <v>5</v>
      </c>
      <c r="C189" t="s">
        <v>261</v>
      </c>
      <c r="D189" t="s">
        <v>301</v>
      </c>
      <c r="E189" t="s">
        <v>2280</v>
      </c>
      <c r="F189" t="s">
        <v>448</v>
      </c>
      <c r="G189" t="s">
        <v>441</v>
      </c>
      <c r="H189" t="s">
        <v>309</v>
      </c>
      <c r="J189">
        <v>24</v>
      </c>
      <c r="K189">
        <v>23</v>
      </c>
      <c r="L189" s="1" t="s">
        <v>448</v>
      </c>
      <c r="M189" t="s">
        <v>15389</v>
      </c>
      <c r="N189" t="s">
        <v>15391</v>
      </c>
      <c r="O189">
        <v>1</v>
      </c>
      <c r="P189" t="s">
        <v>344</v>
      </c>
      <c r="Q189">
        <v>1</v>
      </c>
      <c r="R189" t="s">
        <v>298</v>
      </c>
    </row>
    <row r="190" spans="1:18" x14ac:dyDescent="0.3">
      <c r="A190">
        <v>5</v>
      </c>
      <c r="C190" t="s">
        <v>261</v>
      </c>
      <c r="D190" t="s">
        <v>461</v>
      </c>
      <c r="E190" t="s">
        <v>14939</v>
      </c>
      <c r="F190" t="s">
        <v>347</v>
      </c>
      <c r="G190" t="s">
        <v>640</v>
      </c>
      <c r="H190" t="s">
        <v>340</v>
      </c>
      <c r="J190">
        <v>18</v>
      </c>
      <c r="K190">
        <v>22</v>
      </c>
      <c r="L190" s="1" t="s">
        <v>347</v>
      </c>
      <c r="M190" t="s">
        <v>15379</v>
      </c>
      <c r="N190" t="s">
        <v>17398</v>
      </c>
      <c r="O190">
        <v>1</v>
      </c>
      <c r="P190" t="s">
        <v>317</v>
      </c>
      <c r="Q190">
        <v>1</v>
      </c>
      <c r="R190" t="s">
        <v>298</v>
      </c>
    </row>
    <row r="191" spans="1:18" x14ac:dyDescent="0.3">
      <c r="A191">
        <v>5</v>
      </c>
      <c r="C191" t="s">
        <v>261</v>
      </c>
      <c r="D191" t="s">
        <v>330</v>
      </c>
      <c r="E191" t="s">
        <v>490</v>
      </c>
      <c r="F191" t="s">
        <v>448</v>
      </c>
      <c r="G191" t="s">
        <v>476</v>
      </c>
      <c r="H191" t="s">
        <v>309</v>
      </c>
      <c r="J191">
        <v>28</v>
      </c>
      <c r="K191">
        <v>28</v>
      </c>
      <c r="L191" s="1" t="s">
        <v>448</v>
      </c>
      <c r="M191" t="s">
        <v>9741</v>
      </c>
      <c r="N191" t="s">
        <v>9742</v>
      </c>
      <c r="O191">
        <v>6</v>
      </c>
      <c r="P191" t="s">
        <v>489</v>
      </c>
      <c r="Q191">
        <v>1</v>
      </c>
      <c r="R191" t="s">
        <v>298</v>
      </c>
    </row>
    <row r="192" spans="1:18" x14ac:dyDescent="0.3">
      <c r="A192" s="69">
        <v>5</v>
      </c>
      <c r="B192" s="69"/>
      <c r="C192" s="69" t="s">
        <v>261</v>
      </c>
      <c r="D192" s="69" t="s">
        <v>1113</v>
      </c>
      <c r="E192" s="69" t="s">
        <v>930</v>
      </c>
      <c r="F192" s="69" t="s">
        <v>347</v>
      </c>
      <c r="G192" s="69" t="s">
        <v>890</v>
      </c>
      <c r="H192" s="69" t="s">
        <v>528</v>
      </c>
      <c r="I192" s="69" t="s">
        <v>407</v>
      </c>
      <c r="J192" s="69">
        <v>17</v>
      </c>
      <c r="K192" s="69">
        <v>25</v>
      </c>
      <c r="L192" s="1" t="s">
        <v>347</v>
      </c>
      <c r="M192" s="69" t="s">
        <v>9787</v>
      </c>
      <c r="N192" s="69" t="s">
        <v>17421</v>
      </c>
      <c r="O192" s="69">
        <v>3</v>
      </c>
      <c r="P192" s="69" t="s">
        <v>359</v>
      </c>
      <c r="Q192" s="69">
        <v>1</v>
      </c>
      <c r="R192" s="69" t="s">
        <v>298</v>
      </c>
    </row>
    <row r="193" spans="1:18" x14ac:dyDescent="0.3">
      <c r="A193" s="69">
        <v>5</v>
      </c>
      <c r="B193" s="69"/>
      <c r="C193" s="69" t="s">
        <v>261</v>
      </c>
      <c r="D193" s="69" t="s">
        <v>3214</v>
      </c>
      <c r="E193" s="69" t="s">
        <v>509</v>
      </c>
      <c r="F193" s="69" t="s">
        <v>347</v>
      </c>
      <c r="G193" s="69" t="s">
        <v>518</v>
      </c>
      <c r="H193" s="69" t="s">
        <v>964</v>
      </c>
      <c r="I193" s="69" t="s">
        <v>407</v>
      </c>
      <c r="J193" s="69">
        <v>18</v>
      </c>
      <c r="K193" s="69">
        <v>24</v>
      </c>
      <c r="L193" s="1" t="s">
        <v>347</v>
      </c>
      <c r="M193" s="69" t="s">
        <v>9747</v>
      </c>
      <c r="N193" s="69" t="s">
        <v>9748</v>
      </c>
      <c r="O193" s="69">
        <v>2</v>
      </c>
      <c r="P193" s="69" t="s">
        <v>293</v>
      </c>
      <c r="Q193" s="69">
        <v>2</v>
      </c>
      <c r="R193" s="69" t="s">
        <v>298</v>
      </c>
    </row>
    <row r="194" spans="1:18" x14ac:dyDescent="0.3">
      <c r="A194" s="69">
        <v>5</v>
      </c>
      <c r="B194" s="69"/>
      <c r="C194" s="69" t="s">
        <v>261</v>
      </c>
      <c r="D194" s="69" t="s">
        <v>15150</v>
      </c>
      <c r="E194" s="69" t="s">
        <v>15148</v>
      </c>
      <c r="F194" s="69" t="s">
        <v>310</v>
      </c>
      <c r="G194" s="69" t="s">
        <v>518</v>
      </c>
      <c r="H194" s="69" t="s">
        <v>964</v>
      </c>
      <c r="I194" s="69"/>
      <c r="J194" s="69">
        <v>1</v>
      </c>
      <c r="K194" s="69">
        <v>23</v>
      </c>
      <c r="L194" s="1" t="s">
        <v>310</v>
      </c>
      <c r="M194" s="69" t="s">
        <v>15145</v>
      </c>
      <c r="N194" s="69" t="s">
        <v>15147</v>
      </c>
      <c r="O194" s="69">
        <v>1</v>
      </c>
      <c r="P194" s="69" t="s">
        <v>328</v>
      </c>
      <c r="Q194" s="69">
        <v>1</v>
      </c>
      <c r="R194" s="69" t="s">
        <v>298</v>
      </c>
    </row>
    <row r="195" spans="1:18" x14ac:dyDescent="0.3">
      <c r="A195" s="69">
        <v>5</v>
      </c>
      <c r="B195" s="69"/>
      <c r="C195" s="69" t="s">
        <v>261</v>
      </c>
      <c r="D195" s="69" t="s">
        <v>3473</v>
      </c>
      <c r="E195" s="69" t="s">
        <v>8084</v>
      </c>
      <c r="F195" s="69" t="s">
        <v>347</v>
      </c>
      <c r="G195" s="69" t="s">
        <v>904</v>
      </c>
      <c r="H195" s="69" t="s">
        <v>787</v>
      </c>
      <c r="I195" s="69"/>
      <c r="J195" s="69">
        <v>17</v>
      </c>
      <c r="K195" s="69">
        <v>24</v>
      </c>
      <c r="L195" s="1" t="s">
        <v>347</v>
      </c>
      <c r="M195" s="69" t="s">
        <v>8086</v>
      </c>
      <c r="N195" s="69" t="s">
        <v>5629</v>
      </c>
      <c r="O195" s="69">
        <v>3</v>
      </c>
      <c r="P195" s="69" t="s">
        <v>421</v>
      </c>
      <c r="Q195" s="69">
        <v>1</v>
      </c>
      <c r="R195" s="69" t="s">
        <v>298</v>
      </c>
    </row>
    <row r="196" spans="1:18" x14ac:dyDescent="0.3">
      <c r="A196" s="69">
        <v>5</v>
      </c>
      <c r="B196" s="69"/>
      <c r="C196" s="69" t="s">
        <v>261</v>
      </c>
      <c r="D196" s="69" t="s">
        <v>2249</v>
      </c>
      <c r="E196" s="69" t="s">
        <v>2250</v>
      </c>
      <c r="F196" s="69" t="s">
        <v>448</v>
      </c>
      <c r="G196" s="69" t="s">
        <v>302</v>
      </c>
      <c r="H196" s="69" t="s">
        <v>787</v>
      </c>
      <c r="I196" s="69"/>
      <c r="J196" s="69">
        <v>21</v>
      </c>
      <c r="K196" s="69">
        <v>24</v>
      </c>
      <c r="L196" s="1" t="s">
        <v>448</v>
      </c>
      <c r="M196" s="69" t="s">
        <v>2252</v>
      </c>
      <c r="N196" s="69" t="s">
        <v>2253</v>
      </c>
      <c r="O196" s="69">
        <v>3</v>
      </c>
      <c r="P196" s="69" t="s">
        <v>489</v>
      </c>
      <c r="Q196" s="69">
        <v>2</v>
      </c>
      <c r="R196" s="69" t="s">
        <v>298</v>
      </c>
    </row>
    <row r="197" spans="1:18" x14ac:dyDescent="0.3">
      <c r="A197" s="69">
        <v>5</v>
      </c>
      <c r="B197" s="69"/>
      <c r="C197" s="69" t="s">
        <v>261</v>
      </c>
      <c r="D197" s="69" t="s">
        <v>1218</v>
      </c>
      <c r="E197" s="69" t="s">
        <v>15323</v>
      </c>
      <c r="F197" s="69" t="s">
        <v>320</v>
      </c>
      <c r="G197" s="69" t="s">
        <v>364</v>
      </c>
      <c r="H197" s="69" t="s">
        <v>1153</v>
      </c>
      <c r="I197" s="69"/>
      <c r="J197" s="69">
        <v>85</v>
      </c>
      <c r="K197" s="69">
        <v>27</v>
      </c>
      <c r="L197" s="1" t="s">
        <v>320</v>
      </c>
      <c r="M197" s="69" t="s">
        <v>15322</v>
      </c>
      <c r="N197" s="69" t="s">
        <v>542</v>
      </c>
      <c r="O197" s="69">
        <v>4</v>
      </c>
      <c r="P197" s="69" t="s">
        <v>293</v>
      </c>
      <c r="Q197" s="69">
        <v>1</v>
      </c>
      <c r="R197" s="69" t="s">
        <v>298</v>
      </c>
    </row>
    <row r="198" spans="1:18" x14ac:dyDescent="0.3">
      <c r="A198" s="69">
        <v>5</v>
      </c>
      <c r="B198" s="69"/>
      <c r="C198" s="69" t="s">
        <v>261</v>
      </c>
      <c r="D198" s="69" t="s">
        <v>1071</v>
      </c>
      <c r="E198" s="69" t="s">
        <v>1112</v>
      </c>
      <c r="F198" s="69" t="s">
        <v>347</v>
      </c>
      <c r="G198" s="69" t="s">
        <v>1190</v>
      </c>
      <c r="H198" s="69" t="s">
        <v>410</v>
      </c>
      <c r="I198" s="69"/>
      <c r="J198" s="69">
        <v>18</v>
      </c>
      <c r="K198" s="69">
        <v>22</v>
      </c>
      <c r="L198" s="1" t="s">
        <v>347</v>
      </c>
      <c r="M198" s="69" t="s">
        <v>15226</v>
      </c>
      <c r="N198" s="69" t="s">
        <v>15228</v>
      </c>
      <c r="O198" s="69">
        <v>1</v>
      </c>
      <c r="P198" s="69" t="s">
        <v>344</v>
      </c>
      <c r="Q198" s="69">
        <v>2</v>
      </c>
      <c r="R198" s="69" t="s">
        <v>298</v>
      </c>
    </row>
    <row r="199" spans="1:18" x14ac:dyDescent="0.3">
      <c r="A199" s="69">
        <v>5</v>
      </c>
      <c r="B199" s="69"/>
      <c r="C199" s="69" t="s">
        <v>261</v>
      </c>
      <c r="D199" s="69" t="s">
        <v>1932</v>
      </c>
      <c r="E199" s="69" t="s">
        <v>8043</v>
      </c>
      <c r="F199" s="69" t="s">
        <v>320</v>
      </c>
      <c r="G199" s="69" t="s">
        <v>386</v>
      </c>
      <c r="H199" s="69" t="s">
        <v>455</v>
      </c>
      <c r="I199" s="69"/>
      <c r="J199" s="69">
        <v>88</v>
      </c>
      <c r="K199" s="69">
        <v>26</v>
      </c>
      <c r="L199" s="1" t="s">
        <v>320</v>
      </c>
      <c r="M199" s="69" t="s">
        <v>8045</v>
      </c>
      <c r="N199" s="69" t="s">
        <v>17312</v>
      </c>
      <c r="O199" s="69">
        <v>3</v>
      </c>
      <c r="P199" s="69" t="s">
        <v>293</v>
      </c>
      <c r="Q199" s="69">
        <v>1</v>
      </c>
      <c r="R199" s="69" t="s">
        <v>298</v>
      </c>
    </row>
    <row r="200" spans="1:18" x14ac:dyDescent="0.3">
      <c r="A200" s="69">
        <v>5</v>
      </c>
      <c r="B200" s="69"/>
      <c r="C200" s="69" t="s">
        <v>261</v>
      </c>
      <c r="D200" s="69" t="s">
        <v>6043</v>
      </c>
      <c r="E200" s="69" t="s">
        <v>16384</v>
      </c>
      <c r="F200" s="69" t="s">
        <v>448</v>
      </c>
      <c r="G200" s="69" t="s">
        <v>909</v>
      </c>
      <c r="H200" s="69" t="s">
        <v>214</v>
      </c>
      <c r="I200" s="69"/>
      <c r="J200" s="69">
        <v>24</v>
      </c>
      <c r="K200" s="69">
        <v>23</v>
      </c>
      <c r="L200" s="1" t="s">
        <v>448</v>
      </c>
      <c r="M200" s="69" t="s">
        <v>13890</v>
      </c>
      <c r="N200" s="69" t="s">
        <v>17189</v>
      </c>
      <c r="O200" s="69">
        <v>2</v>
      </c>
      <c r="P200" s="69" t="s">
        <v>399</v>
      </c>
      <c r="Q200" s="69"/>
      <c r="R200" s="69" t="s">
        <v>298</v>
      </c>
    </row>
    <row r="201" spans="1:18" x14ac:dyDescent="0.3">
      <c r="A201" s="69">
        <v>5</v>
      </c>
      <c r="B201" s="69"/>
      <c r="C201" s="69" t="s">
        <v>261</v>
      </c>
      <c r="D201" s="69" t="s">
        <v>3069</v>
      </c>
      <c r="E201" s="69" t="s">
        <v>6190</v>
      </c>
      <c r="F201" s="69" t="s">
        <v>448</v>
      </c>
      <c r="G201" s="69" t="s">
        <v>370</v>
      </c>
      <c r="H201" s="69" t="s">
        <v>433</v>
      </c>
      <c r="I201" s="69"/>
      <c r="J201" s="69">
        <v>41</v>
      </c>
      <c r="K201" s="69">
        <v>25</v>
      </c>
      <c r="L201" s="1" t="s">
        <v>448</v>
      </c>
      <c r="M201" s="69" t="s">
        <v>6192</v>
      </c>
      <c r="N201" s="69" t="s">
        <v>6193</v>
      </c>
      <c r="O201" s="69">
        <v>4</v>
      </c>
      <c r="P201" s="69" t="s">
        <v>399</v>
      </c>
      <c r="Q201" s="69">
        <v>1</v>
      </c>
      <c r="R201" s="69" t="s">
        <v>298</v>
      </c>
    </row>
    <row r="202" spans="1:18" x14ac:dyDescent="0.3">
      <c r="A202" s="69">
        <v>5</v>
      </c>
      <c r="B202" s="69"/>
      <c r="C202" s="69" t="s">
        <v>261</v>
      </c>
      <c r="D202" s="69" t="s">
        <v>1596</v>
      </c>
      <c r="E202" s="69" t="s">
        <v>3279</v>
      </c>
      <c r="F202" s="69" t="s">
        <v>310</v>
      </c>
      <c r="G202" s="69" t="s">
        <v>14224</v>
      </c>
      <c r="H202" s="69" t="s">
        <v>316</v>
      </c>
      <c r="I202" s="69"/>
      <c r="J202" s="69">
        <v>4</v>
      </c>
      <c r="K202" s="69">
        <v>30</v>
      </c>
      <c r="L202" s="1" t="s">
        <v>310</v>
      </c>
      <c r="M202" s="69" t="s">
        <v>3631</v>
      </c>
      <c r="N202" s="69" t="s">
        <v>3632</v>
      </c>
      <c r="O202" s="69">
        <v>7</v>
      </c>
      <c r="P202" s="69" t="s">
        <v>317</v>
      </c>
      <c r="Q202" s="69">
        <v>1</v>
      </c>
      <c r="R202" s="69" t="s">
        <v>298</v>
      </c>
    </row>
    <row r="203" spans="1:18" x14ac:dyDescent="0.3">
      <c r="A203" s="69">
        <v>5</v>
      </c>
      <c r="B203" s="69"/>
      <c r="C203" s="69" t="s">
        <v>261</v>
      </c>
      <c r="D203" s="69" t="s">
        <v>14811</v>
      </c>
      <c r="E203" s="69" t="s">
        <v>1482</v>
      </c>
      <c r="F203" s="69" t="s">
        <v>347</v>
      </c>
      <c r="G203" s="69" t="s">
        <v>386</v>
      </c>
      <c r="H203" s="69" t="s">
        <v>427</v>
      </c>
      <c r="I203" s="69"/>
      <c r="J203" s="69">
        <v>16</v>
      </c>
      <c r="K203" s="69">
        <v>23</v>
      </c>
      <c r="L203" s="1" t="s">
        <v>347</v>
      </c>
      <c r="M203" s="69" t="s">
        <v>14807</v>
      </c>
      <c r="N203" s="69" t="s">
        <v>14809</v>
      </c>
      <c r="O203" s="69">
        <v>1</v>
      </c>
      <c r="P203" s="69" t="s">
        <v>344</v>
      </c>
      <c r="Q203" s="69">
        <v>2</v>
      </c>
      <c r="R203" s="69" t="s">
        <v>298</v>
      </c>
    </row>
    <row r="204" spans="1:18" x14ac:dyDescent="0.3">
      <c r="A204" s="69">
        <v>5</v>
      </c>
      <c r="B204" s="69"/>
      <c r="C204" s="69" t="s">
        <v>261</v>
      </c>
      <c r="D204" s="69" t="s">
        <v>710</v>
      </c>
      <c r="E204" s="69" t="s">
        <v>6228</v>
      </c>
      <c r="F204" s="69" t="s">
        <v>448</v>
      </c>
      <c r="G204" s="69" t="s">
        <v>665</v>
      </c>
      <c r="H204" s="69" t="s">
        <v>571</v>
      </c>
      <c r="I204" s="69"/>
      <c r="J204" s="69">
        <v>24</v>
      </c>
      <c r="K204" s="69">
        <v>25</v>
      </c>
      <c r="L204" s="1" t="s">
        <v>448</v>
      </c>
      <c r="M204" s="69" t="s">
        <v>6230</v>
      </c>
      <c r="N204" s="69" t="s">
        <v>892</v>
      </c>
      <c r="O204" s="69">
        <v>3</v>
      </c>
      <c r="P204" s="69" t="s">
        <v>359</v>
      </c>
      <c r="Q204" s="69">
        <v>1</v>
      </c>
      <c r="R204" s="69" t="s">
        <v>298</v>
      </c>
    </row>
    <row r="205" spans="1:18" x14ac:dyDescent="0.3">
      <c r="A205" s="69">
        <v>4</v>
      </c>
      <c r="B205" s="69"/>
      <c r="C205" s="69" t="s">
        <v>268</v>
      </c>
      <c r="D205" s="69" t="s">
        <v>429</v>
      </c>
      <c r="E205" s="69" t="s">
        <v>7546</v>
      </c>
      <c r="F205" s="69" t="s">
        <v>347</v>
      </c>
      <c r="G205" s="69" t="s">
        <v>364</v>
      </c>
      <c r="H205" s="69" t="s">
        <v>496</v>
      </c>
      <c r="I205" s="69"/>
      <c r="J205" s="69">
        <v>13</v>
      </c>
      <c r="K205" s="69">
        <v>25</v>
      </c>
      <c r="L205" s="1" t="s">
        <v>347</v>
      </c>
      <c r="M205" s="69" t="s">
        <v>7548</v>
      </c>
      <c r="N205" s="69" t="s">
        <v>2700</v>
      </c>
      <c r="O205" s="69">
        <v>3</v>
      </c>
      <c r="P205" s="69" t="s">
        <v>293</v>
      </c>
      <c r="Q205" s="69">
        <v>1</v>
      </c>
      <c r="R205" s="69" t="s">
        <v>298</v>
      </c>
    </row>
    <row r="206" spans="1:18" x14ac:dyDescent="0.3">
      <c r="A206" s="69">
        <v>4</v>
      </c>
      <c r="B206" s="69"/>
      <c r="C206" s="69" t="s">
        <v>268</v>
      </c>
      <c r="D206" s="69" t="s">
        <v>15058</v>
      </c>
      <c r="E206" s="69" t="s">
        <v>7049</v>
      </c>
      <c r="F206" s="69" t="s">
        <v>347</v>
      </c>
      <c r="G206" s="69" t="s">
        <v>408</v>
      </c>
      <c r="H206" s="69" t="s">
        <v>316</v>
      </c>
      <c r="I206" s="69"/>
      <c r="J206" s="69">
        <v>85</v>
      </c>
      <c r="K206" s="69">
        <v>22</v>
      </c>
      <c r="L206" s="1" t="s">
        <v>347</v>
      </c>
      <c r="M206" s="69" t="s">
        <v>15054</v>
      </c>
      <c r="N206" s="69" t="s">
        <v>15056</v>
      </c>
      <c r="O206" s="69">
        <v>1</v>
      </c>
      <c r="P206" s="69" t="s">
        <v>421</v>
      </c>
      <c r="Q206" s="69">
        <v>1</v>
      </c>
      <c r="R206" s="69" t="s">
        <v>298</v>
      </c>
    </row>
    <row r="207" spans="1:18" x14ac:dyDescent="0.3">
      <c r="A207" s="69">
        <v>4</v>
      </c>
      <c r="B207" s="69"/>
      <c r="C207" s="69" t="s">
        <v>268</v>
      </c>
      <c r="D207" s="69" t="s">
        <v>1400</v>
      </c>
      <c r="E207" s="69" t="s">
        <v>516</v>
      </c>
      <c r="F207" s="69" t="s">
        <v>310</v>
      </c>
      <c r="G207" s="69" t="s">
        <v>414</v>
      </c>
      <c r="H207" s="69" t="s">
        <v>433</v>
      </c>
      <c r="I207" s="69"/>
      <c r="J207" s="69">
        <v>3</v>
      </c>
      <c r="K207" s="69">
        <v>32</v>
      </c>
      <c r="L207" s="1" t="s">
        <v>310</v>
      </c>
      <c r="M207" s="69" t="s">
        <v>10525</v>
      </c>
      <c r="N207" s="69" t="s">
        <v>7204</v>
      </c>
      <c r="O207" s="69">
        <v>9</v>
      </c>
      <c r="P207" s="69" t="s">
        <v>359</v>
      </c>
      <c r="Q207" s="69">
        <v>1</v>
      </c>
      <c r="R207" s="69" t="s">
        <v>298</v>
      </c>
    </row>
    <row r="208" spans="1:18" x14ac:dyDescent="0.3">
      <c r="A208" s="69">
        <v>4</v>
      </c>
      <c r="B208" s="69"/>
      <c r="C208" s="69" t="s">
        <v>268</v>
      </c>
      <c r="D208" s="69" t="s">
        <v>468</v>
      </c>
      <c r="E208" s="69" t="s">
        <v>2931</v>
      </c>
      <c r="F208" s="69" t="s">
        <v>434</v>
      </c>
      <c r="G208" s="69" t="s">
        <v>1190</v>
      </c>
      <c r="H208" s="69" t="s">
        <v>964</v>
      </c>
      <c r="I208" s="69"/>
      <c r="J208" s="69">
        <v>3</v>
      </c>
      <c r="K208" s="69">
        <v>34</v>
      </c>
      <c r="L208" s="1" t="s">
        <v>434</v>
      </c>
      <c r="M208" s="69" t="s">
        <v>2933</v>
      </c>
      <c r="N208" s="69" t="s">
        <v>2934</v>
      </c>
      <c r="O208" s="69">
        <v>12</v>
      </c>
      <c r="P208" s="69" t="s">
        <v>344</v>
      </c>
      <c r="Q208" s="69">
        <v>1</v>
      </c>
      <c r="R208" s="69" t="s">
        <v>298</v>
      </c>
    </row>
    <row r="209" spans="1:18" x14ac:dyDescent="0.3">
      <c r="A209" s="69">
        <v>4</v>
      </c>
      <c r="B209" s="69"/>
      <c r="C209" s="69" t="s">
        <v>268</v>
      </c>
      <c r="D209" s="69" t="s">
        <v>3007</v>
      </c>
      <c r="E209" s="69" t="s">
        <v>4552</v>
      </c>
      <c r="F209" s="69" t="s">
        <v>434</v>
      </c>
      <c r="G209" s="69" t="s">
        <v>339</v>
      </c>
      <c r="H209" s="69" t="s">
        <v>361</v>
      </c>
      <c r="I209" s="69" t="s">
        <v>407</v>
      </c>
      <c r="J209" s="69">
        <v>5</v>
      </c>
      <c r="K209" s="69">
        <v>25</v>
      </c>
      <c r="L209" s="1" t="s">
        <v>434</v>
      </c>
      <c r="M209" s="69" t="s">
        <v>6419</v>
      </c>
      <c r="N209" s="69" t="s">
        <v>6420</v>
      </c>
      <c r="O209" s="69">
        <v>4</v>
      </c>
      <c r="P209" s="69" t="s">
        <v>307</v>
      </c>
      <c r="Q209" s="69"/>
      <c r="R209" s="69" t="s">
        <v>298</v>
      </c>
    </row>
    <row r="210" spans="1:18" x14ac:dyDescent="0.3">
      <c r="A210" s="69">
        <v>4</v>
      </c>
      <c r="B210" s="69"/>
      <c r="C210" s="69" t="s">
        <v>268</v>
      </c>
      <c r="D210" s="69" t="s">
        <v>1231</v>
      </c>
      <c r="E210" s="69" t="s">
        <v>777</v>
      </c>
      <c r="F210" s="69" t="s">
        <v>347</v>
      </c>
      <c r="G210" s="69" t="s">
        <v>334</v>
      </c>
      <c r="H210" s="69" t="s">
        <v>1090</v>
      </c>
      <c r="I210" s="69"/>
      <c r="J210" s="69">
        <v>5</v>
      </c>
      <c r="K210" s="69">
        <v>24</v>
      </c>
      <c r="L210" s="1" t="s">
        <v>347</v>
      </c>
      <c r="M210" s="69" t="s">
        <v>5992</v>
      </c>
      <c r="N210" s="69" t="s">
        <v>5993</v>
      </c>
      <c r="O210" s="69">
        <v>2</v>
      </c>
      <c r="P210" s="69" t="s">
        <v>489</v>
      </c>
      <c r="Q210" s="69">
        <v>1</v>
      </c>
      <c r="R210" s="69" t="s">
        <v>298</v>
      </c>
    </row>
    <row r="211" spans="1:18" x14ac:dyDescent="0.3">
      <c r="A211" s="69">
        <v>4</v>
      </c>
      <c r="B211" s="69"/>
      <c r="C211" s="69" t="s">
        <v>268</v>
      </c>
      <c r="D211" s="69" t="s">
        <v>1369</v>
      </c>
      <c r="E211" s="69" t="s">
        <v>930</v>
      </c>
      <c r="F211" s="69" t="s">
        <v>347</v>
      </c>
      <c r="G211" s="69" t="s">
        <v>1190</v>
      </c>
      <c r="H211" s="69" t="s">
        <v>1301</v>
      </c>
      <c r="I211" s="69"/>
      <c r="J211" s="69">
        <v>10</v>
      </c>
      <c r="K211" s="69">
        <v>23</v>
      </c>
      <c r="L211" s="1" t="s">
        <v>347</v>
      </c>
      <c r="M211" s="69" t="s">
        <v>15606</v>
      </c>
      <c r="N211" s="69" t="s">
        <v>10406</v>
      </c>
      <c r="O211" s="69">
        <v>2</v>
      </c>
      <c r="P211" s="69" t="s">
        <v>359</v>
      </c>
      <c r="Q211" s="69">
        <v>2</v>
      </c>
      <c r="R211" s="69" t="s">
        <v>298</v>
      </c>
    </row>
    <row r="212" spans="1:18" x14ac:dyDescent="0.3">
      <c r="A212" s="69">
        <v>4</v>
      </c>
      <c r="B212" s="69"/>
      <c r="C212" s="69" t="s">
        <v>268</v>
      </c>
      <c r="D212" s="69" t="s">
        <v>1703</v>
      </c>
      <c r="E212" s="69" t="s">
        <v>3388</v>
      </c>
      <c r="F212" s="69" t="s">
        <v>448</v>
      </c>
      <c r="G212" s="69" t="s">
        <v>441</v>
      </c>
      <c r="H212" s="69" t="s">
        <v>410</v>
      </c>
      <c r="I212" s="69" t="s">
        <v>407</v>
      </c>
      <c r="J212" s="69">
        <v>35</v>
      </c>
      <c r="K212" s="69">
        <v>23</v>
      </c>
      <c r="L212" s="1" t="s">
        <v>448</v>
      </c>
      <c r="M212" s="69" t="s">
        <v>3389</v>
      </c>
      <c r="N212" s="69" t="s">
        <v>3390</v>
      </c>
      <c r="O212" s="69">
        <v>2</v>
      </c>
      <c r="P212" s="69" t="s">
        <v>489</v>
      </c>
      <c r="Q212" s="69">
        <v>3</v>
      </c>
      <c r="R212" s="69" t="s">
        <v>298</v>
      </c>
    </row>
    <row r="213" spans="1:18" x14ac:dyDescent="0.3">
      <c r="A213" s="69">
        <v>4</v>
      </c>
      <c r="B213" s="69"/>
      <c r="C213" s="69" t="s">
        <v>268</v>
      </c>
      <c r="D213" s="69" t="s">
        <v>14990</v>
      </c>
      <c r="E213" s="69" t="s">
        <v>14988</v>
      </c>
      <c r="F213" s="69" t="s">
        <v>347</v>
      </c>
      <c r="G213" s="69" t="s">
        <v>665</v>
      </c>
      <c r="H213" s="69" t="s">
        <v>447</v>
      </c>
      <c r="I213" s="69"/>
      <c r="J213" s="69">
        <v>11</v>
      </c>
      <c r="K213" s="69">
        <v>22</v>
      </c>
      <c r="L213" s="1" t="s">
        <v>347</v>
      </c>
      <c r="M213" s="69" t="s">
        <v>14985</v>
      </c>
      <c r="N213" s="69" t="s">
        <v>14987</v>
      </c>
      <c r="O213" s="69">
        <v>1</v>
      </c>
      <c r="P213" s="69" t="s">
        <v>344</v>
      </c>
      <c r="Q213" s="69">
        <v>2</v>
      </c>
      <c r="R213" s="69" t="s">
        <v>298</v>
      </c>
    </row>
    <row r="214" spans="1:18" x14ac:dyDescent="0.3">
      <c r="A214" s="69">
        <v>4</v>
      </c>
      <c r="B214" s="69"/>
      <c r="C214" s="69" t="s">
        <v>268</v>
      </c>
      <c r="D214" s="69" t="s">
        <v>14978</v>
      </c>
      <c r="E214" s="69" t="s">
        <v>14976</v>
      </c>
      <c r="F214" s="69" t="s">
        <v>448</v>
      </c>
      <c r="G214" s="69" t="s">
        <v>334</v>
      </c>
      <c r="H214" s="69" t="s">
        <v>1222</v>
      </c>
      <c r="I214" s="69"/>
      <c r="J214" s="69">
        <v>27</v>
      </c>
      <c r="K214" s="69">
        <v>22</v>
      </c>
      <c r="L214" s="1" t="s">
        <v>448</v>
      </c>
      <c r="M214" s="69" t="s">
        <v>14973</v>
      </c>
      <c r="N214" s="69" t="s">
        <v>14975</v>
      </c>
      <c r="O214" s="69">
        <v>1</v>
      </c>
      <c r="P214" s="69" t="s">
        <v>399</v>
      </c>
      <c r="Q214" s="69">
        <v>1</v>
      </c>
      <c r="R214" s="69" t="s">
        <v>298</v>
      </c>
    </row>
    <row r="215" spans="1:18" x14ac:dyDescent="0.3">
      <c r="A215" s="69">
        <v>4</v>
      </c>
      <c r="B215" s="69"/>
      <c r="C215" s="69" t="s">
        <v>268</v>
      </c>
      <c r="D215" s="69" t="s">
        <v>14920</v>
      </c>
      <c r="E215" s="69" t="s">
        <v>14918</v>
      </c>
      <c r="F215" s="69" t="s">
        <v>347</v>
      </c>
      <c r="G215" s="69" t="s">
        <v>741</v>
      </c>
      <c r="H215" s="69" t="s">
        <v>472</v>
      </c>
      <c r="I215" s="69"/>
      <c r="J215" s="69">
        <v>88</v>
      </c>
      <c r="K215" s="69">
        <v>22</v>
      </c>
      <c r="L215" s="1" t="s">
        <v>347</v>
      </c>
      <c r="M215" s="69" t="s">
        <v>14915</v>
      </c>
      <c r="N215" s="69" t="s">
        <v>14917</v>
      </c>
      <c r="O215" s="69">
        <v>1</v>
      </c>
      <c r="P215" s="69" t="s">
        <v>344</v>
      </c>
      <c r="Q215" s="69">
        <v>1</v>
      </c>
      <c r="R215" s="69" t="s">
        <v>298</v>
      </c>
    </row>
    <row r="216" spans="1:18" x14ac:dyDescent="0.3">
      <c r="A216" s="69">
        <v>4</v>
      </c>
      <c r="B216" s="69"/>
      <c r="C216" s="69" t="s">
        <v>268</v>
      </c>
      <c r="D216" s="69" t="s">
        <v>852</v>
      </c>
      <c r="E216" s="69" t="s">
        <v>1067</v>
      </c>
      <c r="F216" s="69" t="s">
        <v>320</v>
      </c>
      <c r="G216" s="69" t="s">
        <v>386</v>
      </c>
      <c r="H216" s="69" t="s">
        <v>511</v>
      </c>
      <c r="I216" s="69"/>
      <c r="J216" s="69">
        <v>86</v>
      </c>
      <c r="K216" s="69">
        <v>30</v>
      </c>
      <c r="L216" s="1" t="s">
        <v>320</v>
      </c>
      <c r="M216" s="69" t="s">
        <v>1069</v>
      </c>
      <c r="N216" s="69" t="s">
        <v>3961</v>
      </c>
      <c r="O216" s="69">
        <v>8</v>
      </c>
      <c r="P216" s="69" t="s">
        <v>293</v>
      </c>
      <c r="Q216" s="69">
        <v>2</v>
      </c>
      <c r="R216" s="69" t="s">
        <v>298</v>
      </c>
    </row>
    <row r="217" spans="1:18" x14ac:dyDescent="0.3">
      <c r="A217" s="69">
        <v>4</v>
      </c>
      <c r="B217" s="69"/>
      <c r="C217" s="69" t="s">
        <v>268</v>
      </c>
      <c r="D217" s="69" t="s">
        <v>14214</v>
      </c>
      <c r="E217" s="69" t="s">
        <v>6319</v>
      </c>
      <c r="F217" s="69" t="s">
        <v>448</v>
      </c>
      <c r="G217" s="69" t="s">
        <v>703</v>
      </c>
      <c r="H217" s="69" t="s">
        <v>433</v>
      </c>
      <c r="I217" s="69" t="s">
        <v>407</v>
      </c>
      <c r="J217" s="69">
        <v>20</v>
      </c>
      <c r="K217" s="69">
        <v>23</v>
      </c>
      <c r="L217" s="1" t="s">
        <v>448</v>
      </c>
      <c r="M217" s="69" t="s">
        <v>14210</v>
      </c>
      <c r="N217" s="69" t="s">
        <v>14212</v>
      </c>
      <c r="O217" s="69">
        <v>1</v>
      </c>
      <c r="P217" s="69" t="s">
        <v>399</v>
      </c>
      <c r="Q217" s="69">
        <v>1</v>
      </c>
      <c r="R217" s="69" t="s">
        <v>298</v>
      </c>
    </row>
    <row r="218" spans="1:18" x14ac:dyDescent="0.3">
      <c r="A218" s="69">
        <v>4</v>
      </c>
      <c r="B218" s="69"/>
      <c r="C218" s="69" t="s">
        <v>268</v>
      </c>
      <c r="D218" s="69" t="s">
        <v>1583</v>
      </c>
      <c r="E218" s="69" t="s">
        <v>1584</v>
      </c>
      <c r="F218" s="69" t="s">
        <v>320</v>
      </c>
      <c r="G218" s="69" t="s">
        <v>364</v>
      </c>
      <c r="H218" s="69" t="s">
        <v>511</v>
      </c>
      <c r="I218" s="69" t="s">
        <v>300</v>
      </c>
      <c r="J218" s="69">
        <v>87</v>
      </c>
      <c r="K218" s="69">
        <v>25</v>
      </c>
      <c r="L218" s="1" t="s">
        <v>320</v>
      </c>
      <c r="M218" s="69" t="s">
        <v>1585</v>
      </c>
      <c r="N218" s="69" t="s">
        <v>1586</v>
      </c>
      <c r="O218" s="69">
        <v>2</v>
      </c>
      <c r="P218" s="69" t="s">
        <v>421</v>
      </c>
      <c r="Q218" s="69">
        <v>3</v>
      </c>
      <c r="R218" s="69" t="s">
        <v>294</v>
      </c>
    </row>
    <row r="219" spans="1:18" x14ac:dyDescent="0.3">
      <c r="A219" s="69">
        <v>4</v>
      </c>
      <c r="B219" s="69"/>
      <c r="C219" s="69" t="s">
        <v>268</v>
      </c>
      <c r="D219" s="69" t="s">
        <v>10367</v>
      </c>
      <c r="E219" s="69" t="s">
        <v>1922</v>
      </c>
      <c r="F219" s="69" t="s">
        <v>347</v>
      </c>
      <c r="G219" s="69" t="s">
        <v>486</v>
      </c>
      <c r="H219" s="69" t="s">
        <v>571</v>
      </c>
      <c r="I219" s="69"/>
      <c r="J219" s="69">
        <v>15</v>
      </c>
      <c r="K219" s="69">
        <v>23</v>
      </c>
      <c r="L219" s="1" t="s">
        <v>347</v>
      </c>
      <c r="M219" s="69" t="s">
        <v>10368</v>
      </c>
      <c r="N219" s="69" t="s">
        <v>10369</v>
      </c>
      <c r="O219" s="69">
        <v>2</v>
      </c>
      <c r="P219" s="69" t="s">
        <v>421</v>
      </c>
      <c r="Q219" s="69">
        <v>2</v>
      </c>
      <c r="R219" s="69" t="s">
        <v>298</v>
      </c>
    </row>
    <row r="220" spans="1:18" x14ac:dyDescent="0.3">
      <c r="A220" s="69">
        <v>4</v>
      </c>
      <c r="B220" s="69"/>
      <c r="C220" s="69" t="s">
        <v>268</v>
      </c>
      <c r="D220" s="69" t="s">
        <v>1993</v>
      </c>
      <c r="E220" s="69" t="s">
        <v>10300</v>
      </c>
      <c r="F220" s="69" t="s">
        <v>320</v>
      </c>
      <c r="G220" s="69" t="s">
        <v>414</v>
      </c>
      <c r="H220" s="69" t="s">
        <v>1062</v>
      </c>
      <c r="I220" s="69"/>
      <c r="J220" s="69">
        <v>89</v>
      </c>
      <c r="K220" s="69">
        <v>25</v>
      </c>
      <c r="L220" s="1" t="s">
        <v>320</v>
      </c>
      <c r="M220" s="69" t="s">
        <v>10302</v>
      </c>
      <c r="N220" s="69" t="s">
        <v>7622</v>
      </c>
      <c r="O220" s="69">
        <v>3</v>
      </c>
      <c r="P220" s="69" t="s">
        <v>421</v>
      </c>
      <c r="Q220" s="69">
        <v>2</v>
      </c>
      <c r="R220" s="69" t="s">
        <v>298</v>
      </c>
    </row>
    <row r="221" spans="1:18" x14ac:dyDescent="0.3">
      <c r="A221" s="69">
        <v>4</v>
      </c>
      <c r="B221" s="69"/>
      <c r="C221" s="69" t="s">
        <v>268</v>
      </c>
      <c r="D221" s="69" t="s">
        <v>367</v>
      </c>
      <c r="E221" s="69" t="s">
        <v>368</v>
      </c>
      <c r="F221" s="69" t="s">
        <v>347</v>
      </c>
      <c r="G221" s="69" t="s">
        <v>370</v>
      </c>
      <c r="H221" s="69" t="s">
        <v>366</v>
      </c>
      <c r="I221" s="69"/>
      <c r="J221" s="69">
        <v>13</v>
      </c>
      <c r="K221" s="69">
        <v>28</v>
      </c>
      <c r="L221" s="1" t="s">
        <v>347</v>
      </c>
      <c r="M221" s="69" t="s">
        <v>371</v>
      </c>
      <c r="N221" s="69" t="s">
        <v>372</v>
      </c>
      <c r="O221" s="69">
        <v>5</v>
      </c>
      <c r="P221" s="69" t="s">
        <v>317</v>
      </c>
      <c r="Q221" s="69">
        <v>1</v>
      </c>
      <c r="R221" s="69" t="s">
        <v>298</v>
      </c>
    </row>
    <row r="222" spans="1:18" x14ac:dyDescent="0.3">
      <c r="A222" s="69">
        <v>4</v>
      </c>
      <c r="B222" s="69"/>
      <c r="C222" s="69" t="s">
        <v>268</v>
      </c>
      <c r="D222" s="69" t="s">
        <v>1692</v>
      </c>
      <c r="E222" s="69" t="s">
        <v>1693</v>
      </c>
      <c r="F222" s="69" t="s">
        <v>320</v>
      </c>
      <c r="G222" s="69" t="s">
        <v>486</v>
      </c>
      <c r="H222" s="69" t="s">
        <v>511</v>
      </c>
      <c r="I222" s="69"/>
      <c r="J222" s="69">
        <v>85</v>
      </c>
      <c r="K222" s="69">
        <v>26</v>
      </c>
      <c r="L222" s="1" t="s">
        <v>320</v>
      </c>
      <c r="M222" s="69" t="s">
        <v>1695</v>
      </c>
      <c r="N222" s="69" t="s">
        <v>1696</v>
      </c>
      <c r="O222" s="69">
        <v>5</v>
      </c>
      <c r="P222" s="69" t="s">
        <v>293</v>
      </c>
      <c r="Q222" s="69">
        <v>1</v>
      </c>
      <c r="R222" s="69" t="s">
        <v>298</v>
      </c>
    </row>
    <row r="223" spans="1:18" x14ac:dyDescent="0.3">
      <c r="A223" s="69">
        <v>4</v>
      </c>
      <c r="B223" s="69"/>
      <c r="C223" s="69" t="s">
        <v>268</v>
      </c>
      <c r="D223" s="69" t="s">
        <v>1115</v>
      </c>
      <c r="E223" s="69" t="s">
        <v>2814</v>
      </c>
      <c r="F223" s="69" t="s">
        <v>347</v>
      </c>
      <c r="G223" s="69" t="s">
        <v>313</v>
      </c>
      <c r="H223" s="69" t="s">
        <v>427</v>
      </c>
      <c r="I223" s="69"/>
      <c r="J223" s="69">
        <v>86</v>
      </c>
      <c r="K223" s="69">
        <v>24</v>
      </c>
      <c r="L223" s="1" t="s">
        <v>347</v>
      </c>
      <c r="M223" s="69" t="s">
        <v>8100</v>
      </c>
      <c r="N223" s="69" t="s">
        <v>7607</v>
      </c>
      <c r="O223" s="69">
        <v>2</v>
      </c>
      <c r="P223" s="69" t="s">
        <v>328</v>
      </c>
      <c r="Q223" s="69">
        <v>1</v>
      </c>
      <c r="R223" s="69" t="s">
        <v>298</v>
      </c>
    </row>
    <row r="224" spans="1:18" x14ac:dyDescent="0.3">
      <c r="A224" s="69">
        <v>4</v>
      </c>
      <c r="B224" s="69"/>
      <c r="C224" s="69" t="s">
        <v>268</v>
      </c>
      <c r="D224" s="69" t="s">
        <v>492</v>
      </c>
      <c r="E224" s="69" t="s">
        <v>8017</v>
      </c>
      <c r="F224" s="69" t="s">
        <v>347</v>
      </c>
      <c r="G224" s="69" t="s">
        <v>364</v>
      </c>
      <c r="H224" s="69" t="s">
        <v>918</v>
      </c>
      <c r="I224" s="69"/>
      <c r="J224" s="69">
        <v>83</v>
      </c>
      <c r="K224" s="69">
        <v>26</v>
      </c>
      <c r="L224" s="1" t="s">
        <v>347</v>
      </c>
      <c r="M224" s="69" t="s">
        <v>8019</v>
      </c>
      <c r="N224" s="69" t="s">
        <v>8020</v>
      </c>
      <c r="O224" s="69">
        <v>3</v>
      </c>
      <c r="P224" s="69" t="s">
        <v>421</v>
      </c>
      <c r="Q224" s="69">
        <v>2</v>
      </c>
      <c r="R224" s="69" t="s">
        <v>298</v>
      </c>
    </row>
    <row r="225" spans="1:18" x14ac:dyDescent="0.3">
      <c r="A225" s="69">
        <v>4</v>
      </c>
      <c r="B225" s="69"/>
      <c r="C225" s="69" t="s">
        <v>268</v>
      </c>
      <c r="D225" s="69" t="s">
        <v>512</v>
      </c>
      <c r="E225" s="69" t="s">
        <v>2837</v>
      </c>
      <c r="F225" s="69" t="s">
        <v>310</v>
      </c>
      <c r="G225" s="69" t="s">
        <v>370</v>
      </c>
      <c r="H225" s="69" t="s">
        <v>346</v>
      </c>
      <c r="I225" s="69"/>
      <c r="J225" s="69">
        <v>9</v>
      </c>
      <c r="K225" s="69">
        <v>42</v>
      </c>
      <c r="L225" s="1" t="s">
        <v>310</v>
      </c>
      <c r="M225" s="69" t="s">
        <v>2839</v>
      </c>
      <c r="N225" s="69" t="s">
        <v>2840</v>
      </c>
      <c r="O225" s="69">
        <v>20</v>
      </c>
      <c r="P225" s="69" t="s">
        <v>307</v>
      </c>
      <c r="Q225" s="69"/>
      <c r="R225" s="69" t="s">
        <v>298</v>
      </c>
    </row>
    <row r="226" spans="1:18" x14ac:dyDescent="0.3">
      <c r="A226" s="69">
        <v>4</v>
      </c>
      <c r="B226" s="69"/>
      <c r="C226" s="69" t="s">
        <v>268</v>
      </c>
      <c r="D226" s="69" t="s">
        <v>932</v>
      </c>
      <c r="E226" s="69" t="s">
        <v>4737</v>
      </c>
      <c r="F226" s="69" t="s">
        <v>448</v>
      </c>
      <c r="G226" s="69" t="s">
        <v>339</v>
      </c>
      <c r="H226" s="69" t="s">
        <v>456</v>
      </c>
      <c r="I226" s="69" t="s">
        <v>407</v>
      </c>
      <c r="J226" s="69">
        <v>6</v>
      </c>
      <c r="K226" s="69">
        <v>26</v>
      </c>
      <c r="L226" s="1" t="s">
        <v>448</v>
      </c>
      <c r="M226" s="69" t="s">
        <v>9459</v>
      </c>
      <c r="N226" s="69" t="s">
        <v>1294</v>
      </c>
      <c r="O226" s="69">
        <v>4</v>
      </c>
      <c r="P226" s="69" t="s">
        <v>328</v>
      </c>
      <c r="Q226" s="69">
        <v>2</v>
      </c>
      <c r="R226" s="69" t="s">
        <v>298</v>
      </c>
    </row>
    <row r="227" spans="1:18" x14ac:dyDescent="0.3">
      <c r="A227" s="69">
        <v>4</v>
      </c>
      <c r="B227" s="69"/>
      <c r="C227" s="69" t="s">
        <v>268</v>
      </c>
      <c r="D227" s="69" t="s">
        <v>2146</v>
      </c>
      <c r="E227" s="69" t="s">
        <v>8796</v>
      </c>
      <c r="F227" s="69" t="s">
        <v>310</v>
      </c>
      <c r="G227" s="69" t="s">
        <v>909</v>
      </c>
      <c r="H227" s="69" t="s">
        <v>692</v>
      </c>
      <c r="I227" s="69" t="s">
        <v>407</v>
      </c>
      <c r="J227" s="69">
        <v>3</v>
      </c>
      <c r="K227" s="69">
        <v>24</v>
      </c>
      <c r="L227" s="1" t="s">
        <v>310</v>
      </c>
      <c r="M227" s="69" t="s">
        <v>8797</v>
      </c>
      <c r="N227" s="69" t="s">
        <v>8798</v>
      </c>
      <c r="O227" s="69">
        <v>2</v>
      </c>
      <c r="P227" s="69" t="s">
        <v>421</v>
      </c>
      <c r="Q227" s="69">
        <v>3</v>
      </c>
      <c r="R227" s="69" t="s">
        <v>298</v>
      </c>
    </row>
    <row r="228" spans="1:18" x14ac:dyDescent="0.3">
      <c r="A228" s="69">
        <v>4</v>
      </c>
      <c r="B228" s="69"/>
      <c r="C228" s="69" t="s">
        <v>268</v>
      </c>
      <c r="D228" s="69" t="s">
        <v>642</v>
      </c>
      <c r="E228" s="69" t="s">
        <v>8544</v>
      </c>
      <c r="F228" s="69" t="s">
        <v>320</v>
      </c>
      <c r="G228" s="69" t="s">
        <v>665</v>
      </c>
      <c r="H228" s="69" t="s">
        <v>557</v>
      </c>
      <c r="I228" s="69"/>
      <c r="J228" s="69">
        <v>85</v>
      </c>
      <c r="K228" s="69">
        <v>25</v>
      </c>
      <c r="L228" s="1" t="s">
        <v>320</v>
      </c>
      <c r="M228" s="69" t="s">
        <v>8546</v>
      </c>
      <c r="N228" s="69" t="s">
        <v>8547</v>
      </c>
      <c r="O228" s="69">
        <v>4</v>
      </c>
      <c r="P228" s="69" t="s">
        <v>421</v>
      </c>
      <c r="Q228" s="69">
        <v>2</v>
      </c>
      <c r="R228" s="69" t="s">
        <v>298</v>
      </c>
    </row>
    <row r="229" spans="1:18" x14ac:dyDescent="0.3">
      <c r="A229" s="69">
        <v>4</v>
      </c>
      <c r="B229" s="69"/>
      <c r="C229" s="69" t="s">
        <v>268</v>
      </c>
      <c r="D229" s="69" t="s">
        <v>5658</v>
      </c>
      <c r="E229" s="69" t="s">
        <v>5659</v>
      </c>
      <c r="F229" s="69" t="s">
        <v>347</v>
      </c>
      <c r="G229" s="69" t="s">
        <v>305</v>
      </c>
      <c r="H229" s="69" t="s">
        <v>819</v>
      </c>
      <c r="I229" s="69"/>
      <c r="J229" s="69">
        <v>17</v>
      </c>
      <c r="K229" s="69">
        <v>23</v>
      </c>
      <c r="L229" s="1" t="s">
        <v>347</v>
      </c>
      <c r="M229" s="69" t="s">
        <v>5660</v>
      </c>
      <c r="N229" s="69" t="s">
        <v>5661</v>
      </c>
      <c r="O229" s="69">
        <v>2</v>
      </c>
      <c r="P229" s="69" t="s">
        <v>399</v>
      </c>
      <c r="Q229" s="69">
        <v>1</v>
      </c>
      <c r="R229" s="69" t="s">
        <v>298</v>
      </c>
    </row>
    <row r="230" spans="1:18" x14ac:dyDescent="0.3">
      <c r="A230" s="69">
        <v>4</v>
      </c>
      <c r="B230" s="69"/>
      <c r="C230" s="69" t="s">
        <v>268</v>
      </c>
      <c r="D230" s="69" t="s">
        <v>4275</v>
      </c>
      <c r="E230" s="69" t="s">
        <v>4276</v>
      </c>
      <c r="F230" s="69" t="s">
        <v>347</v>
      </c>
      <c r="G230" s="69" t="s">
        <v>532</v>
      </c>
      <c r="H230" s="69" t="s">
        <v>1222</v>
      </c>
      <c r="I230" s="69"/>
      <c r="J230" s="69">
        <v>19</v>
      </c>
      <c r="K230" s="69">
        <v>25</v>
      </c>
      <c r="L230" s="1" t="s">
        <v>347</v>
      </c>
      <c r="M230" s="69" t="s">
        <v>4277</v>
      </c>
      <c r="N230" s="69" t="s">
        <v>4278</v>
      </c>
      <c r="O230" s="69">
        <v>2</v>
      </c>
      <c r="P230" s="69" t="s">
        <v>359</v>
      </c>
      <c r="Q230" s="69">
        <v>1</v>
      </c>
      <c r="R230" s="69" t="s">
        <v>298</v>
      </c>
    </row>
    <row r="231" spans="1:18" x14ac:dyDescent="0.3">
      <c r="A231" s="69">
        <v>4</v>
      </c>
      <c r="B231" s="69"/>
      <c r="C231" s="69" t="s">
        <v>268</v>
      </c>
      <c r="D231" s="69" t="s">
        <v>321</v>
      </c>
      <c r="E231" s="69" t="s">
        <v>2220</v>
      </c>
      <c r="F231" s="69" t="s">
        <v>347</v>
      </c>
      <c r="G231" s="69" t="s">
        <v>1190</v>
      </c>
      <c r="H231" s="69" t="s">
        <v>346</v>
      </c>
      <c r="I231" s="69"/>
      <c r="J231" s="69">
        <v>14</v>
      </c>
      <c r="K231" s="69">
        <v>25</v>
      </c>
      <c r="L231" s="1" t="s">
        <v>347</v>
      </c>
      <c r="M231" s="69" t="s">
        <v>4282</v>
      </c>
      <c r="N231" s="69" t="s">
        <v>4283</v>
      </c>
      <c r="O231" s="69">
        <v>4</v>
      </c>
      <c r="P231" s="69" t="s">
        <v>328</v>
      </c>
      <c r="Q231" s="69">
        <v>1</v>
      </c>
      <c r="R231" s="69" t="s">
        <v>298</v>
      </c>
    </row>
    <row r="232" spans="1:18" x14ac:dyDescent="0.3">
      <c r="A232" s="69">
        <v>4</v>
      </c>
      <c r="B232" s="69"/>
      <c r="C232" s="69" t="s">
        <v>268</v>
      </c>
      <c r="D232" s="69" t="s">
        <v>512</v>
      </c>
      <c r="E232" s="69" t="s">
        <v>5623</v>
      </c>
      <c r="F232" s="69" t="s">
        <v>310</v>
      </c>
      <c r="G232" s="69" t="s">
        <v>1368</v>
      </c>
      <c r="H232" s="69" t="s">
        <v>1812</v>
      </c>
      <c r="I232" s="69"/>
      <c r="J232" s="69">
        <v>3</v>
      </c>
      <c r="K232" s="69">
        <v>24</v>
      </c>
      <c r="L232" s="1" t="s">
        <v>310</v>
      </c>
      <c r="M232" s="69" t="s">
        <v>5624</v>
      </c>
      <c r="N232" s="69" t="s">
        <v>5625</v>
      </c>
      <c r="O232" s="69">
        <v>2</v>
      </c>
      <c r="P232" s="69" t="s">
        <v>421</v>
      </c>
      <c r="Q232" s="69">
        <v>2</v>
      </c>
      <c r="R232" s="69" t="s">
        <v>298</v>
      </c>
    </row>
    <row r="233" spans="1:18" x14ac:dyDescent="0.3">
      <c r="A233" s="69">
        <v>4</v>
      </c>
      <c r="B233" s="69"/>
      <c r="C233" s="69" t="s">
        <v>268</v>
      </c>
      <c r="D233" s="69" t="s">
        <v>2438</v>
      </c>
      <c r="E233" s="69" t="s">
        <v>4366</v>
      </c>
      <c r="F233" s="69" t="s">
        <v>448</v>
      </c>
      <c r="G233" s="69" t="s">
        <v>741</v>
      </c>
      <c r="H233" s="69" t="s">
        <v>1812</v>
      </c>
      <c r="I233" s="69"/>
      <c r="J233" s="69">
        <v>21</v>
      </c>
      <c r="K233" s="69">
        <v>26</v>
      </c>
      <c r="L233" s="1" t="s">
        <v>448</v>
      </c>
      <c r="M233" s="69" t="s">
        <v>4758</v>
      </c>
      <c r="N233" s="69" t="s">
        <v>1460</v>
      </c>
      <c r="O233" s="69">
        <v>5</v>
      </c>
      <c r="P233" s="69" t="s">
        <v>307</v>
      </c>
      <c r="Q233" s="69">
        <v>1</v>
      </c>
      <c r="R233" s="69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sheetPr codeName="Sheet4"/>
  <dimension ref="A1:D11"/>
  <sheetViews>
    <sheetView workbookViewId="0">
      <selection activeCell="B32" sqref="B32"/>
    </sheetView>
  </sheetViews>
  <sheetFormatPr defaultRowHeight="14.4" x14ac:dyDescent="0.3"/>
  <cols>
    <col min="1" max="1" width="19.33203125" bestFit="1" customWidth="1"/>
    <col min="2" max="2" width="13.88671875" bestFit="1" customWidth="1"/>
    <col min="3" max="3" width="19.33203125" bestFit="1" customWidth="1"/>
    <col min="4" max="4" width="17.5546875" bestFit="1" customWidth="1"/>
  </cols>
  <sheetData>
    <row r="1" spans="1:4" x14ac:dyDescent="0.3">
      <c r="A1" t="s">
        <v>259</v>
      </c>
      <c r="B1" t="s">
        <v>10552</v>
      </c>
      <c r="C1" t="s">
        <v>1</v>
      </c>
      <c r="D1" t="s">
        <v>260</v>
      </c>
    </row>
    <row r="2" spans="1:4" x14ac:dyDescent="0.3">
      <c r="A2" t="s">
        <v>6</v>
      </c>
      <c r="C2" t="s">
        <v>16727</v>
      </c>
      <c r="D2" t="s">
        <v>261</v>
      </c>
    </row>
    <row r="3" spans="1:4" x14ac:dyDescent="0.3">
      <c r="A3" t="s">
        <v>8</v>
      </c>
      <c r="C3" t="s">
        <v>16727</v>
      </c>
      <c r="D3" t="s">
        <v>262</v>
      </c>
    </row>
    <row r="4" spans="1:4" x14ac:dyDescent="0.3">
      <c r="A4" t="s">
        <v>2</v>
      </c>
      <c r="C4" t="s">
        <v>16727</v>
      </c>
      <c r="D4" t="s">
        <v>263</v>
      </c>
    </row>
    <row r="5" spans="1:4" x14ac:dyDescent="0.3">
      <c r="A5" t="s">
        <v>11</v>
      </c>
      <c r="C5" t="s">
        <v>16727</v>
      </c>
      <c r="D5" t="s">
        <v>264</v>
      </c>
    </row>
    <row r="6" spans="1:4" x14ac:dyDescent="0.3">
      <c r="A6" t="s">
        <v>9</v>
      </c>
      <c r="C6" t="s">
        <v>16727</v>
      </c>
      <c r="D6" t="s">
        <v>265</v>
      </c>
    </row>
    <row r="7" spans="1:4" x14ac:dyDescent="0.3">
      <c r="A7" t="s">
        <v>3</v>
      </c>
      <c r="B7" t="s">
        <v>16729</v>
      </c>
      <c r="C7" t="s">
        <v>16727</v>
      </c>
      <c r="D7" t="s">
        <v>16097</v>
      </c>
    </row>
    <row r="8" spans="1:4" x14ac:dyDescent="0.3">
      <c r="A8" t="s">
        <v>10</v>
      </c>
      <c r="C8" t="s">
        <v>16727</v>
      </c>
      <c r="D8" t="s">
        <v>266</v>
      </c>
    </row>
    <row r="9" spans="1:4" x14ac:dyDescent="0.3">
      <c r="A9" t="s">
        <v>7</v>
      </c>
      <c r="C9" t="s">
        <v>16727</v>
      </c>
      <c r="D9" t="s">
        <v>267</v>
      </c>
    </row>
    <row r="10" spans="1:4" x14ac:dyDescent="0.3">
      <c r="A10" t="s">
        <v>5</v>
      </c>
      <c r="C10" t="s">
        <v>16727</v>
      </c>
      <c r="D10" t="s">
        <v>268</v>
      </c>
    </row>
    <row r="11" spans="1:4" x14ac:dyDescent="0.3">
      <c r="A11" t="s">
        <v>4</v>
      </c>
      <c r="C11" t="s">
        <v>16727</v>
      </c>
      <c r="D11" t="s">
        <v>269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 codeName="Sheet5">
    <tabColor rgb="FFFFFF00"/>
  </sheetPr>
  <dimension ref="A1:AV301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P22" sqref="P22"/>
    </sheetView>
  </sheetViews>
  <sheetFormatPr defaultColWidth="9.109375" defaultRowHeight="14.4" outlineLevelCol="2" x14ac:dyDescent="0.3"/>
  <cols>
    <col min="1" max="1" width="17.109375" style="36" hidden="1" customWidth="1" outlineLevel="1"/>
    <col min="2" max="2" width="26.6640625" style="36" customWidth="1" collapsed="1"/>
    <col min="3" max="3" width="23.6640625" style="36" customWidth="1"/>
    <col min="4" max="4" width="14.44140625" style="36" hidden="1" customWidth="1" outlineLevel="1"/>
    <col min="5" max="5" width="15.33203125" style="36" hidden="1" customWidth="1" outlineLevel="1"/>
    <col min="6" max="6" width="11.88671875" style="36" customWidth="1" collapsed="1"/>
    <col min="7" max="7" width="10.6640625" style="36" customWidth="1"/>
    <col min="8" max="8" width="12.5546875" style="36" hidden="1" customWidth="1" outlineLevel="1"/>
    <col min="9" max="9" width="13.33203125" style="36" hidden="1" customWidth="1" outlineLevel="1"/>
    <col min="10" max="10" width="13.33203125" style="36" customWidth="1" collapsed="1"/>
    <col min="11" max="11" width="11.88671875" style="36" customWidth="1"/>
    <col min="12" max="12" width="26.33203125" style="36" hidden="1" customWidth="1" outlineLevel="1"/>
    <col min="13" max="13" width="11.6640625" style="36" hidden="1" customWidth="1" outlineLevel="1"/>
    <col min="14" max="14" width="9.6640625" style="39" customWidth="1" collapsed="1"/>
    <col min="15" max="15" width="11.5546875" customWidth="1"/>
    <col min="16" max="16" width="15.33203125" style="36" customWidth="1"/>
    <col min="17" max="17" width="18.33203125" style="54" bestFit="1" customWidth="1"/>
    <col min="18" max="18" width="7.6640625" style="36" hidden="1" customWidth="1" outlineLevel="2"/>
    <col min="19" max="19" width="11.33203125" style="36" hidden="1" customWidth="1" outlineLevel="2"/>
    <col min="20" max="20" width="11.5546875" style="36" hidden="1" customWidth="1" outlineLevel="2"/>
    <col min="21" max="21" width="9.5546875" style="36" hidden="1" customWidth="1" outlineLevel="2"/>
    <col min="22" max="22" width="16.6640625" style="36" hidden="1" customWidth="1" outlineLevel="2"/>
    <col min="23" max="23" width="13.88671875" style="36" hidden="1" customWidth="1" outlineLevel="2"/>
    <col min="24" max="25" width="15.6640625" style="36" hidden="1" customWidth="1" outlineLevel="2"/>
    <col min="26" max="26" width="15.6640625" style="36" customWidth="1" outlineLevel="1" collapsed="1"/>
    <col min="27" max="27" width="33.33203125" style="36" customWidth="1" outlineLevel="1"/>
    <col min="28" max="28" width="29.33203125" style="36" customWidth="1" outlineLevel="1"/>
    <col min="29" max="30" width="11.6640625" style="36" customWidth="1" outlineLevel="1"/>
    <col min="31" max="32" width="12.88671875" style="36" customWidth="1" outlineLevel="1"/>
    <col min="33" max="33" width="14" style="36" customWidth="1" outlineLevel="1"/>
    <col min="34" max="34" width="11.6640625" style="36" customWidth="1" outlineLevel="1"/>
    <col min="35" max="35" width="12.88671875" style="36" customWidth="1" outlineLevel="1"/>
    <col min="36" max="36" width="18.44140625" style="36" customWidth="1" outlineLevel="1"/>
    <col min="37" max="37" width="12.109375" style="36" customWidth="1" outlineLevel="1"/>
    <col min="38" max="38" width="14.44140625" style="36" customWidth="1" outlineLevel="1"/>
    <col min="39" max="41" width="9.109375" style="36"/>
    <col min="42" max="42" width="21.109375" style="36" customWidth="1"/>
    <col min="43" max="44" width="9.109375" style="36" customWidth="1"/>
    <col min="45" max="45" width="21.109375" style="36" customWidth="1"/>
    <col min="46" max="47" width="9.109375" style="36" customWidth="1"/>
    <col min="48" max="16384" width="9.109375" style="36"/>
  </cols>
  <sheetData>
    <row r="1" spans="1:48" x14ac:dyDescent="0.3">
      <c r="A1" s="64" t="s">
        <v>275</v>
      </c>
      <c r="B1" s="36" t="s">
        <v>10587</v>
      </c>
      <c r="C1" s="36" t="s">
        <v>10590</v>
      </c>
      <c r="D1" s="36" t="s">
        <v>15612</v>
      </c>
      <c r="E1" s="36" t="s">
        <v>15613</v>
      </c>
      <c r="F1" s="36" t="s">
        <v>10591</v>
      </c>
      <c r="G1" s="36" t="s">
        <v>10592</v>
      </c>
      <c r="H1" t="s">
        <v>11168</v>
      </c>
      <c r="I1" s="37" t="s">
        <v>11169</v>
      </c>
      <c r="J1" t="s">
        <v>11170</v>
      </c>
      <c r="K1" t="s">
        <v>11171</v>
      </c>
      <c r="L1" s="69" t="s">
        <v>17465</v>
      </c>
      <c r="M1" t="s">
        <v>11172</v>
      </c>
      <c r="N1" t="s">
        <v>16730</v>
      </c>
      <c r="O1" s="38" t="s">
        <v>11123</v>
      </c>
      <c r="P1" s="39" t="s">
        <v>11173</v>
      </c>
      <c r="Q1" t="s">
        <v>10596</v>
      </c>
      <c r="R1" s="39" t="s">
        <v>11174</v>
      </c>
      <c r="S1" t="s">
        <v>11175</v>
      </c>
      <c r="T1" t="s">
        <v>11176</v>
      </c>
      <c r="U1" t="s">
        <v>11177</v>
      </c>
      <c r="V1" t="s">
        <v>11178</v>
      </c>
      <c r="W1" t="s">
        <v>11179</v>
      </c>
      <c r="X1" t="s">
        <v>11180</v>
      </c>
      <c r="Y1" s="69" t="s">
        <v>13901</v>
      </c>
      <c r="Z1" s="69" t="s">
        <v>16143</v>
      </c>
      <c r="AB1" s="36" t="s">
        <v>10587</v>
      </c>
      <c r="AC1" t="s">
        <v>11181</v>
      </c>
      <c r="AD1" t="s">
        <v>11182</v>
      </c>
      <c r="AE1" t="s">
        <v>11183</v>
      </c>
      <c r="AF1" s="40" t="s">
        <v>11184</v>
      </c>
      <c r="AG1" t="s">
        <v>11185</v>
      </c>
      <c r="AH1" s="41" t="s">
        <v>11186</v>
      </c>
      <c r="AI1" s="38" t="s">
        <v>11187</v>
      </c>
      <c r="AJ1" s="38" t="s">
        <v>11188</v>
      </c>
      <c r="AK1" s="64" t="s">
        <v>13791</v>
      </c>
      <c r="AL1" s="64" t="s">
        <v>11134</v>
      </c>
      <c r="AM1" t="s">
        <v>10559</v>
      </c>
    </row>
    <row r="2" spans="1:48" x14ac:dyDescent="0.3">
      <c r="A2" s="1" t="s">
        <v>234</v>
      </c>
      <c r="B2" s="69" t="s">
        <v>263</v>
      </c>
      <c r="C2" s="69" t="s">
        <v>1752</v>
      </c>
      <c r="D2" s="58">
        <f>_xlfn.IFNA(MATCH(RosterPlan25[[#This Row],[player_id]],CompositeRoster[sleeper_id],0),  MATCH(RosterPlan25[[#This Row],[PLAYER]],CompositeRoster[full_name],0))</f>
        <v>1</v>
      </c>
      <c r="E2" s="58">
        <f>MATCH(RosterPlan25[[#This Row],[player_id]],Draft2020[sleeper_id],0)</f>
        <v>4</v>
      </c>
      <c r="F2" s="58" t="str">
        <f>INDEX(CompositeRoster[team],RosterPlan25[[#This Row],[RosterIndex]])&amp;""</f>
        <v>GB</v>
      </c>
      <c r="G2" s="58" t="str">
        <f>INDEX(CompositeRoster[position],RosterPlan25[[#This Row],[RosterIndex]])&amp;""</f>
        <v>QB</v>
      </c>
      <c r="H2" s="58" t="str">
        <f>INDEX(CompositeRoster[source],RosterPlan25[[#This Row],[RosterIndex]])</f>
        <v>Roster</v>
      </c>
      <c r="I2" s="59">
        <f>_xlfn.IFNA(INDEX(Draft2020[PRICE],RosterPlan25[[#This Row],[DraftIndex]]),0)</f>
        <v>6</v>
      </c>
      <c r="J2" s="59" t="str">
        <f>IF(RosterPlan25[[#This Row],[SOURCE]]="Rookie","Rookie",_xlfn.IFNA(INDEX(Draft2020[Current Contract],RosterPlan25[[#This Row],[DraftIndex]]),"Undrafted"))</f>
        <v>Auction</v>
      </c>
      <c r="K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" s="59">
        <f>ROUNDDOWN(RosterPlan25[[#This Row],[Optimal $]]*IF(RosterPlan25[[#This Row],[Contract]]="Rookie",0.3,0.15),0)</f>
        <v>2</v>
      </c>
      <c r="M2" s="59">
        <f ca="1">ROUNDDOWN(RosterPlan25[[#This Row],[Optimal $]]*IF(YEAR(TODAY())=2021,0,IF(RosterPlan25[[#This Row],[Contract]]="Rookie",0.3,0.15)),0)</f>
        <v>0</v>
      </c>
      <c r="N2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2" s="26">
        <f>_xlfn.IFNA(IF(RosterPlan25[[#This Row],[POS]]="K",0,INDEX(BeerSheets[Average],MATCH(TEXT(RosterPlan25[[#This Row],[player_id]],"0"),BeerSheets[sleeper_id],0))),_xlfn.SWITCH(RosterPlan25[[#This Row],[POS]],"QB",-12,"RB",-8,"WR",-8,-5))</f>
        <v>1.48</v>
      </c>
      <c r="P2" s="39" t="s">
        <v>434</v>
      </c>
      <c r="Q2" s="61">
        <f>_xlfn.IFNA(INDEX(Draft2020[Net Keeper Count],RosterPlan25[[#This Row],[DraftIndex]]),0)+IF(RosterPlan25[[#This Row],[KEEPER / RFA]]="K",1,0)</f>
        <v>1</v>
      </c>
      <c r="R2" s="60"/>
      <c r="S2" s="58">
        <f>IF(RosterPlan25[[#This Row],[VAR/G]]&gt;0,ROUND($AC$29*RosterPlan25[[#This Row],[VAR/G]],0),0)+1</f>
        <v>14</v>
      </c>
      <c r="T2" s="58">
        <f ca="1">RosterPlan25[[#This Row],[Optimal $]]-RosterPlan25[[#This Row],[2021 $]]</f>
        <v>8</v>
      </c>
      <c r="U2" s="62">
        <f>IF(OR(RosterPlan25[[#This Row],[SOURCE]]="Rookie",RosterPlan25[[#This Row],[POS]]="K"),0,RosterPlan25[[#This Row],[VAR/G]]+3.3)</f>
        <v>4.7799999999999994</v>
      </c>
      <c r="V2" s="62">
        <f ca="1">IF(RosterPlan25[[#This Row],[VAW/G]]&gt;0,ROUND(RosterPlan25[[#This Row],[VAW/G]]*$AC$56,0)+1,1)</f>
        <v>292</v>
      </c>
      <c r="W2" s="63">
        <f ca="1">RosterPlan25[[#This Row],[VAWG Market $]]-_xlfn.IFNA(RosterPlan25[[#This Row],[2021 $]],1)</f>
        <v>286</v>
      </c>
      <c r="X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2" s="62">
        <f ca="1">RosterPlan25[[#This Row],[Pure Inflated $]]-RosterPlan25[[#This Row],[2021 $]]</f>
        <v>117</v>
      </c>
      <c r="Z2" s="62">
        <f>INDEX(players[age],MATCH(RosterPlan25[[#This Row],[player_id]],players[sleeper_id],0))</f>
        <v>37</v>
      </c>
      <c r="AB2" s="39" t="s">
        <v>261</v>
      </c>
      <c r="AC2" s="39">
        <f ca="1">SUMIFS(RosterPlan25[[2021 $]:[2021 $]],RosterPlan25[[OWNER]:[OWNER]],"="&amp;$AB2,RosterPlan25[[KEEPER / RFA]:[KEEPER / RFA]],"K")</f>
        <v>304</v>
      </c>
      <c r="AD2" s="36">
        <f ca="1">SUMIFS(RosterPlan25[[2021 $]:[2021 $]],RosterPlan25[[OWNER]:[OWNER]],"="&amp;$AB2,RosterPlan25[[KEEPER / RFA]:[KEEPER / RFA]],"K")+
SUMIFS(RosterPlan25[[RFA $]:[RFA $]],RosterPlan25[[OWNER]:[OWNER]],"="&amp;$AB2,RosterPlan25[[KEEPER / RFA]:[KEEPER / RFA]],"RFA")</f>
        <v>304</v>
      </c>
      <c r="AE2" s="36">
        <f>COUNTIFS(RosterPlan25[OWNER],"="&amp;$AB2)</f>
        <v>31</v>
      </c>
      <c r="AF2" s="44">
        <f>COUNTIFS(RosterPlan25[OWNER],"="&amp;$AB2,RosterPlan25[KEEPER / RFA],"K")</f>
        <v>31</v>
      </c>
      <c r="AG2" s="36">
        <f>COUNTIFS(RosterPlan25[OWNER],"="&amp;$AB2,RosterPlan25[KEEPER / RFA],"RFA")</f>
        <v>0</v>
      </c>
      <c r="AH2" s="41">
        <f ca="1">AD2+24-AF2</f>
        <v>297</v>
      </c>
      <c r="AI2" s="38">
        <f>SUMIFS(RosterPlan25[[VAR/G]:[VAR/G]],RosterPlan25[[OWNER]:[OWNER]],"="&amp;$AB2,RosterPlan25[[KEEPER / RFA]:[KEEPER / RFA]],"K",RosterPlan25[[VAR/G]:[VAR/G]],"&gt;0")</f>
        <v>39.22999999999999</v>
      </c>
      <c r="AJ2" s="38">
        <f>SUMIFS(RosterPlan25[[VAR/G]:[VAR/G]],RosterPlan25[[OWNER]:[OWNER]],"="&amp;$AB2,RosterPlan25[[KEEPER / RFA]:[KEEPER / RFA]],"&lt;&gt;K",RosterPlan25[[VAR/G]:[VAR/G]],"&gt;0")</f>
        <v>0</v>
      </c>
      <c r="AK2" s="38">
        <f t="shared" ref="AK2:AK11" ca="1" si="0">(300-AH2)/$AC$35</f>
        <v>0.33615384615384358</v>
      </c>
      <c r="AL2" s="38">
        <f ca="1">AI2+AK2</f>
        <v>39.566153846153831</v>
      </c>
      <c r="AM2">
        <v>19.522489316239326</v>
      </c>
      <c r="AN2" s="38">
        <f ca="1">AL2-AM2</f>
        <v>20.043664529914505</v>
      </c>
      <c r="AQ2"/>
      <c r="AR2"/>
      <c r="AS2"/>
      <c r="AT2"/>
      <c r="AU2"/>
      <c r="AV2"/>
    </row>
    <row r="3" spans="1:48" x14ac:dyDescent="0.3">
      <c r="A3" s="1" t="s">
        <v>5531</v>
      </c>
      <c r="B3" s="69" t="s">
        <v>263</v>
      </c>
      <c r="C3" s="69" t="s">
        <v>5533</v>
      </c>
      <c r="D3" s="69">
        <f>_xlfn.IFNA(MATCH(RosterPlan25[[#This Row],[player_id]],CompositeRoster[sleeper_id],0),  MATCH(RosterPlan25[[#This Row],[PLAYER]],CompositeRoster[full_name],0))</f>
        <v>2</v>
      </c>
      <c r="E3" s="69">
        <f>MATCH(RosterPlan25[[#This Row],[player_id]],Draft2020[sleeper_id],0)</f>
        <v>6</v>
      </c>
      <c r="F3" s="69" t="str">
        <f>INDEX(CompositeRoster[team],RosterPlan25[[#This Row],[RosterIndex]])&amp;""</f>
        <v>ARI</v>
      </c>
      <c r="G3" s="69" t="str">
        <f>INDEX(CompositeRoster[position],RosterPlan25[[#This Row],[RosterIndex]])&amp;""</f>
        <v>WR</v>
      </c>
      <c r="H3" s="69" t="str">
        <f>INDEX(CompositeRoster[source],RosterPlan25[[#This Row],[RosterIndex]])</f>
        <v>Roster</v>
      </c>
      <c r="I3" s="42">
        <f>_xlfn.IFNA(INDEX(Draft2020[PRICE],RosterPlan25[[#This Row],[DraftIndex]]),0)</f>
        <v>4</v>
      </c>
      <c r="J3" s="42" t="str">
        <f>IF(RosterPlan25[[#This Row],[SOURCE]]="Rookie","Rookie",_xlfn.IFNA(INDEX(Draft2020[Current Contract],RosterPlan25[[#This Row],[DraftIndex]]),"Undrafted"))</f>
        <v>Rookie</v>
      </c>
      <c r="K3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" s="42">
        <f>ROUNDDOWN(RosterPlan25[[#This Row],[Optimal $]]*IF(RosterPlan25[[#This Row],[Contract]]="Rookie",0.3,0.15),0)</f>
        <v>0</v>
      </c>
      <c r="M3" s="42">
        <f ca="1">ROUNDDOWN(RosterPlan25[[#This Row],[Optimal $]]*IF(YEAR(TODAY())=2021,0,IF(RosterPlan25[[#This Row],[Contract]]="Rookie",0.3,0.15)),0)</f>
        <v>0</v>
      </c>
      <c r="N3" s="69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3" s="38">
        <f>_xlfn.IFNA(IF(RosterPlan25[[#This Row],[POS]]="K",0,INDEX(BeerSheets[Average],MATCH(TEXT(RosterPlan25[[#This Row],[player_id]],"0"),BeerSheets[sleeper_id],0))),_xlfn.SWITCH(RosterPlan25[[#This Row],[POS]],"QB",-12,"RB",-8,"WR",-8,-5))</f>
        <v>-5.93</v>
      </c>
      <c r="P3" s="39" t="s">
        <v>434</v>
      </c>
      <c r="Q3" s="69">
        <f>_xlfn.IFNA(INDEX(Draft2020[Net Keeper Count],RosterPlan25[[#This Row],[DraftIndex]]),0)+IF(RosterPlan25[[#This Row],[KEEPER / RFA]]="K",1,0)</f>
        <v>2</v>
      </c>
      <c r="R3" s="39"/>
      <c r="S3" s="36">
        <f>IF(RosterPlan25[[#This Row],[VAR/G]]&gt;0,ROUND($AC$29*RosterPlan25[[#This Row],[VAR/G]],0),0)+1</f>
        <v>1</v>
      </c>
      <c r="T3" s="36">
        <f ca="1">RosterPlan25[[#This Row],[Optimal $]]-RosterPlan25[[#This Row],[2021 $]]</f>
        <v>-3</v>
      </c>
      <c r="U3" s="36">
        <f>IF(OR(RosterPlan25[[#This Row],[SOURCE]]="Rookie",RosterPlan25[[#This Row],[POS]]="K"),0,RosterPlan25[[#This Row],[VAR/G]]+3.3)</f>
        <v>-2.63</v>
      </c>
      <c r="V3" s="36">
        <f>IF(RosterPlan25[[#This Row],[VAW/G]]&gt;0,ROUND(RosterPlan25[[#This Row],[VAW/G]]*$AC$56,0)+1,1)</f>
        <v>1</v>
      </c>
      <c r="W3" s="43">
        <f ca="1">RosterPlan25[[#This Row],[VAWG Market $]]-_xlfn.IFNA(RosterPlan25[[#This Row],[2021 $]],1)</f>
        <v>-3</v>
      </c>
      <c r="X3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" s="36">
        <f ca="1">RosterPlan25[[#This Row],[Pure Inflated $]]-RosterPlan25[[#This Row],[2021 $]]</f>
        <v>-3</v>
      </c>
      <c r="Z3" s="62">
        <f>INDEX(players[age],MATCH(RosterPlan25[[#This Row],[player_id]],players[sleeper_id],0))</f>
        <v>24</v>
      </c>
      <c r="AB3" s="39" t="s">
        <v>262</v>
      </c>
      <c r="AC3" s="39">
        <f ca="1">SUMIFS(RosterPlan25[[2021 $]:[2021 $]],RosterPlan25[[OWNER]:[OWNER]],"="&amp;$AB3,RosterPlan25[[KEEPER / RFA]:[KEEPER / RFA]],"K")</f>
        <v>347</v>
      </c>
      <c r="AD3" s="36">
        <f ca="1">SUMIFS(RosterPlan25[[2021 $]:[2021 $]],RosterPlan25[[OWNER]:[OWNER]],"="&amp;$AB3,RosterPlan25[[KEEPER / RFA]:[KEEPER / RFA]],"K")+
SUMIFS(RosterPlan25[[RFA $]:[RFA $]],RosterPlan25[[OWNER]:[OWNER]],"="&amp;$AB3,RosterPlan25[[KEEPER / RFA]:[KEEPER / RFA]],"RFA")</f>
        <v>347</v>
      </c>
      <c r="AE3" s="36">
        <f>COUNTIFS(RosterPlan25[OWNER],"="&amp;$AB3)</f>
        <v>30</v>
      </c>
      <c r="AF3" s="44">
        <f>COUNTIFS(RosterPlan25[OWNER],"="&amp;$AB3,RosterPlan25[KEEPER / RFA],"K")</f>
        <v>30</v>
      </c>
      <c r="AG3" s="36">
        <f>COUNTIFS(RosterPlan25[OWNER],"="&amp;$AB3,RosterPlan25[KEEPER / RFA],"RFA")</f>
        <v>0</v>
      </c>
      <c r="AH3" s="41">
        <f ca="1">AD3+24-AF3</f>
        <v>341</v>
      </c>
      <c r="AI3" s="38">
        <f>SUMIFS(RosterPlan25[[VAR/G]:[VAR/G]],RosterPlan25[[OWNER]:[OWNER]],"="&amp;$AB3,RosterPlan25[[KEEPER / RFA]:[KEEPER / RFA]],"K",RosterPlan25[[VAR/G]:[VAR/G]],"&gt;0")</f>
        <v>34.729999999999997</v>
      </c>
      <c r="AJ3" s="38">
        <f>SUMIFS(RosterPlan25[[VAR/G]:[VAR/G]],RosterPlan25[[OWNER]:[OWNER]],"="&amp;$AB3,RosterPlan25[[KEEPER / RFA]:[KEEPER / RFA]],"&lt;&gt;K",RosterPlan25[[VAR/G]:[VAR/G]],"&gt;0")</f>
        <v>0</v>
      </c>
      <c r="AK3" s="38">
        <f t="shared" ca="1" si="0"/>
        <v>-4.5941025641025286</v>
      </c>
      <c r="AL3" s="38">
        <f t="shared" ref="AL3:AL11" ca="1" si="1">AI3+AK3</f>
        <v>30.135897435897469</v>
      </c>
      <c r="AM3">
        <v>19.52771367521369</v>
      </c>
      <c r="AN3" s="38">
        <f t="shared" ref="AN3:AN11" ca="1" si="2">AL3-AM3</f>
        <v>10.608183760683779</v>
      </c>
      <c r="AQ3"/>
      <c r="AR3"/>
      <c r="AS3"/>
      <c r="AT3"/>
      <c r="AU3"/>
      <c r="AV3"/>
    </row>
    <row r="4" spans="1:48" x14ac:dyDescent="0.3">
      <c r="A4" s="1" t="s">
        <v>15086</v>
      </c>
      <c r="B4" s="69" t="s">
        <v>263</v>
      </c>
      <c r="C4" s="69" t="s">
        <v>15085</v>
      </c>
      <c r="D4" s="58">
        <f>_xlfn.IFNA(MATCH(RosterPlan25[[#This Row],[player_id]],CompositeRoster[sleeper_id],0),  MATCH(RosterPlan25[[#This Row],[PLAYER]],CompositeRoster[full_name],0))</f>
        <v>3</v>
      </c>
      <c r="E4" s="58">
        <f>MATCH(RosterPlan25[[#This Row],[player_id]],Draft2020[sleeper_id],0)</f>
        <v>24</v>
      </c>
      <c r="F4" s="58" t="str">
        <f>INDEX(CompositeRoster[team],RosterPlan25[[#This Row],[RosterIndex]])&amp;""</f>
        <v>LV</v>
      </c>
      <c r="G4" s="58" t="str">
        <f>INDEX(CompositeRoster[position],RosterPlan25[[#This Row],[RosterIndex]])&amp;""</f>
        <v>WR</v>
      </c>
      <c r="H4" s="58" t="str">
        <f>INDEX(CompositeRoster[source],RosterPlan25[[#This Row],[RosterIndex]])</f>
        <v>Roster</v>
      </c>
      <c r="I4" s="59">
        <f>_xlfn.IFNA(INDEX(Draft2020[PRICE],RosterPlan25[[#This Row],[DraftIndex]]),0)</f>
        <v>3</v>
      </c>
      <c r="J4" s="59" t="str">
        <f>IF(RosterPlan25[[#This Row],[SOURCE]]="Rookie","Rookie",_xlfn.IFNA(INDEX(Draft2020[Current Contract],RosterPlan25[[#This Row],[DraftIndex]]),"Undrafted"))</f>
        <v>Rookie</v>
      </c>
      <c r="K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4" s="59">
        <f>ROUNDDOWN(RosterPlan25[[#This Row],[Optimal $]]*IF(RosterPlan25[[#This Row],[Contract]]="Rookie",0.3,0.15),0)</f>
        <v>0</v>
      </c>
      <c r="M4" s="59">
        <f ca="1">ROUNDDOWN(RosterPlan25[[#This Row],[Optimal $]]*IF(YEAR(TODAY())=2021,0,IF(RosterPlan25[[#This Row],[Contract]]="Rookie",0.3,0.15)),0)</f>
        <v>0</v>
      </c>
      <c r="N4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4" s="26">
        <f>_xlfn.IFNA(IF(RosterPlan25[[#This Row],[POS]]="K",0,INDEX(BeerSheets[Average],MATCH(TEXT(RosterPlan25[[#This Row],[player_id]],"0"),BeerSheets[sleeper_id],0))),_xlfn.SWITCH(RosterPlan25[[#This Row],[POS]],"QB",-12,"RB",-8,"WR",-8,-5))</f>
        <v>-4.05</v>
      </c>
      <c r="P4" s="39" t="s">
        <v>434</v>
      </c>
      <c r="Q4" s="61">
        <f>_xlfn.IFNA(INDEX(Draft2020[Net Keeper Count],RosterPlan25[[#This Row],[DraftIndex]]),0)+IF(RosterPlan25[[#This Row],[KEEPER / RFA]]="K",1,0)</f>
        <v>1</v>
      </c>
      <c r="R4" s="60"/>
      <c r="S4" s="58">
        <f>IF(RosterPlan25[[#This Row],[VAR/G]]&gt;0,ROUND($AC$29*RosterPlan25[[#This Row],[VAR/G]],0),0)+1</f>
        <v>1</v>
      </c>
      <c r="T4" s="58">
        <f ca="1">RosterPlan25[[#This Row],[Optimal $]]-RosterPlan25[[#This Row],[2021 $]]</f>
        <v>-2</v>
      </c>
      <c r="U4" s="62">
        <f>IF(OR(RosterPlan25[[#This Row],[SOURCE]]="Rookie",RosterPlan25[[#This Row],[POS]]="K"),0,RosterPlan25[[#This Row],[VAR/G]]+3.3)</f>
        <v>-0.75</v>
      </c>
      <c r="V4" s="62">
        <f>IF(RosterPlan25[[#This Row],[VAW/G]]&gt;0,ROUND(RosterPlan25[[#This Row],[VAW/G]]*$AC$56,0)+1,1)</f>
        <v>1</v>
      </c>
      <c r="W4" s="63">
        <f ca="1">RosterPlan25[[#This Row],[VAWG Market $]]-_xlfn.IFNA(RosterPlan25[[#This Row],[2021 $]],1)</f>
        <v>-2</v>
      </c>
      <c r="X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4" s="62">
        <f ca="1">RosterPlan25[[#This Row],[Pure Inflated $]]-RosterPlan25[[#This Row],[2021 $]]</f>
        <v>-2</v>
      </c>
      <c r="Z4" s="62">
        <f>INDEX(players[age],MATCH(RosterPlan25[[#This Row],[player_id]],players[sleeper_id],0))</f>
        <v>22</v>
      </c>
      <c r="AB4" s="39" t="s">
        <v>263</v>
      </c>
      <c r="AC4" s="39">
        <f ca="1">SUMIFS(RosterPlan25[[2021 $]:[2021 $]],RosterPlan25[[OWNER]:[OWNER]],"="&amp;$AB4,RosterPlan25[[KEEPER / RFA]:[KEEPER / RFA]],"K")</f>
        <v>283</v>
      </c>
      <c r="AD4" s="36">
        <f ca="1">SUMIFS(RosterPlan25[[2021 $]:[2021 $]],RosterPlan25[[OWNER]:[OWNER]],"="&amp;$AB4,RosterPlan25[[KEEPER / RFA]:[KEEPER / RFA]],"K")+
SUMIFS(RosterPlan25[[RFA $]:[RFA $]],RosterPlan25[[OWNER]:[OWNER]],"="&amp;$AB4,RosterPlan25[[KEEPER / RFA]:[KEEPER / RFA]],"RFA")</f>
        <v>283</v>
      </c>
      <c r="AE4" s="36">
        <f>COUNTIFS(RosterPlan25[OWNER],"="&amp;$AB4)</f>
        <v>31</v>
      </c>
      <c r="AF4" s="44">
        <f>COUNTIFS(RosterPlan25[OWNER],"="&amp;$AB4,RosterPlan25[KEEPER / RFA],"K")</f>
        <v>29</v>
      </c>
      <c r="AG4" s="36">
        <f>COUNTIFS(RosterPlan25[OWNER],"="&amp;$AB4,RosterPlan25[KEEPER / RFA],"RFA")</f>
        <v>0</v>
      </c>
      <c r="AH4" s="41">
        <f ca="1">AD4+24-AF4</f>
        <v>278</v>
      </c>
      <c r="AI4" s="38">
        <f>SUMIFS(RosterPlan25[[VAR/G]:[VAR/G]],RosterPlan25[[OWNER]:[OWNER]],"="&amp;$AB4,RosterPlan25[[KEEPER / RFA]:[KEEPER / RFA]],"K",RosterPlan25[[VAR/G]:[VAR/G]],"&gt;0")</f>
        <v>26.79</v>
      </c>
      <c r="AJ4" s="38">
        <f>SUMIFS(RosterPlan25[[VAR/G]:[VAR/G]],RosterPlan25[[OWNER]:[OWNER]],"="&amp;$AB4,RosterPlan25[[KEEPER / RFA]:[KEEPER / RFA]],"&lt;&gt;K",RosterPlan25[[VAR/G]:[VAR/G]],"&gt;0")</f>
        <v>0</v>
      </c>
      <c r="AK4" s="38">
        <f ca="1">(300-AH4)/$AC$35</f>
        <v>2.4651282051281864</v>
      </c>
      <c r="AL4" s="38">
        <f ca="1">AI4+AK4</f>
        <v>29.255128205128187</v>
      </c>
      <c r="AM4">
        <v>24.008322649572651</v>
      </c>
      <c r="AN4" s="38">
        <f t="shared" ca="1" si="2"/>
        <v>5.246805555555536</v>
      </c>
      <c r="AQ4"/>
      <c r="AR4"/>
      <c r="AS4"/>
      <c r="AT4"/>
      <c r="AU4"/>
      <c r="AV4"/>
    </row>
    <row r="5" spans="1:48" x14ac:dyDescent="0.3">
      <c r="A5" s="1" t="s">
        <v>104</v>
      </c>
      <c r="B5" s="69" t="s">
        <v>263</v>
      </c>
      <c r="C5" s="69" t="s">
        <v>16313</v>
      </c>
      <c r="D5" s="58">
        <f>_xlfn.IFNA(MATCH(RosterPlan25[[#This Row],[player_id]],CompositeRoster[sleeper_id],0),  MATCH(RosterPlan25[[#This Row],[PLAYER]],CompositeRoster[full_name],0))</f>
        <v>4</v>
      </c>
      <c r="E5" s="58">
        <f>MATCH(RosterPlan25[[#This Row],[player_id]],Draft2020[sleeper_id],0)</f>
        <v>129</v>
      </c>
      <c r="F5" s="58" t="str">
        <f>INDEX(CompositeRoster[team],RosterPlan25[[#This Row],[RosterIndex]])&amp;""</f>
        <v>NYJ</v>
      </c>
      <c r="G5" s="58" t="str">
        <f>INDEX(CompositeRoster[position],RosterPlan25[[#This Row],[RosterIndex]])&amp;""</f>
        <v>TE</v>
      </c>
      <c r="H5" s="58" t="str">
        <f>INDEX(CompositeRoster[source],RosterPlan25[[#This Row],[RosterIndex]])</f>
        <v>Roster</v>
      </c>
      <c r="I5" s="59">
        <f>_xlfn.IFNA(INDEX(Draft2020[PRICE],RosterPlan25[[#This Row],[DraftIndex]]),0)</f>
        <v>1</v>
      </c>
      <c r="J5" s="59" t="str">
        <f>IF(RosterPlan25[[#This Row],[SOURCE]]="Rookie","Rookie",_xlfn.IFNA(INDEX(Draft2020[Current Contract],RosterPlan25[[#This Row],[DraftIndex]]),"Undrafted"))</f>
        <v>Undrafted</v>
      </c>
      <c r="K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5" s="59">
        <f>ROUNDDOWN(RosterPlan25[[#This Row],[Optimal $]]*IF(RosterPlan25[[#This Row],[Contract]]="Rookie",0.3,0.15),0)</f>
        <v>0</v>
      </c>
      <c r="M5" s="59">
        <f ca="1">ROUNDDOWN(RosterPlan25[[#This Row],[Optimal $]]*IF(YEAR(TODAY())=2021,0,IF(RosterPlan25[[#This Row],[Contract]]="Rookie",0.3,0.15)),0)</f>
        <v>0</v>
      </c>
      <c r="N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5" s="26">
        <f>_xlfn.IFNA(IF(RosterPlan25[[#This Row],[POS]]="K",0,INDEX(BeerSheets[Average],MATCH(TEXT(RosterPlan25[[#This Row],[player_id]],"0"),BeerSheets[sleeper_id],0))),_xlfn.SWITCH(RosterPlan25[[#This Row],[POS]],"QB",-12,"RB",-8,"WR",-8,-5))</f>
        <v>-2.14</v>
      </c>
      <c r="P5" s="39" t="s">
        <v>434</v>
      </c>
      <c r="Q5" s="61">
        <f>_xlfn.IFNA(INDEX(Draft2020[Net Keeper Count],RosterPlan25[[#This Row],[DraftIndex]]),0)+IF(RosterPlan25[[#This Row],[KEEPER / RFA]]="K",1,0)</f>
        <v>2</v>
      </c>
      <c r="R5" s="60"/>
      <c r="S5" s="58">
        <f>IF(RosterPlan25[[#This Row],[VAR/G]]&gt;0,ROUND($AC$29*RosterPlan25[[#This Row],[VAR/G]],0),0)+1</f>
        <v>1</v>
      </c>
      <c r="T5" s="58">
        <f ca="1">RosterPlan25[[#This Row],[Optimal $]]-RosterPlan25[[#This Row],[2021 $]]</f>
        <v>0</v>
      </c>
      <c r="U5" s="62">
        <f>IF(OR(RosterPlan25[[#This Row],[SOURCE]]="Rookie",RosterPlan25[[#This Row],[POS]]="K"),0,RosterPlan25[[#This Row],[VAR/G]]+3.3)</f>
        <v>1.1599999999999997</v>
      </c>
      <c r="V5" s="62">
        <f ca="1">IF(RosterPlan25[[#This Row],[VAW/G]]&gt;0,ROUND(RosterPlan25[[#This Row],[VAW/G]]*$AC$56,0)+1,1)</f>
        <v>72</v>
      </c>
      <c r="W5" s="63">
        <f ca="1">RosterPlan25[[#This Row],[VAWG Market $]]-_xlfn.IFNA(RosterPlan25[[#This Row],[2021 $]],1)</f>
        <v>71</v>
      </c>
      <c r="X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" s="62">
        <f ca="1">RosterPlan25[[#This Row],[Pure Inflated $]]-RosterPlan25[[#This Row],[2021 $]]</f>
        <v>0</v>
      </c>
      <c r="Z5" s="62">
        <f>INDEX(players[age],MATCH(RosterPlan25[[#This Row],[player_id]],players[sleeper_id],0))</f>
        <v>25</v>
      </c>
      <c r="AB5" s="39" t="s">
        <v>264</v>
      </c>
      <c r="AC5" s="39">
        <f ca="1">SUMIFS(RosterPlan25[[2021 $]:[2021 $]],RosterPlan25[[OWNER]:[OWNER]],"="&amp;$AB5,RosterPlan25[[KEEPER / RFA]:[KEEPER / RFA]],"K")</f>
        <v>233</v>
      </c>
      <c r="AD5" s="36">
        <f ca="1">SUMIFS(RosterPlan25[[2021 $]:[2021 $]],RosterPlan25[[OWNER]:[OWNER]],"="&amp;$AB5,RosterPlan25[[KEEPER / RFA]:[KEEPER / RFA]],"K")+
SUMIFS(RosterPlan25[[RFA $]:[RFA $]],RosterPlan25[[OWNER]:[OWNER]],"="&amp;$AB5,RosterPlan25[[KEEPER / RFA]:[KEEPER / RFA]],"RFA")</f>
        <v>233</v>
      </c>
      <c r="AE5" s="36">
        <f>COUNTIFS(RosterPlan25[OWNER],"="&amp;$AB5)</f>
        <v>29</v>
      </c>
      <c r="AF5" s="44">
        <f>COUNTIFS(RosterPlan25[OWNER],"="&amp;$AB5,RosterPlan25[KEEPER / RFA],"K")</f>
        <v>29</v>
      </c>
      <c r="AG5" s="36">
        <f>COUNTIFS(RosterPlan25[OWNER],"="&amp;$AB5,RosterPlan25[KEEPER / RFA],"RFA")</f>
        <v>0</v>
      </c>
      <c r="AH5" s="41">
        <f t="shared" ref="AH5:AH11" ca="1" si="3">AD5+24-AF5</f>
        <v>228</v>
      </c>
      <c r="AI5" s="38">
        <f>SUMIFS(RosterPlan25[[VAR/G]:[VAR/G]],RosterPlan25[[OWNER]:[OWNER]],"="&amp;$AB5,RosterPlan25[[KEEPER / RFA]:[KEEPER / RFA]],"K",RosterPlan25[[VAR/G]:[VAR/G]],"&gt;0")</f>
        <v>25.23</v>
      </c>
      <c r="AJ5" s="38">
        <f>SUMIFS(RosterPlan25[[VAR/G]:[VAR/G]],RosterPlan25[[OWNER]:[OWNER]],"="&amp;$AB5,RosterPlan25[[KEEPER / RFA]:[KEEPER / RFA]],"&lt;&gt;K",RosterPlan25[[VAR/G]:[VAR/G]],"&gt;0")</f>
        <v>0</v>
      </c>
      <c r="AK5" s="38">
        <f t="shared" ca="1" si="0"/>
        <v>8.067692307692246</v>
      </c>
      <c r="AL5" s="38">
        <f t="shared" ca="1" si="1"/>
        <v>33.297692307692245</v>
      </c>
      <c r="AM5">
        <v>23.052841880341887</v>
      </c>
      <c r="AN5" s="38">
        <f t="shared" ca="1" si="2"/>
        <v>10.244850427350357</v>
      </c>
      <c r="AQ5"/>
      <c r="AR5"/>
      <c r="AS5"/>
      <c r="AT5"/>
      <c r="AU5"/>
      <c r="AV5"/>
    </row>
    <row r="6" spans="1:48" x14ac:dyDescent="0.3">
      <c r="A6" s="1" t="s">
        <v>199</v>
      </c>
      <c r="B6" s="69" t="s">
        <v>263</v>
      </c>
      <c r="C6" s="69" t="s">
        <v>9501</v>
      </c>
      <c r="D6" s="58">
        <f>_xlfn.IFNA(MATCH(RosterPlan25[[#This Row],[player_id]],CompositeRoster[sleeper_id],0),  MATCH(RosterPlan25[[#This Row],[PLAYER]],CompositeRoster[full_name],0))</f>
        <v>5</v>
      </c>
      <c r="E6" s="58">
        <f>MATCH(RosterPlan25[[#This Row],[player_id]],Draft2020[sleeper_id],0)</f>
        <v>20</v>
      </c>
      <c r="F6" s="58" t="str">
        <f>INDEX(CompositeRoster[team],RosterPlan25[[#This Row],[RosterIndex]])&amp;""</f>
        <v>MIN</v>
      </c>
      <c r="G6" s="58" t="str">
        <f>INDEX(CompositeRoster[position],RosterPlan25[[#This Row],[RosterIndex]])&amp;""</f>
        <v>RB</v>
      </c>
      <c r="H6" s="58" t="str">
        <f>INDEX(CompositeRoster[source],RosterPlan25[[#This Row],[RosterIndex]])</f>
        <v>Roster</v>
      </c>
      <c r="I6" s="59">
        <f>_xlfn.IFNA(INDEX(Draft2020[PRICE],RosterPlan25[[#This Row],[DraftIndex]]),0)</f>
        <v>65</v>
      </c>
      <c r="J6" s="59" t="str">
        <f>IF(RosterPlan25[[#This Row],[SOURCE]]="Rookie","Rookie",_xlfn.IFNA(INDEX(Draft2020[Current Contract],RosterPlan25[[#This Row],[DraftIndex]]),"Undrafted"))</f>
        <v>Rookie</v>
      </c>
      <c r="K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" s="59">
        <f>ROUNDDOWN(RosterPlan25[[#This Row],[Optimal $]]*IF(RosterPlan25[[#This Row],[Contract]]="Rookie",0.3,0.15),0)</f>
        <v>29</v>
      </c>
      <c r="M6" s="59">
        <f ca="1">ROUNDDOWN(RosterPlan25[[#This Row],[Optimal $]]*IF(YEAR(TODAY())=2021,0,IF(RosterPlan25[[#This Row],[Contract]]="Rookie",0.3,0.15)),0)</f>
        <v>0</v>
      </c>
      <c r="N6" s="60">
        <f ca="1">IF(RosterPlan25[[#This Row],[SOURCE]]="Rookie",INDEX(Rookies2021[salary],MATCH(RosterPlan25[[#This Row],[PLAYER]],Rookies2021[full_name],0)),MAX(RosterPlan25[[#This Row],[Current $]]+RosterPlan25[[#This Row],[$↑ VAR]],1))</f>
        <v>65</v>
      </c>
      <c r="O6" s="26">
        <f>_xlfn.IFNA(IF(RosterPlan25[[#This Row],[POS]]="K",0,INDEX(BeerSheets[Average],MATCH(TEXT(RosterPlan25[[#This Row],[player_id]],"0"),BeerSheets[sleeper_id],0))),_xlfn.SWITCH(RosterPlan25[[#This Row],[POS]],"QB",-12,"RB",-8,"WR",-8,-5))</f>
        <v>10.68</v>
      </c>
      <c r="P6" s="39" t="s">
        <v>434</v>
      </c>
      <c r="Q6" s="61">
        <f>_xlfn.IFNA(INDEX(Draft2020[Net Keeper Count],RosterPlan25[[#This Row],[DraftIndex]]),0)+IF(RosterPlan25[[#This Row],[KEEPER / RFA]]="K",1,0)</f>
        <v>4</v>
      </c>
      <c r="R6" s="60"/>
      <c r="S6" s="58">
        <f>IF(RosterPlan25[[#This Row],[VAR/G]]&gt;0,ROUND($AC$29*RosterPlan25[[#This Row],[VAR/G]],0),0)+1</f>
        <v>97</v>
      </c>
      <c r="T6" s="58">
        <f ca="1">RosterPlan25[[#This Row],[Optimal $]]-RosterPlan25[[#This Row],[2021 $]]</f>
        <v>32</v>
      </c>
      <c r="U6" s="62">
        <f>IF(OR(RosterPlan25[[#This Row],[SOURCE]]="Rookie",RosterPlan25[[#This Row],[POS]]="K"),0,RosterPlan25[[#This Row],[VAR/G]]+3.3)</f>
        <v>13.98</v>
      </c>
      <c r="V6" s="62">
        <f ca="1">IF(RosterPlan25[[#This Row],[VAW/G]]&gt;0,ROUND(RosterPlan25[[#This Row],[VAW/G]]*$AC$56,0)+1,1)</f>
        <v>853</v>
      </c>
      <c r="W6" s="63">
        <f ca="1">RosterPlan25[[#This Row],[VAWG Market $]]-_xlfn.IFNA(RosterPlan25[[#This Row],[2021 $]],1)</f>
        <v>788</v>
      </c>
      <c r="X6" s="58">
        <f ca="1">IF(RosterPlan25[[#This Row],[VAR/G]]&gt;0,1+ROUND(RosterPlan25[[#This Row],[VAR/G]]*IF(RosterPlan25[[#This Row],[KEEPER / RFA]]="K",($AC$34+RosterPlan25[[#This Row],[2021 $]]-1)/($AC$25+RosterPlan25[[#This Row],[VAR/G]]),$AC$35),0),1)</f>
        <v>182</v>
      </c>
      <c r="Y6" s="62">
        <f ca="1">RosterPlan25[[#This Row],[Pure Inflated $]]-RosterPlan25[[#This Row],[2021 $]]</f>
        <v>117</v>
      </c>
      <c r="Z6" s="62">
        <f>INDEX(players[age],MATCH(RosterPlan25[[#This Row],[player_id]],players[sleeper_id],0))</f>
        <v>25</v>
      </c>
      <c r="AB6" s="39" t="s">
        <v>265</v>
      </c>
      <c r="AC6" s="39">
        <f ca="1">SUMIFS(RosterPlan25[[2021 $]:[2021 $]],RosterPlan25[[OWNER]:[OWNER]],"="&amp;$AB6,RosterPlan25[[KEEPER / RFA]:[KEEPER / RFA]],"K")</f>
        <v>292</v>
      </c>
      <c r="AD6" s="36">
        <f ca="1">SUMIFS(RosterPlan25[[2021 $]:[2021 $]],RosterPlan25[[OWNER]:[OWNER]],"="&amp;$AB6,RosterPlan25[[KEEPER / RFA]:[KEEPER / RFA]],"K")+
SUMIFS(RosterPlan25[[RFA $]:[RFA $]],RosterPlan25[[OWNER]:[OWNER]],"="&amp;$AB6,RosterPlan25[[KEEPER / RFA]:[KEEPER / RFA]],"RFA")</f>
        <v>292</v>
      </c>
      <c r="AE6" s="36">
        <f>COUNTIFS(RosterPlan25[OWNER],"="&amp;$AB6)</f>
        <v>29</v>
      </c>
      <c r="AF6" s="44">
        <f>COUNTIFS(RosterPlan25[OWNER],"="&amp;$AB6,RosterPlan25[KEEPER / RFA],"K")</f>
        <v>29</v>
      </c>
      <c r="AG6" s="36">
        <f>COUNTIFS(RosterPlan25[OWNER],"="&amp;$AB6,RosterPlan25[KEEPER / RFA],"RFA")</f>
        <v>0</v>
      </c>
      <c r="AH6" s="41">
        <f t="shared" ca="1" si="3"/>
        <v>287</v>
      </c>
      <c r="AI6" s="38">
        <f>SUMIFS(RosterPlan25[[VAR/G]:[VAR/G]],RosterPlan25[[OWNER]:[OWNER]],"="&amp;$AB6,RosterPlan25[[KEEPER / RFA]:[KEEPER / RFA]],"K",RosterPlan25[[VAR/G]:[VAR/G]],"&gt;0")</f>
        <v>33.119999999999997</v>
      </c>
      <c r="AJ6" s="38">
        <f>SUMIFS(RosterPlan25[[VAR/G]:[VAR/G]],RosterPlan25[[OWNER]:[OWNER]],"="&amp;$AB6,RosterPlan25[[KEEPER / RFA]:[KEEPER / RFA]],"&lt;&gt;K",RosterPlan25[[VAR/G]:[VAR/G]],"&gt;0")</f>
        <v>0</v>
      </c>
      <c r="AK6" s="38">
        <f t="shared" ca="1" si="0"/>
        <v>1.4566666666666555</v>
      </c>
      <c r="AL6" s="38">
        <f t="shared" ca="1" si="1"/>
        <v>34.576666666666654</v>
      </c>
      <c r="AM6">
        <v>27.344519230769237</v>
      </c>
      <c r="AN6" s="38">
        <f t="shared" ca="1" si="2"/>
        <v>7.2321474358974172</v>
      </c>
      <c r="AQ6"/>
      <c r="AR6"/>
      <c r="AS6"/>
      <c r="AT6"/>
      <c r="AU6"/>
      <c r="AV6"/>
    </row>
    <row r="7" spans="1:48" x14ac:dyDescent="0.3">
      <c r="A7" s="1" t="s">
        <v>146</v>
      </c>
      <c r="B7" s="69" t="s">
        <v>263</v>
      </c>
      <c r="C7" s="69" t="s">
        <v>10584</v>
      </c>
      <c r="D7" s="58">
        <f>_xlfn.IFNA(MATCH(RosterPlan25[[#This Row],[player_id]],CompositeRoster[sleeper_id],0),  MATCH(RosterPlan25[[#This Row],[PLAYER]],CompositeRoster[full_name],0))</f>
        <v>6</v>
      </c>
      <c r="E7" s="58">
        <f>MATCH(RosterPlan25[[#This Row],[player_id]],Draft2020[sleeper_id],0)</f>
        <v>160</v>
      </c>
      <c r="F7" s="58" t="str">
        <f>INDEX(CompositeRoster[team],RosterPlan25[[#This Row],[RosterIndex]])&amp;""</f>
        <v>MIA</v>
      </c>
      <c r="G7" s="58" t="str">
        <f>INDEX(CompositeRoster[position],RosterPlan25[[#This Row],[RosterIndex]])&amp;""</f>
        <v>WR</v>
      </c>
      <c r="H7" s="58" t="str">
        <f>INDEX(CompositeRoster[source],RosterPlan25[[#This Row],[RosterIndex]])</f>
        <v>Roster</v>
      </c>
      <c r="I7" s="59">
        <f>_xlfn.IFNA(INDEX(Draft2020[PRICE],RosterPlan25[[#This Row],[DraftIndex]]),0)</f>
        <v>3</v>
      </c>
      <c r="J7" s="59" t="str">
        <f>IF(RosterPlan25[[#This Row],[SOURCE]]="Rookie","Rookie",_xlfn.IFNA(INDEX(Draft2020[Current Contract],RosterPlan25[[#This Row],[DraftIndex]]),"Undrafted"))</f>
        <v>Undrafted</v>
      </c>
      <c r="K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7" s="59">
        <f>ROUNDDOWN(RosterPlan25[[#This Row],[Optimal $]]*IF(RosterPlan25[[#This Row],[Contract]]="Rookie",0.3,0.15),0)</f>
        <v>0</v>
      </c>
      <c r="M7" s="59">
        <f ca="1">ROUNDDOWN(RosterPlan25[[#This Row],[Optimal $]]*IF(YEAR(TODAY())=2021,0,IF(RosterPlan25[[#This Row],[Contract]]="Rookie",0.3,0.15)),0)</f>
        <v>0</v>
      </c>
      <c r="N7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7" s="26">
        <f>_xlfn.IFNA(IF(RosterPlan25[[#This Row],[POS]]="K",0,INDEX(BeerSheets[Average],MATCH(TEXT(RosterPlan25[[#This Row],[player_id]],"0"),BeerSheets[sleeper_id],0))),_xlfn.SWITCH(RosterPlan25[[#This Row],[POS]],"QB",-12,"RB",-8,"WR",-8,-5))</f>
        <v>-0.6</v>
      </c>
      <c r="P7" s="39" t="s">
        <v>434</v>
      </c>
      <c r="Q7" s="61">
        <f>_xlfn.IFNA(INDEX(Draft2020[Net Keeper Count],RosterPlan25[[#This Row],[DraftIndex]]),0)+IF(RosterPlan25[[#This Row],[KEEPER / RFA]]="K",1,0)</f>
        <v>2</v>
      </c>
      <c r="R7" s="60"/>
      <c r="S7" s="58">
        <f>IF(RosterPlan25[[#This Row],[VAR/G]]&gt;0,ROUND($AC$29*RosterPlan25[[#This Row],[VAR/G]],0),0)+1</f>
        <v>1</v>
      </c>
      <c r="T7" s="58">
        <f ca="1">RosterPlan25[[#This Row],[Optimal $]]-RosterPlan25[[#This Row],[2021 $]]</f>
        <v>-2</v>
      </c>
      <c r="U7" s="62">
        <f>IF(OR(RosterPlan25[[#This Row],[SOURCE]]="Rookie",RosterPlan25[[#This Row],[POS]]="K"),0,RosterPlan25[[#This Row],[VAR/G]]+3.3)</f>
        <v>2.6999999999999997</v>
      </c>
      <c r="V7" s="62">
        <f ca="1">IF(RosterPlan25[[#This Row],[VAW/G]]&gt;0,ROUND(RosterPlan25[[#This Row],[VAW/G]]*$AC$56,0)+1,1)</f>
        <v>166</v>
      </c>
      <c r="W7" s="63">
        <f ca="1">RosterPlan25[[#This Row],[VAWG Market $]]-_xlfn.IFNA(RosterPlan25[[#This Row],[2021 $]],1)</f>
        <v>163</v>
      </c>
      <c r="X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" s="62">
        <f ca="1">RosterPlan25[[#This Row],[Pure Inflated $]]-RosterPlan25[[#This Row],[2021 $]]</f>
        <v>-2</v>
      </c>
      <c r="Z7" s="62">
        <f>INDEX(players[age],MATCH(RosterPlan25[[#This Row],[player_id]],players[sleeper_id],0))</f>
        <v>28</v>
      </c>
      <c r="AB7" s="82" t="s">
        <v>16097</v>
      </c>
      <c r="AC7" s="39">
        <f ca="1">SUMIFS(RosterPlan25[[2021 $]:[2021 $]],RosterPlan25[[OWNER]:[OWNER]],"="&amp;$AB7,RosterPlan25[[KEEPER / RFA]:[KEEPER / RFA]],"K")</f>
        <v>247</v>
      </c>
      <c r="AD7" s="36">
        <f ca="1">SUMIFS(RosterPlan25[[2021 $]:[2021 $]],RosterPlan25[[OWNER]:[OWNER]],"="&amp;$AB7,RosterPlan25[[KEEPER / RFA]:[KEEPER / RFA]],"K")+
SUMIFS(RosterPlan25[[RFA $]:[RFA $]],RosterPlan25[[OWNER]:[OWNER]],"="&amp;$AB7,RosterPlan25[[KEEPER / RFA]:[KEEPER / RFA]],"RFA")</f>
        <v>247</v>
      </c>
      <c r="AE7" s="36">
        <f>COUNTIFS(RosterPlan25[OWNER],"="&amp;$AB7)</f>
        <v>31</v>
      </c>
      <c r="AF7" s="44">
        <f>COUNTIFS(RosterPlan25[OWNER],"="&amp;$AB7,RosterPlan25[KEEPER / RFA],"K")</f>
        <v>31</v>
      </c>
      <c r="AG7" s="36">
        <f>COUNTIFS(RosterPlan25[OWNER],"="&amp;$AB7,RosterPlan25[KEEPER / RFA],"RFA")</f>
        <v>0</v>
      </c>
      <c r="AH7" s="41">
        <f t="shared" ca="1" si="3"/>
        <v>240</v>
      </c>
      <c r="AI7" s="38">
        <f>SUMIFS(RosterPlan25[[VAR/G]:[VAR/G]],RosterPlan25[[OWNER]:[OWNER]],"="&amp;$AB7,RosterPlan25[[KEEPER / RFA]:[KEEPER / RFA]],"K",RosterPlan25[[VAR/G]:[VAR/G]],"&gt;0")</f>
        <v>25.259999999999998</v>
      </c>
      <c r="AJ7" s="38">
        <f>SUMIFS(RosterPlan25[[VAR/G]:[VAR/G]],RosterPlan25[[OWNER]:[OWNER]],"="&amp;$AB7,RosterPlan25[[KEEPER / RFA]:[KEEPER / RFA]],"&lt;&gt;K",RosterPlan25[[VAR/G]:[VAR/G]],"&gt;0")</f>
        <v>0</v>
      </c>
      <c r="AK7" s="38">
        <f t="shared" ca="1" si="0"/>
        <v>6.7230769230768717</v>
      </c>
      <c r="AL7" s="38">
        <f t="shared" ca="1" si="1"/>
        <v>31.983076923076869</v>
      </c>
      <c r="AM7">
        <v>22.682307692307699</v>
      </c>
      <c r="AN7" s="38">
        <f t="shared" ca="1" si="2"/>
        <v>9.3007692307691698</v>
      </c>
      <c r="AQ7"/>
      <c r="AR7"/>
      <c r="AS7"/>
      <c r="AT7"/>
      <c r="AU7"/>
      <c r="AV7"/>
    </row>
    <row r="8" spans="1:48" x14ac:dyDescent="0.3">
      <c r="A8" s="1" t="s">
        <v>15070</v>
      </c>
      <c r="B8" s="69" t="s">
        <v>263</v>
      </c>
      <c r="C8" s="69" t="s">
        <v>15069</v>
      </c>
      <c r="D8" s="69">
        <f>_xlfn.IFNA(MATCH(RosterPlan25[[#This Row],[player_id]],CompositeRoster[sleeper_id],0),  MATCH(RosterPlan25[[#This Row],[PLAYER]],CompositeRoster[full_name],0))</f>
        <v>7</v>
      </c>
      <c r="E8" s="69">
        <f>MATCH(RosterPlan25[[#This Row],[player_id]],Draft2020[sleeper_id],0)</f>
        <v>22</v>
      </c>
      <c r="F8" s="58" t="str">
        <f>INDEX(CompositeRoster[team],RosterPlan25[[#This Row],[RosterIndex]])&amp;""</f>
        <v>SEA</v>
      </c>
      <c r="G8" s="58" t="str">
        <f>INDEX(CompositeRoster[position],RosterPlan25[[#This Row],[RosterIndex]])&amp;""</f>
        <v>RB</v>
      </c>
      <c r="H8" s="58" t="str">
        <f>INDEX(CompositeRoster[source],RosterPlan25[[#This Row],[RosterIndex]])</f>
        <v>Roster</v>
      </c>
      <c r="I8" s="59">
        <f>_xlfn.IFNA(INDEX(Draft2020[PRICE],RosterPlan25[[#This Row],[DraftIndex]]),0)</f>
        <v>2</v>
      </c>
      <c r="J8" s="59" t="str">
        <f>IF(RosterPlan25[[#This Row],[SOURCE]]="Rookie","Rookie",_xlfn.IFNA(INDEX(Draft2020[Current Contract],RosterPlan25[[#This Row],[DraftIndex]]),"Undrafted"))</f>
        <v>Rookie</v>
      </c>
      <c r="K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" s="59">
        <f>ROUNDDOWN(RosterPlan25[[#This Row],[Optimal $]]*IF(RosterPlan25[[#This Row],[Contract]]="Rookie",0.3,0.15),0)</f>
        <v>0</v>
      </c>
      <c r="M8" s="59">
        <f ca="1">ROUNDDOWN(RosterPlan25[[#This Row],[Optimal $]]*IF(YEAR(TODAY())=2021,0,IF(RosterPlan25[[#This Row],[Contract]]="Rookie",0.3,0.15)),0)</f>
        <v>0</v>
      </c>
      <c r="N8" s="58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8" s="48">
        <f>_xlfn.IFNA(IF(RosterPlan25[[#This Row],[POS]]="K",0,INDEX(BeerSheets[Average],MATCH(TEXT(RosterPlan25[[#This Row],[player_id]],"0"),BeerSheets[sleeper_id],0))),_xlfn.SWITCH(RosterPlan25[[#This Row],[POS]],"QB",-12,"RB",-8,"WR",-8,-5))</f>
        <v>-4.24</v>
      </c>
      <c r="P8" s="39" t="s">
        <v>434</v>
      </c>
      <c r="Q8" s="60">
        <f>_xlfn.IFNA(INDEX(Draft2020[Net Keeper Count],RosterPlan25[[#This Row],[DraftIndex]]),0)+IF(RosterPlan25[[#This Row],[KEEPER / RFA]]="K",1,0)</f>
        <v>1</v>
      </c>
      <c r="R8" s="61"/>
      <c r="S8" s="58">
        <f>IF(RosterPlan25[[#This Row],[VAR/G]]&gt;0,ROUND($AC$29*RosterPlan25[[#This Row],[VAR/G]],0),0)+1</f>
        <v>1</v>
      </c>
      <c r="T8" s="58">
        <f ca="1">RosterPlan25[[#This Row],[Optimal $]]-RosterPlan25[[#This Row],[2021 $]]</f>
        <v>-1</v>
      </c>
      <c r="U8" s="62">
        <f>IF(OR(RosterPlan25[[#This Row],[SOURCE]]="Rookie",RosterPlan25[[#This Row],[POS]]="K"),0,RosterPlan25[[#This Row],[VAR/G]]+3.3)</f>
        <v>-0.94000000000000039</v>
      </c>
      <c r="V8" s="62">
        <f>IF(RosterPlan25[[#This Row],[VAW/G]]&gt;0,ROUND(RosterPlan25[[#This Row],[VAW/G]]*$AC$56,0)+1,1)</f>
        <v>1</v>
      </c>
      <c r="W8" s="63">
        <f ca="1">RosterPlan25[[#This Row],[VAWG Market $]]-_xlfn.IFNA(RosterPlan25[[#This Row],[2021 $]],1)</f>
        <v>-1</v>
      </c>
      <c r="X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8" s="58">
        <f ca="1">RosterPlan25[[#This Row],[Pure Inflated $]]-RosterPlan25[[#This Row],[2021 $]]</f>
        <v>-1</v>
      </c>
      <c r="Z8" s="62">
        <f>INDEX(players[age],MATCH(RosterPlan25[[#This Row],[player_id]],players[sleeper_id],0))</f>
        <v>22</v>
      </c>
      <c r="AB8" s="39" t="s">
        <v>266</v>
      </c>
      <c r="AC8" s="39">
        <f ca="1">SUMIFS(RosterPlan25[[2021 $]:[2021 $]],RosterPlan25[[OWNER]:[OWNER]],"="&amp;$AB8,RosterPlan25[[KEEPER / RFA]:[KEEPER / RFA]],"K")</f>
        <v>254</v>
      </c>
      <c r="AD8" s="36">
        <f ca="1">SUMIFS(RosterPlan25[[2021 $]:[2021 $]],RosterPlan25[[OWNER]:[OWNER]],"="&amp;$AB8,RosterPlan25[[KEEPER / RFA]:[KEEPER / RFA]],"K")+
SUMIFS(RosterPlan25[[RFA $]:[RFA $]],RosterPlan25[[OWNER]:[OWNER]],"="&amp;$AB8,RosterPlan25[[KEEPER / RFA]:[KEEPER / RFA]],"RFA")</f>
        <v>254</v>
      </c>
      <c r="AE8" s="36">
        <f>COUNTIFS(RosterPlan25[OWNER],"="&amp;$AB8)</f>
        <v>22</v>
      </c>
      <c r="AF8" s="44">
        <f>COUNTIFS(RosterPlan25[OWNER],"="&amp;$AB8,RosterPlan25[KEEPER / RFA],"K")</f>
        <v>22</v>
      </c>
      <c r="AG8" s="36">
        <f>COUNTIFS(RosterPlan25[OWNER],"="&amp;$AB8,RosterPlan25[KEEPER / RFA],"RFA")</f>
        <v>0</v>
      </c>
      <c r="AH8" s="41">
        <f t="shared" ca="1" si="3"/>
        <v>256</v>
      </c>
      <c r="AI8" s="38">
        <f>SUMIFS(RosterPlan25[[VAR/G]:[VAR/G]],RosterPlan25[[OWNER]:[OWNER]],"="&amp;$AB8,RosterPlan25[[KEEPER / RFA]:[KEEPER / RFA]],"K",RosterPlan25[[VAR/G]:[VAR/G]],"&gt;0")</f>
        <v>38.54</v>
      </c>
      <c r="AJ8" s="38">
        <f>SUMIFS(RosterPlan25[[VAR/G]:[VAR/G]],RosterPlan25[[OWNER]:[OWNER]],"="&amp;$AB8,RosterPlan25[[KEEPER / RFA]:[KEEPER / RFA]],"&lt;&gt;K",RosterPlan25[[VAR/G]:[VAR/G]],"&gt;0")</f>
        <v>0</v>
      </c>
      <c r="AK8" s="38">
        <f t="shared" ca="1" si="0"/>
        <v>4.9302564102563728</v>
      </c>
      <c r="AL8" s="38">
        <f t="shared" ca="1" si="1"/>
        <v>43.470256410256368</v>
      </c>
      <c r="AM8">
        <v>20.371079059829075</v>
      </c>
      <c r="AN8" s="38">
        <f t="shared" ca="1" si="2"/>
        <v>23.099177350427293</v>
      </c>
      <c r="AQ8"/>
      <c r="AR8"/>
      <c r="AS8"/>
      <c r="AT8"/>
      <c r="AU8"/>
      <c r="AV8"/>
    </row>
    <row r="9" spans="1:48" x14ac:dyDescent="0.3">
      <c r="A9" s="1" t="s">
        <v>6251</v>
      </c>
      <c r="B9" s="69" t="s">
        <v>263</v>
      </c>
      <c r="C9" s="69" t="s">
        <v>6254</v>
      </c>
      <c r="D9" s="69">
        <f>_xlfn.IFNA(MATCH(RosterPlan25[[#This Row],[player_id]],CompositeRoster[sleeper_id],0),  MATCH(RosterPlan25[[#This Row],[PLAYER]],CompositeRoster[full_name],0))</f>
        <v>8</v>
      </c>
      <c r="E9" s="69" t="e">
        <f>MATCH(RosterPlan25[[#This Row],[player_id]],Draft2020[sleeper_id],0)</f>
        <v>#N/A</v>
      </c>
      <c r="F9" s="58" t="str">
        <f>INDEX(CompositeRoster[team],RosterPlan25[[#This Row],[RosterIndex]])&amp;""</f>
        <v>TEN</v>
      </c>
      <c r="G9" s="58" t="str">
        <f>INDEX(CompositeRoster[position],RosterPlan25[[#This Row],[RosterIndex]])&amp;""</f>
        <v>RB</v>
      </c>
      <c r="H9" s="58" t="str">
        <f>INDEX(CompositeRoster[source],RosterPlan25[[#This Row],[RosterIndex]])</f>
        <v>Roster</v>
      </c>
      <c r="I9" s="59">
        <f>_xlfn.IFNA(INDEX(Draft2020[PRICE],RosterPlan25[[#This Row],[DraftIndex]]),0)</f>
        <v>0</v>
      </c>
      <c r="J9" s="59" t="str">
        <f>IF(RosterPlan25[[#This Row],[SOURCE]]="Rookie","Rookie",_xlfn.IFNA(INDEX(Draft2020[Current Contract],RosterPlan25[[#This Row],[DraftIndex]]),"Undrafted"))</f>
        <v>Undrafted</v>
      </c>
      <c r="K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9" s="59">
        <f>ROUNDDOWN(RosterPlan25[[#This Row],[Optimal $]]*IF(RosterPlan25[[#This Row],[Contract]]="Rookie",0.3,0.15),0)</f>
        <v>0</v>
      </c>
      <c r="M9" s="59">
        <f ca="1">ROUNDDOWN(RosterPlan25[[#This Row],[Optimal $]]*IF(YEAR(TODAY())=2021,0,IF(RosterPlan25[[#This Row],[Contract]]="Rookie",0.3,0.15)),0)</f>
        <v>0</v>
      </c>
      <c r="N9" s="58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9" s="48">
        <f>_xlfn.IFNA(IF(RosterPlan25[[#This Row],[POS]]="K",0,INDEX(BeerSheets[Average],MATCH(TEXT(RosterPlan25[[#This Row],[player_id]],"0"),BeerSheets[sleeper_id],0))),_xlfn.SWITCH(RosterPlan25[[#This Row],[POS]],"QB",-12,"RB",-8,"WR",-8,-5))</f>
        <v>-5.37</v>
      </c>
      <c r="P9" s="39" t="s">
        <v>434</v>
      </c>
      <c r="Q9" s="60">
        <f>_xlfn.IFNA(INDEX(Draft2020[Net Keeper Count],RosterPlan25[[#This Row],[DraftIndex]]),0)+IF(RosterPlan25[[#This Row],[KEEPER / RFA]]="K",1,0)</f>
        <v>1</v>
      </c>
      <c r="R9" s="61"/>
      <c r="S9" s="58">
        <f>IF(RosterPlan25[[#This Row],[VAR/G]]&gt;0,ROUND($AC$29*RosterPlan25[[#This Row],[VAR/G]],0),0)+1</f>
        <v>1</v>
      </c>
      <c r="T9" s="58">
        <f ca="1">RosterPlan25[[#This Row],[Optimal $]]-RosterPlan25[[#This Row],[2021 $]]</f>
        <v>0</v>
      </c>
      <c r="U9" s="62">
        <f>IF(OR(RosterPlan25[[#This Row],[SOURCE]]="Rookie",RosterPlan25[[#This Row],[POS]]="K"),0,RosterPlan25[[#This Row],[VAR/G]]+3.3)</f>
        <v>-2.0700000000000003</v>
      </c>
      <c r="V9" s="62">
        <f>IF(RosterPlan25[[#This Row],[VAW/G]]&gt;0,ROUND(RosterPlan25[[#This Row],[VAW/G]]*$AC$56,0)+1,1)</f>
        <v>1</v>
      </c>
      <c r="W9" s="63">
        <f ca="1">RosterPlan25[[#This Row],[VAWG Market $]]-_xlfn.IFNA(RosterPlan25[[#This Row],[2021 $]],1)</f>
        <v>0</v>
      </c>
      <c r="X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" s="58">
        <f ca="1">RosterPlan25[[#This Row],[Pure Inflated $]]-RosterPlan25[[#This Row],[2021 $]]</f>
        <v>0</v>
      </c>
      <c r="Z9" s="62">
        <f>INDEX(players[age],MATCH(RosterPlan25[[#This Row],[player_id]],players[sleeper_id],0))</f>
        <v>25</v>
      </c>
      <c r="AB9" s="39" t="s">
        <v>267</v>
      </c>
      <c r="AC9" s="39">
        <f ca="1">SUMIFS(RosterPlan25[[2021 $]:[2021 $]],RosterPlan25[[OWNER]:[OWNER]],"="&amp;$AB9,RosterPlan25[[KEEPER / RFA]:[KEEPER / RFA]],"K")</f>
        <v>244</v>
      </c>
      <c r="AD9" s="36">
        <f ca="1">SUMIFS(RosterPlan25[[2021 $]:[2021 $]],RosterPlan25[[OWNER]:[OWNER]],"="&amp;$AB9,RosterPlan25[[KEEPER / RFA]:[KEEPER / RFA]],"K")+
SUMIFS(RosterPlan25[[RFA $]:[RFA $]],RosterPlan25[[OWNER]:[OWNER]],"="&amp;$AB9,RosterPlan25[[KEEPER / RFA]:[KEEPER / RFA]],"RFA")</f>
        <v>244</v>
      </c>
      <c r="AE9" s="36">
        <f>COUNTIFS(RosterPlan25[OWNER],"="&amp;$AB9)</f>
        <v>29</v>
      </c>
      <c r="AF9" s="44">
        <f>COUNTIFS(RosterPlan25[OWNER],"="&amp;$AB9,RosterPlan25[KEEPER / RFA],"K")</f>
        <v>29</v>
      </c>
      <c r="AG9" s="36">
        <f>COUNTIFS(RosterPlan25[OWNER],"="&amp;$AB9,RosterPlan25[KEEPER / RFA],"RFA")</f>
        <v>0</v>
      </c>
      <c r="AH9" s="41">
        <f t="shared" ca="1" si="3"/>
        <v>239</v>
      </c>
      <c r="AI9" s="38">
        <f>SUMIFS(RosterPlan25[[VAR/G]:[VAR/G]],RosterPlan25[[OWNER]:[OWNER]],"="&amp;$AB9,RosterPlan25[[KEEPER / RFA]:[KEEPER / RFA]],"K",RosterPlan25[[VAR/G]:[VAR/G]],"&gt;0")</f>
        <v>29.880000000000003</v>
      </c>
      <c r="AJ9" s="38">
        <f>SUMIFS(RosterPlan25[[VAR/G]:[VAR/G]],RosterPlan25[[OWNER]:[OWNER]],"="&amp;$AB9,RosterPlan25[[KEEPER / RFA]:[KEEPER / RFA]],"&lt;&gt;K",RosterPlan25[[VAR/G]:[VAR/G]],"&gt;0")</f>
        <v>0</v>
      </c>
      <c r="AK9" s="38">
        <f t="shared" ca="1" si="0"/>
        <v>6.8351282051281528</v>
      </c>
      <c r="AL9" s="38">
        <f t="shared" ca="1" si="1"/>
        <v>36.715128205128153</v>
      </c>
      <c r="AM9">
        <v>23.789647435897436</v>
      </c>
      <c r="AN9" s="38">
        <f t="shared" ca="1" si="2"/>
        <v>12.925480769230717</v>
      </c>
      <c r="AQ9"/>
      <c r="AR9"/>
      <c r="AS9"/>
      <c r="AT9"/>
      <c r="AU9"/>
      <c r="AV9"/>
    </row>
    <row r="10" spans="1:48" x14ac:dyDescent="0.3">
      <c r="A10" s="1" t="s">
        <v>113</v>
      </c>
      <c r="B10" s="69" t="s">
        <v>263</v>
      </c>
      <c r="C10" s="69" t="s">
        <v>1450</v>
      </c>
      <c r="D10" s="69">
        <f>_xlfn.IFNA(MATCH(RosterPlan25[[#This Row],[player_id]],CompositeRoster[sleeper_id],0),  MATCH(RosterPlan25[[#This Row],[PLAYER]],CompositeRoster[full_name],0))</f>
        <v>9</v>
      </c>
      <c r="E10" s="69" t="e">
        <f>MATCH(RosterPlan25[[#This Row],[player_id]],Draft2020[sleeper_id],0)</f>
        <v>#N/A</v>
      </c>
      <c r="F10" s="58" t="str">
        <f>INDEX(CompositeRoster[team],RosterPlan25[[#This Row],[RosterIndex]])&amp;""</f>
        <v>MIN</v>
      </c>
      <c r="G10" s="58" t="str">
        <f>INDEX(CompositeRoster[position],RosterPlan25[[#This Row],[RosterIndex]])&amp;""</f>
        <v>QB</v>
      </c>
      <c r="H10" s="58" t="str">
        <f>INDEX(CompositeRoster[source],RosterPlan25[[#This Row],[RosterIndex]])</f>
        <v>Roster</v>
      </c>
      <c r="I10" s="59">
        <f>_xlfn.IFNA(INDEX(Draft2020[PRICE],RosterPlan25[[#This Row],[DraftIndex]]),0)</f>
        <v>0</v>
      </c>
      <c r="J10" s="59" t="str">
        <f>IF(RosterPlan25[[#This Row],[SOURCE]]="Rookie","Rookie",_xlfn.IFNA(INDEX(Draft2020[Current Contract],RosterPlan25[[#This Row],[DraftIndex]]),"Undrafted"))</f>
        <v>Undrafted</v>
      </c>
      <c r="K1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0" s="59">
        <f>ROUNDDOWN(RosterPlan25[[#This Row],[Optimal $]]*IF(RosterPlan25[[#This Row],[Contract]]="Rookie",0.3,0.15),0)</f>
        <v>0</v>
      </c>
      <c r="M10" s="59">
        <f ca="1">ROUNDDOWN(RosterPlan25[[#This Row],[Optimal $]]*IF(YEAR(TODAY())=2021,0,IF(RosterPlan25[[#This Row],[Contract]]="Rookie",0.3,0.15)),0)</f>
        <v>0</v>
      </c>
      <c r="N10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0" s="26">
        <f>_xlfn.IFNA(IF(RosterPlan25[[#This Row],[POS]]="K",0,INDEX(BeerSheets[Average],MATCH(TEXT(RosterPlan25[[#This Row],[player_id]],"0"),BeerSheets[sleeper_id],0))),_xlfn.SWITCH(RosterPlan25[[#This Row],[POS]],"QB",-12,"RB",-8,"WR",-8,-5))</f>
        <v>-1.34</v>
      </c>
      <c r="P10" s="39" t="s">
        <v>434</v>
      </c>
      <c r="Q10" s="61">
        <f>_xlfn.IFNA(INDEX(Draft2020[Net Keeper Count],RosterPlan25[[#This Row],[DraftIndex]]),0)+IF(RosterPlan25[[#This Row],[KEEPER / RFA]]="K",1,0)</f>
        <v>1</v>
      </c>
      <c r="R10" s="60"/>
      <c r="S10" s="58">
        <f>IF(RosterPlan25[[#This Row],[VAR/G]]&gt;0,ROUND($AC$29*RosterPlan25[[#This Row],[VAR/G]],0),0)+1</f>
        <v>1</v>
      </c>
      <c r="T10" s="58">
        <f ca="1">RosterPlan25[[#This Row],[Optimal $]]-RosterPlan25[[#This Row],[2021 $]]</f>
        <v>0</v>
      </c>
      <c r="U10" s="62">
        <f>IF(OR(RosterPlan25[[#This Row],[SOURCE]]="Rookie",RosterPlan25[[#This Row],[POS]]="K"),0,RosterPlan25[[#This Row],[VAR/G]]+3.3)</f>
        <v>1.9599999999999997</v>
      </c>
      <c r="V10" s="62">
        <f ca="1">IF(RosterPlan25[[#This Row],[VAW/G]]&gt;0,ROUND(RosterPlan25[[#This Row],[VAW/G]]*$AC$56,0)+1,1)</f>
        <v>121</v>
      </c>
      <c r="W10" s="63">
        <f ca="1">RosterPlan25[[#This Row],[VAWG Market $]]-_xlfn.IFNA(RosterPlan25[[#This Row],[2021 $]],1)</f>
        <v>120</v>
      </c>
      <c r="X1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" s="62">
        <f ca="1">RosterPlan25[[#This Row],[Pure Inflated $]]-RosterPlan25[[#This Row],[2021 $]]</f>
        <v>0</v>
      </c>
      <c r="Z10" s="62">
        <f>INDEX(players[age],MATCH(RosterPlan25[[#This Row],[player_id]],players[sleeper_id],0))</f>
        <v>32</v>
      </c>
      <c r="AB10" s="39" t="s">
        <v>268</v>
      </c>
      <c r="AC10" s="39">
        <f ca="1">SUMIFS(RosterPlan25[[2021 $]:[2021 $]],RosterPlan25[[OWNER]:[OWNER]],"="&amp;$AB10,RosterPlan25[[KEEPER / RFA]:[KEEPER / RFA]],"K")</f>
        <v>364</v>
      </c>
      <c r="AD10" s="36">
        <f ca="1">SUMIFS(RosterPlan25[[2021 $]:[2021 $]],RosterPlan25[[OWNER]:[OWNER]],"="&amp;$AB10,RosterPlan25[[KEEPER / RFA]:[KEEPER / RFA]],"K")+
SUMIFS(RosterPlan25[[RFA $]:[RFA $]],RosterPlan25[[OWNER]:[OWNER]],"="&amp;$AB10,RosterPlan25[[KEEPER / RFA]:[KEEPER / RFA]],"RFA")</f>
        <v>364</v>
      </c>
      <c r="AE10" s="36">
        <f>COUNTIFS(RosterPlan25[OWNER],"="&amp;$AB10)</f>
        <v>37</v>
      </c>
      <c r="AF10" s="44">
        <f>COUNTIFS(RosterPlan25[OWNER],"="&amp;$AB10,RosterPlan25[KEEPER / RFA],"K")</f>
        <v>37</v>
      </c>
      <c r="AG10" s="36">
        <f>COUNTIFS(RosterPlan25[OWNER],"="&amp;$AB10,RosterPlan25[KEEPER / RFA],"RFA")</f>
        <v>0</v>
      </c>
      <c r="AH10" s="41">
        <f t="shared" ca="1" si="3"/>
        <v>351</v>
      </c>
      <c r="AI10" s="38">
        <f>SUMIFS(RosterPlan25[[VAR/G]:[VAR/G]],RosterPlan25[[OWNER]:[OWNER]],"="&amp;$AB10,RosterPlan25[[KEEPER / RFA]:[KEEPER / RFA]],"K",RosterPlan25[[VAR/G]:[VAR/G]],"&gt;0")</f>
        <v>25.479999999999997</v>
      </c>
      <c r="AJ10" s="38">
        <f>SUMIFS(RosterPlan25[[VAR/G]:[VAR/G]],RosterPlan25[[OWNER]:[OWNER]],"="&amp;$AB10,RosterPlan25[[KEEPER / RFA]:[KEEPER / RFA]],"&lt;&gt;K",RosterPlan25[[VAR/G]:[VAR/G]],"&gt;0")</f>
        <v>0</v>
      </c>
      <c r="AK10" s="38">
        <f t="shared" ca="1" si="0"/>
        <v>-5.7146153846153407</v>
      </c>
      <c r="AL10" s="38">
        <f t="shared" ca="1" si="1"/>
        <v>19.765384615384654</v>
      </c>
      <c r="AM10">
        <v>22.437788461538464</v>
      </c>
      <c r="AN10" s="38">
        <f t="shared" ca="1" si="2"/>
        <v>-2.6724038461538093</v>
      </c>
      <c r="AQ10"/>
      <c r="AR10"/>
      <c r="AS10"/>
      <c r="AT10"/>
      <c r="AU10"/>
      <c r="AV10"/>
    </row>
    <row r="11" spans="1:48" x14ac:dyDescent="0.3">
      <c r="A11" s="1" t="s">
        <v>15130</v>
      </c>
      <c r="B11" s="69" t="s">
        <v>263</v>
      </c>
      <c r="C11" s="69" t="s">
        <v>15586</v>
      </c>
      <c r="D11" s="69">
        <f>_xlfn.IFNA(MATCH(RosterPlan25[[#This Row],[player_id]],CompositeRoster[sleeper_id],0),  MATCH(RosterPlan25[[#This Row],[PLAYER]],CompositeRoster[full_name],0))</f>
        <v>10</v>
      </c>
      <c r="E11" s="69">
        <f>MATCH(RosterPlan25[[#This Row],[player_id]],Draft2020[sleeper_id],0)</f>
        <v>238</v>
      </c>
      <c r="F11" s="69" t="str">
        <f>INDEX(CompositeRoster[team],RosterPlan25[[#This Row],[RosterIndex]])&amp;""</f>
        <v>MIA</v>
      </c>
      <c r="G11" s="69" t="str">
        <f>INDEX(CompositeRoster[position],RosterPlan25[[#This Row],[RosterIndex]])&amp;""</f>
        <v>WR</v>
      </c>
      <c r="H11" s="69" t="str">
        <f>INDEX(CompositeRoster[source],RosterPlan25[[#This Row],[RosterIndex]])</f>
        <v>Roster</v>
      </c>
      <c r="I11" s="42">
        <f>_xlfn.IFNA(INDEX(Draft2020[PRICE],RosterPlan25[[#This Row],[DraftIndex]]),0)</f>
        <v>3</v>
      </c>
      <c r="J11" s="42" t="str">
        <f>IF(RosterPlan25[[#This Row],[SOURCE]]="Rookie","Rookie",_xlfn.IFNA(INDEX(Draft2020[Current Contract],RosterPlan25[[#This Row],[DraftIndex]]),"Undrafted"))</f>
        <v>Rookie</v>
      </c>
      <c r="K11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" s="42">
        <f>ROUNDDOWN(RosterPlan25[[#This Row],[Optimal $]]*IF(RosterPlan25[[#This Row],[Contract]]="Rookie",0.3,0.15),0)</f>
        <v>0</v>
      </c>
      <c r="M11" s="42">
        <f ca="1">ROUNDDOWN(RosterPlan25[[#This Row],[Optimal $]]*IF(YEAR(TODAY())=2021,0,IF(RosterPlan25[[#This Row],[Contract]]="Rookie",0.3,0.15)),0)</f>
        <v>0</v>
      </c>
      <c r="N11" s="69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1" s="38">
        <f>_xlfn.IFNA(IF(RosterPlan25[[#This Row],[POS]]="K",0,INDEX(BeerSheets[Average],MATCH(TEXT(RosterPlan25[[#This Row],[player_id]],"0"),BeerSheets[sleeper_id],0))),_xlfn.SWITCH(RosterPlan25[[#This Row],[POS]],"QB",-12,"RB",-8,"WR",-8,-5))</f>
        <v>-6.08</v>
      </c>
      <c r="P11" s="39" t="s">
        <v>434</v>
      </c>
      <c r="Q11" s="69">
        <f>_xlfn.IFNA(INDEX(Draft2020[Net Keeper Count],RosterPlan25[[#This Row],[DraftIndex]]),0)+IF(RosterPlan25[[#This Row],[KEEPER / RFA]]="K",1,0)</f>
        <v>1</v>
      </c>
      <c r="R11" s="39"/>
      <c r="S11" s="36">
        <f>IF(RosterPlan25[[#This Row],[VAR/G]]&gt;0,ROUND($AC$29*RosterPlan25[[#This Row],[VAR/G]],0),0)+1</f>
        <v>1</v>
      </c>
      <c r="T11" s="36">
        <f ca="1">RosterPlan25[[#This Row],[Optimal $]]-RosterPlan25[[#This Row],[2021 $]]</f>
        <v>-2</v>
      </c>
      <c r="U11" s="36">
        <f>IF(OR(RosterPlan25[[#This Row],[SOURCE]]="Rookie",RosterPlan25[[#This Row],[POS]]="K"),0,RosterPlan25[[#This Row],[VAR/G]]+3.3)</f>
        <v>-2.7800000000000002</v>
      </c>
      <c r="V11" s="36">
        <f>IF(RosterPlan25[[#This Row],[VAW/G]]&gt;0,ROUND(RosterPlan25[[#This Row],[VAW/G]]*$AC$56,0)+1,1)</f>
        <v>1</v>
      </c>
      <c r="W11" s="43">
        <f ca="1">RosterPlan25[[#This Row],[VAWG Market $]]-_xlfn.IFNA(RosterPlan25[[#This Row],[2021 $]],1)</f>
        <v>-2</v>
      </c>
      <c r="X11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1" s="36">
        <f ca="1">RosterPlan25[[#This Row],[Pure Inflated $]]-RosterPlan25[[#This Row],[2021 $]]</f>
        <v>-2</v>
      </c>
      <c r="Z11" s="62">
        <f>INDEX(players[age],MATCH(RosterPlan25[[#This Row],[player_id]],players[sleeper_id],0))</f>
        <v>23</v>
      </c>
      <c r="AB11" s="39" t="s">
        <v>269</v>
      </c>
      <c r="AC11" s="39">
        <f ca="1">SUMIFS(RosterPlan25[[2021 $]:[2021 $]],RosterPlan25[[OWNER]:[OWNER]],"="&amp;$AB11,RosterPlan25[[KEEPER / RFA]:[KEEPER / RFA]],"K")</f>
        <v>315</v>
      </c>
      <c r="AD11" s="36">
        <f ca="1">SUMIFS(RosterPlan25[[2021 $]:[2021 $]],RosterPlan25[[OWNER]:[OWNER]],"="&amp;$AB11,RosterPlan25[[KEEPER / RFA]:[KEEPER / RFA]],"K")+
SUMIFS(RosterPlan25[[RFA $]:[RFA $]],RosterPlan25[[OWNER]:[OWNER]],"="&amp;$AB11,RosterPlan25[[KEEPER / RFA]:[KEEPER / RFA]],"RFA")</f>
        <v>315</v>
      </c>
      <c r="AE11" s="36">
        <f>COUNTIFS(RosterPlan25[OWNER],"="&amp;$AB11)</f>
        <v>31</v>
      </c>
      <c r="AF11" s="44">
        <f>COUNTIFS(RosterPlan25[OWNER],"="&amp;$AB11,RosterPlan25[KEEPER / RFA],"K")</f>
        <v>31</v>
      </c>
      <c r="AG11" s="36">
        <f>COUNTIFS(RosterPlan25[OWNER],"="&amp;$AB11,RosterPlan25[KEEPER / RFA],"RFA")</f>
        <v>0</v>
      </c>
      <c r="AH11" s="41">
        <f t="shared" ca="1" si="3"/>
        <v>308</v>
      </c>
      <c r="AI11" s="38">
        <f>SUMIFS(RosterPlan25[[VAR/G]:[VAR/G]],RosterPlan25[[OWNER]:[OWNER]],"="&amp;$AB11,RosterPlan25[[KEEPER / RFA]:[KEEPER / RFA]],"K",RosterPlan25[[VAR/G]:[VAR/G]],"&gt;0")</f>
        <v>16.939999999999998</v>
      </c>
      <c r="AJ11" s="38">
        <f>SUMIFS(RosterPlan25[[VAR/G]:[VAR/G]],RosterPlan25[[OWNER]:[OWNER]],"="&amp;$AB11,RosterPlan25[[KEEPER / RFA]:[KEEPER / RFA]],"&lt;&gt;K",RosterPlan25[[VAR/G]:[VAR/G]],"&gt;0")</f>
        <v>0</v>
      </c>
      <c r="AK11" s="38">
        <f t="shared" ca="1" si="0"/>
        <v>-0.89641025641024952</v>
      </c>
      <c r="AL11" s="38">
        <f t="shared" ca="1" si="1"/>
        <v>16.043589743589749</v>
      </c>
      <c r="AM11">
        <v>15.203290598290614</v>
      </c>
      <c r="AN11" s="38">
        <f t="shared" ca="1" si="2"/>
        <v>0.84029914529913441</v>
      </c>
      <c r="AQ11"/>
      <c r="AR11"/>
      <c r="AS11"/>
      <c r="AT11"/>
      <c r="AU11"/>
      <c r="AV11"/>
    </row>
    <row r="12" spans="1:48" x14ac:dyDescent="0.3">
      <c r="A12" s="1" t="s">
        <v>67</v>
      </c>
      <c r="B12" s="69" t="s">
        <v>263</v>
      </c>
      <c r="C12" s="69" t="s">
        <v>7871</v>
      </c>
      <c r="D12" s="69">
        <f>_xlfn.IFNA(MATCH(RosterPlan25[[#This Row],[player_id]],CompositeRoster[sleeper_id],0),  MATCH(RosterPlan25[[#This Row],[PLAYER]],CompositeRoster[full_name],0))</f>
        <v>11</v>
      </c>
      <c r="E12" s="69">
        <f>MATCH(RosterPlan25[[#This Row],[player_id]],Draft2020[sleeper_id],0)</f>
        <v>18</v>
      </c>
      <c r="F12" s="58" t="str">
        <f>INDEX(CompositeRoster[team],RosterPlan25[[#This Row],[RosterIndex]])&amp;""</f>
        <v>DEN</v>
      </c>
      <c r="G12" s="58" t="str">
        <f>INDEX(CompositeRoster[position],RosterPlan25[[#This Row],[RosterIndex]])&amp;""</f>
        <v>RB</v>
      </c>
      <c r="H12" s="58" t="str">
        <f>INDEX(CompositeRoster[source],RosterPlan25[[#This Row],[RosterIndex]])</f>
        <v>Roster</v>
      </c>
      <c r="I12" s="59">
        <f>_xlfn.IFNA(INDEX(Draft2020[PRICE],RosterPlan25[[#This Row],[DraftIndex]]),0)</f>
        <v>32</v>
      </c>
      <c r="J12" s="59" t="str">
        <f>IF(RosterPlan25[[#This Row],[SOURCE]]="Rookie","Rookie",_xlfn.IFNA(INDEX(Draft2020[Current Contract],RosterPlan25[[#This Row],[DraftIndex]]),"Undrafted"))</f>
        <v>Auction</v>
      </c>
      <c r="K1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2" s="59">
        <f>ROUNDDOWN(RosterPlan25[[#This Row],[Optimal $]]*IF(RosterPlan25[[#This Row],[Contract]]="Rookie",0.3,0.15),0)</f>
        <v>2</v>
      </c>
      <c r="M12" s="59">
        <f ca="1">ROUNDDOWN(RosterPlan25[[#This Row],[Optimal $]]*IF(YEAR(TODAY())=2021,0,IF(RosterPlan25[[#This Row],[Contract]]="Rookie",0.3,0.15)),0)</f>
        <v>0</v>
      </c>
      <c r="N12" s="60">
        <f ca="1">IF(RosterPlan25[[#This Row],[SOURCE]]="Rookie",INDEX(Rookies2021[salary],MATCH(RosterPlan25[[#This Row],[PLAYER]],Rookies2021[full_name],0)),MAX(RosterPlan25[[#This Row],[Current $]]+RosterPlan25[[#This Row],[$↑ VAR]],1))</f>
        <v>32</v>
      </c>
      <c r="O12" s="26">
        <f>_xlfn.IFNA(IF(RosterPlan25[[#This Row],[POS]]="K",0,INDEX(BeerSheets[Average],MATCH(TEXT(RosterPlan25[[#This Row],[player_id]],"0"),BeerSheets[sleeper_id],0))),_xlfn.SWITCH(RosterPlan25[[#This Row],[POS]],"QB",-12,"RB",-8,"WR",-8,-5))</f>
        <v>1.6</v>
      </c>
      <c r="P12" s="39" t="s">
        <v>434</v>
      </c>
      <c r="Q12" s="61">
        <f>_xlfn.IFNA(INDEX(Draft2020[Net Keeper Count],RosterPlan25[[#This Row],[DraftIndex]]),0)+IF(RosterPlan25[[#This Row],[KEEPER / RFA]]="K",1,0)</f>
        <v>2</v>
      </c>
      <c r="R12" s="60"/>
      <c r="S12" s="58">
        <f>IF(RosterPlan25[[#This Row],[VAR/G]]&gt;0,ROUND($AC$29*RosterPlan25[[#This Row],[VAR/G]],0),0)+1</f>
        <v>15</v>
      </c>
      <c r="T12" s="58">
        <f ca="1">RosterPlan25[[#This Row],[Optimal $]]-RosterPlan25[[#This Row],[2021 $]]</f>
        <v>-17</v>
      </c>
      <c r="U12" s="62">
        <f>IF(OR(RosterPlan25[[#This Row],[SOURCE]]="Rookie",RosterPlan25[[#This Row],[POS]]="K"),0,RosterPlan25[[#This Row],[VAR/G]]+3.3)</f>
        <v>4.9000000000000004</v>
      </c>
      <c r="V12" s="62">
        <f ca="1">IF(RosterPlan25[[#This Row],[VAW/G]]&gt;0,ROUND(RosterPlan25[[#This Row],[VAW/G]]*$AC$56,0)+1,1)</f>
        <v>300</v>
      </c>
      <c r="W12" s="63">
        <f ca="1">RosterPlan25[[#This Row],[VAWG Market $]]-_xlfn.IFNA(RosterPlan25[[#This Row],[2021 $]],1)</f>
        <v>268</v>
      </c>
      <c r="X1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149</v>
      </c>
      <c r="Y12" s="62">
        <f ca="1">RosterPlan25[[#This Row],[Pure Inflated $]]-RosterPlan25[[#This Row],[2021 $]]</f>
        <v>117</v>
      </c>
      <c r="Z12" s="62">
        <f>INDEX(players[age],MATCH(RosterPlan25[[#This Row],[player_id]],players[sleeper_id],0))</f>
        <v>28</v>
      </c>
      <c r="AC12">
        <f ca="1">SUM(AC2:AC11)</f>
        <v>2883</v>
      </c>
      <c r="AD12">
        <f t="shared" ref="AD12:AJ12" ca="1" si="4">SUM(AD2:AD11)</f>
        <v>2883</v>
      </c>
      <c r="AE12"/>
      <c r="AF12" s="40">
        <f t="shared" si="4"/>
        <v>298</v>
      </c>
      <c r="AG12"/>
      <c r="AH12" s="41">
        <f t="shared" ca="1" si="4"/>
        <v>2825</v>
      </c>
      <c r="AI12" s="38">
        <f t="shared" si="4"/>
        <v>295.19999999999993</v>
      </c>
      <c r="AJ12" s="38">
        <f t="shared" si="4"/>
        <v>0</v>
      </c>
      <c r="AK12"/>
      <c r="AL12"/>
      <c r="AM12"/>
      <c r="AQ12"/>
      <c r="AR12"/>
      <c r="AS12"/>
      <c r="AT12"/>
      <c r="AU12"/>
      <c r="AV12"/>
    </row>
    <row r="13" spans="1:48" x14ac:dyDescent="0.3">
      <c r="A13" s="1" t="s">
        <v>37</v>
      </c>
      <c r="B13" s="69" t="s">
        <v>263</v>
      </c>
      <c r="C13" s="69" t="s">
        <v>5457</v>
      </c>
      <c r="D13" s="69">
        <f>_xlfn.IFNA(MATCH(RosterPlan25[[#This Row],[player_id]],CompositeRoster[sleeper_id],0),  MATCH(RosterPlan25[[#This Row],[PLAYER]],CompositeRoster[full_name],0))</f>
        <v>12</v>
      </c>
      <c r="E13" s="69">
        <f>MATCH(RosterPlan25[[#This Row],[player_id]],Draft2020[sleeper_id],0)</f>
        <v>17</v>
      </c>
      <c r="F13" s="69" t="str">
        <f>INDEX(CompositeRoster[team],RosterPlan25[[#This Row],[RosterIndex]])&amp;""</f>
        <v>DAL</v>
      </c>
      <c r="G13" s="69" t="str">
        <f>INDEX(CompositeRoster[position],RosterPlan25[[#This Row],[RosterIndex]])&amp;""</f>
        <v>WR</v>
      </c>
      <c r="H13" s="36" t="str">
        <f>INDEX(CompositeRoster[source],RosterPlan25[[#This Row],[RosterIndex]])</f>
        <v>Roster</v>
      </c>
      <c r="I13" s="42">
        <f>_xlfn.IFNA(INDEX(Draft2020[PRICE],RosterPlan25[[#This Row],[DraftIndex]]),0)</f>
        <v>7</v>
      </c>
      <c r="J13" s="42" t="str">
        <f>IF(RosterPlan25[[#This Row],[SOURCE]]="Rookie","Rookie",_xlfn.IFNA(INDEX(Draft2020[Current Contract],RosterPlan25[[#This Row],[DraftIndex]]),"Undrafted"))</f>
        <v>Rookie</v>
      </c>
      <c r="K13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" s="42">
        <f>ROUNDDOWN(RosterPlan25[[#This Row],[Optimal $]]*IF(RosterPlan25[[#This Row],[Contract]]="Rookie",0.3,0.15),0)</f>
        <v>0</v>
      </c>
      <c r="M13" s="42">
        <f ca="1">ROUNDDOWN(RosterPlan25[[#This Row],[Optimal $]]*IF(YEAR(TODAY())=2021,0,IF(RosterPlan25[[#This Row],[Contract]]="Rookie",0.3,0.15)),0)</f>
        <v>0</v>
      </c>
      <c r="N13" s="36">
        <f ca="1">IF(RosterPlan25[[#This Row],[SOURCE]]="Rookie",INDEX(Rookies2021[salary],MATCH(RosterPlan25[[#This Row],[PLAYER]],Rookies2021[full_name],0)),MAX(RosterPlan25[[#This Row],[Current $]]+RosterPlan25[[#This Row],[$↑ VAR]],1))</f>
        <v>7</v>
      </c>
      <c r="O13" s="38">
        <f>_xlfn.IFNA(IF(RosterPlan25[[#This Row],[POS]]="K",0,INDEX(BeerSheets[Average],MATCH(TEXT(RosterPlan25[[#This Row],[player_id]],"0"),BeerSheets[sleeper_id],0))),_xlfn.SWITCH(RosterPlan25[[#This Row],[POS]],"QB",-12,"RB",-8,"WR",-8,-5))</f>
        <v>0.1</v>
      </c>
      <c r="P13" s="39" t="s">
        <v>434</v>
      </c>
      <c r="Q13" s="36">
        <f>_xlfn.IFNA(INDEX(Draft2020[Net Keeper Count],RosterPlan25[[#This Row],[DraftIndex]]),0)+IF(RosterPlan25[[#This Row],[KEEPER / RFA]]="K",1,0)</f>
        <v>3</v>
      </c>
      <c r="R13" s="39"/>
      <c r="S13" s="69">
        <f>IF(RosterPlan25[[#This Row],[VAR/G]]&gt;0,ROUND($AC$29*RosterPlan25[[#This Row],[VAR/G]],0),0)+1</f>
        <v>2</v>
      </c>
      <c r="T13" s="36">
        <f ca="1">RosterPlan25[[#This Row],[Optimal $]]-RosterPlan25[[#This Row],[2021 $]]</f>
        <v>-5</v>
      </c>
      <c r="U13" s="36">
        <f>IF(OR(RosterPlan25[[#This Row],[SOURCE]]="Rookie",RosterPlan25[[#This Row],[POS]]="K"),0,RosterPlan25[[#This Row],[VAR/G]]+3.3)</f>
        <v>3.4</v>
      </c>
      <c r="V13" s="36">
        <f ca="1">IF(RosterPlan25[[#This Row],[VAW/G]]&gt;0,ROUND(RosterPlan25[[#This Row],[VAW/G]]*$AC$56,0)+1,1)</f>
        <v>208</v>
      </c>
      <c r="W13" s="43">
        <f ca="1">RosterPlan25[[#This Row],[VAWG Market $]]-_xlfn.IFNA(RosterPlan25[[#This Row],[2021 $]],1)</f>
        <v>201</v>
      </c>
      <c r="X13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124</v>
      </c>
      <c r="Y13" s="36">
        <f ca="1">RosterPlan25[[#This Row],[Pure Inflated $]]-RosterPlan25[[#This Row],[2021 $]]</f>
        <v>117</v>
      </c>
      <c r="Z13" s="62">
        <f>INDEX(players[age],MATCH(RosterPlan25[[#This Row],[player_id]],players[sleeper_id],0))</f>
        <v>25</v>
      </c>
      <c r="AQ13"/>
      <c r="AR13"/>
      <c r="AS13"/>
      <c r="AT13"/>
      <c r="AU13"/>
      <c r="AV13"/>
    </row>
    <row r="14" spans="1:48" x14ac:dyDescent="0.3">
      <c r="A14" s="1" t="s">
        <v>29</v>
      </c>
      <c r="B14" s="69" t="s">
        <v>263</v>
      </c>
      <c r="C14" s="69" t="s">
        <v>6820</v>
      </c>
      <c r="D14" s="58">
        <f>_xlfn.IFNA(MATCH(RosterPlan25[[#This Row],[player_id]],CompositeRoster[sleeper_id],0),  MATCH(RosterPlan25[[#This Row],[PLAYER]],CompositeRoster[full_name],0))</f>
        <v>13</v>
      </c>
      <c r="E14" s="58">
        <f>MATCH(RosterPlan25[[#This Row],[player_id]],Draft2020[sleeper_id],0)</f>
        <v>15</v>
      </c>
      <c r="F14" s="58" t="str">
        <f>INDEX(CompositeRoster[team],RosterPlan25[[#This Row],[RosterIndex]])&amp;""</f>
        <v>LAC</v>
      </c>
      <c r="G14" s="58" t="str">
        <f>INDEX(CompositeRoster[position],RosterPlan25[[#This Row],[RosterIndex]])&amp;""</f>
        <v>WR</v>
      </c>
      <c r="H14" s="58" t="str">
        <f>INDEX(CompositeRoster[source],RosterPlan25[[#This Row],[RosterIndex]])</f>
        <v>Roster</v>
      </c>
      <c r="I14" s="59">
        <f>_xlfn.IFNA(INDEX(Draft2020[PRICE],RosterPlan25[[#This Row],[DraftIndex]]),0)</f>
        <v>9</v>
      </c>
      <c r="J14" s="59" t="str">
        <f>IF(RosterPlan25[[#This Row],[SOURCE]]="Rookie","Rookie",_xlfn.IFNA(INDEX(Draft2020[Current Contract],RosterPlan25[[#This Row],[DraftIndex]]),"Undrafted"))</f>
        <v>Rookie</v>
      </c>
      <c r="K1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4" s="59">
        <f>ROUNDDOWN(RosterPlan25[[#This Row],[Optimal $]]*IF(RosterPlan25[[#This Row],[Contract]]="Rookie",0.3,0.15),0)</f>
        <v>0</v>
      </c>
      <c r="M14" s="59">
        <f ca="1">ROUNDDOWN(RosterPlan25[[#This Row],[Optimal $]]*IF(YEAR(TODAY())=2021,0,IF(RosterPlan25[[#This Row],[Contract]]="Rookie",0.3,0.15)),0)</f>
        <v>0</v>
      </c>
      <c r="N14" s="60">
        <f ca="1">IF(RosterPlan25[[#This Row],[SOURCE]]="Rookie",INDEX(Rookies2021[salary],MATCH(RosterPlan25[[#This Row],[PLAYER]],Rookies2021[full_name],0)),MAX(RosterPlan25[[#This Row],[Current $]]+RosterPlan25[[#This Row],[$↑ VAR]],1))</f>
        <v>9</v>
      </c>
      <c r="O14" s="26">
        <f>_xlfn.IFNA(IF(RosterPlan25[[#This Row],[POS]]="K",0,INDEX(BeerSheets[Average],MATCH(TEXT(RosterPlan25[[#This Row],[player_id]],"0"),BeerSheets[sleeper_id],0))),_xlfn.SWITCH(RosterPlan25[[#This Row],[POS]],"QB",-12,"RB",-8,"WR",-8,-5))</f>
        <v>0.03</v>
      </c>
      <c r="P14" s="39" t="s">
        <v>434</v>
      </c>
      <c r="Q14" s="61">
        <f>_xlfn.IFNA(INDEX(Draft2020[Net Keeper Count],RosterPlan25[[#This Row],[DraftIndex]]),0)+IF(RosterPlan25[[#This Row],[KEEPER / RFA]]="K",1,0)</f>
        <v>4</v>
      </c>
      <c r="R14" s="60"/>
      <c r="S14" s="58">
        <f>IF(RosterPlan25[[#This Row],[VAR/G]]&gt;0,ROUND($AC$29*RosterPlan25[[#This Row],[VAR/G]],0),0)+1</f>
        <v>1</v>
      </c>
      <c r="T14" s="58">
        <f ca="1">RosterPlan25[[#This Row],[Optimal $]]-RosterPlan25[[#This Row],[2021 $]]</f>
        <v>-8</v>
      </c>
      <c r="U14" s="62">
        <f>IF(OR(RosterPlan25[[#This Row],[SOURCE]]="Rookie",RosterPlan25[[#This Row],[POS]]="K"),0,RosterPlan25[[#This Row],[VAR/G]]+3.3)</f>
        <v>3.3299999999999996</v>
      </c>
      <c r="V14" s="62">
        <f ca="1">IF(RosterPlan25[[#This Row],[VAW/G]]&gt;0,ROUND(RosterPlan25[[#This Row],[VAW/G]]*$AC$56,0)+1,1)</f>
        <v>204</v>
      </c>
      <c r="W14" s="63">
        <f ca="1">RosterPlan25[[#This Row],[VAWG Market $]]-_xlfn.IFNA(RosterPlan25[[#This Row],[2021 $]],1)</f>
        <v>195</v>
      </c>
      <c r="X14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126</v>
      </c>
      <c r="Y14" s="62">
        <f ca="1">RosterPlan25[[#This Row],[Pure Inflated $]]-RosterPlan25[[#This Row],[2021 $]]</f>
        <v>117</v>
      </c>
      <c r="Z14" s="62">
        <f>INDEX(players[age],MATCH(RosterPlan25[[#This Row],[player_id]],players[sleeper_id],0))</f>
        <v>26</v>
      </c>
      <c r="AQ14"/>
      <c r="AR14"/>
      <c r="AS14"/>
      <c r="AT14"/>
      <c r="AU14"/>
      <c r="AV14"/>
    </row>
    <row r="15" spans="1:48" x14ac:dyDescent="0.3">
      <c r="A15" s="1" t="s">
        <v>68</v>
      </c>
      <c r="B15" s="69" t="s">
        <v>263</v>
      </c>
      <c r="C15" s="69" t="s">
        <v>8825</v>
      </c>
      <c r="D15" s="69">
        <f>_xlfn.IFNA(MATCH(RosterPlan25[[#This Row],[player_id]],CompositeRoster[sleeper_id],0),  MATCH(RosterPlan25[[#This Row],[PLAYER]],CompositeRoster[full_name],0))</f>
        <v>14</v>
      </c>
      <c r="E15" s="69" t="e">
        <f>MATCH(RosterPlan25[[#This Row],[player_id]],Draft2020[sleeper_id],0)</f>
        <v>#N/A</v>
      </c>
      <c r="F15" s="58" t="str">
        <f>INDEX(CompositeRoster[team],RosterPlan25[[#This Row],[RosterIndex]])&amp;""</f>
        <v>NE</v>
      </c>
      <c r="G15" s="58" t="str">
        <f>INDEX(CompositeRoster[position],RosterPlan25[[#This Row],[RosterIndex]])&amp;""</f>
        <v>WR</v>
      </c>
      <c r="H15" s="58" t="str">
        <f>INDEX(CompositeRoster[source],RosterPlan25[[#This Row],[RosterIndex]])</f>
        <v>Roster</v>
      </c>
      <c r="I15" s="59">
        <f>_xlfn.IFNA(INDEX(Draft2020[PRICE],RosterPlan25[[#This Row],[DraftIndex]]),0)</f>
        <v>0</v>
      </c>
      <c r="J15" s="59" t="str">
        <f>IF(RosterPlan25[[#This Row],[SOURCE]]="Rookie","Rookie",_xlfn.IFNA(INDEX(Draft2020[Current Contract],RosterPlan25[[#This Row],[DraftIndex]]),"Undrafted"))</f>
        <v>Undrafted</v>
      </c>
      <c r="K1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5" s="59">
        <f>ROUNDDOWN(RosterPlan25[[#This Row],[Optimal $]]*IF(RosterPlan25[[#This Row],[Contract]]="Rookie",0.3,0.15),0)</f>
        <v>0</v>
      </c>
      <c r="M15" s="59">
        <f ca="1">ROUNDDOWN(RosterPlan25[[#This Row],[Optimal $]]*IF(YEAR(TODAY())=2021,0,IF(RosterPlan25[[#This Row],[Contract]]="Rookie",0.3,0.15)),0)</f>
        <v>0</v>
      </c>
      <c r="N1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5" s="26">
        <f>_xlfn.IFNA(IF(RosterPlan25[[#This Row],[POS]]="K",0,INDEX(BeerSheets[Average],MATCH(TEXT(RosterPlan25[[#This Row],[player_id]],"0"),BeerSheets[sleeper_id],0))),_xlfn.SWITCH(RosterPlan25[[#This Row],[POS]],"QB",-12,"RB",-8,"WR",-8,-5))</f>
        <v>-0.99</v>
      </c>
      <c r="P15" s="39" t="s">
        <v>434</v>
      </c>
      <c r="Q15" s="61">
        <f>_xlfn.IFNA(INDEX(Draft2020[Net Keeper Count],RosterPlan25[[#This Row],[DraftIndex]]),0)+IF(RosterPlan25[[#This Row],[KEEPER / RFA]]="K",1,0)</f>
        <v>1</v>
      </c>
      <c r="R15" s="60"/>
      <c r="S15" s="58">
        <f>IF(RosterPlan25[[#This Row],[VAR/G]]&gt;0,ROUND($AC$29*RosterPlan25[[#This Row],[VAR/G]],0),0)+1</f>
        <v>1</v>
      </c>
      <c r="T15" s="58">
        <f ca="1">RosterPlan25[[#This Row],[Optimal $]]-RosterPlan25[[#This Row],[2021 $]]</f>
        <v>0</v>
      </c>
      <c r="U15" s="62">
        <f>IF(OR(RosterPlan25[[#This Row],[SOURCE]]="Rookie",RosterPlan25[[#This Row],[POS]]="K"),0,RosterPlan25[[#This Row],[VAR/G]]+3.3)</f>
        <v>2.3099999999999996</v>
      </c>
      <c r="V15" s="62">
        <f ca="1">IF(RosterPlan25[[#This Row],[VAW/G]]&gt;0,ROUND(RosterPlan25[[#This Row],[VAW/G]]*$AC$56,0)+1,1)</f>
        <v>142</v>
      </c>
      <c r="W15" s="63">
        <f ca="1">RosterPlan25[[#This Row],[VAWG Market $]]-_xlfn.IFNA(RosterPlan25[[#This Row],[2021 $]],1)</f>
        <v>141</v>
      </c>
      <c r="X1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" s="62">
        <f ca="1">RosterPlan25[[#This Row],[Pure Inflated $]]-RosterPlan25[[#This Row],[2021 $]]</f>
        <v>0</v>
      </c>
      <c r="Z15" s="62">
        <f>INDEX(players[age],MATCH(RosterPlan25[[#This Row],[player_id]],players[sleeper_id],0))</f>
        <v>28</v>
      </c>
      <c r="AQ15"/>
      <c r="AR15"/>
      <c r="AS15"/>
      <c r="AT15"/>
      <c r="AU15"/>
      <c r="AV15"/>
    </row>
    <row r="16" spans="1:48" x14ac:dyDescent="0.3">
      <c r="A16" s="1" t="s">
        <v>28</v>
      </c>
      <c r="B16" s="69" t="s">
        <v>263</v>
      </c>
      <c r="C16" s="69" t="s">
        <v>10705</v>
      </c>
      <c r="D16" s="69">
        <f>_xlfn.IFNA(MATCH(RosterPlan25[[#This Row],[player_id]],CompositeRoster[sleeper_id],0),  MATCH(RosterPlan25[[#This Row],[PLAYER]],CompositeRoster[full_name],0))</f>
        <v>15</v>
      </c>
      <c r="E16" s="69">
        <f>MATCH(RosterPlan25[[#This Row],[player_id]],Draft2020[sleeper_id],0)</f>
        <v>1</v>
      </c>
      <c r="F16" s="58" t="str">
        <f>INDEX(CompositeRoster[team],RosterPlan25[[#This Row],[RosterIndex]])&amp;""</f>
        <v>TB</v>
      </c>
      <c r="G16" s="58" t="str">
        <f>INDEX(CompositeRoster[position],RosterPlan25[[#This Row],[RosterIndex]])&amp;""</f>
        <v>TE</v>
      </c>
      <c r="H16" s="58" t="str">
        <f>INDEX(CompositeRoster[source],RosterPlan25[[#This Row],[RosterIndex]])</f>
        <v>Roster</v>
      </c>
      <c r="I16" s="59">
        <f>_xlfn.IFNA(INDEX(Draft2020[PRICE],RosterPlan25[[#This Row],[DraftIndex]]),0)</f>
        <v>3</v>
      </c>
      <c r="J16" s="59" t="str">
        <f>IF(RosterPlan25[[#This Row],[SOURCE]]="Rookie","Rookie",_xlfn.IFNA(INDEX(Draft2020[Current Contract],RosterPlan25[[#This Row],[DraftIndex]]),"Undrafted"))</f>
        <v>Auction</v>
      </c>
      <c r="K16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6" s="59">
        <f>ROUNDDOWN(RosterPlan25[[#This Row],[Optimal $]]*IF(RosterPlan25[[#This Row],[Contract]]="Rookie",0.3,0.15),0)</f>
        <v>0</v>
      </c>
      <c r="M16" s="59">
        <f ca="1">ROUNDDOWN(RosterPlan25[[#This Row],[Optimal $]]*IF(YEAR(TODAY())=2021,0,IF(RosterPlan25[[#This Row],[Contract]]="Rookie",0.3,0.15)),0)</f>
        <v>0</v>
      </c>
      <c r="N16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6" s="26">
        <f>_xlfn.IFNA(IF(RosterPlan25[[#This Row],[POS]]="K",0,INDEX(BeerSheets[Average],MATCH(TEXT(RosterPlan25[[#This Row],[player_id]],"0"),BeerSheets[sleeper_id],0))),_xlfn.SWITCH(RosterPlan25[[#This Row],[POS]],"QB",-12,"RB",-8,"WR",-8,-5))</f>
        <v>-1.69</v>
      </c>
      <c r="P16" s="39" t="s">
        <v>434</v>
      </c>
      <c r="Q16" s="61">
        <f>_xlfn.IFNA(INDEX(Draft2020[Net Keeper Count],RosterPlan25[[#This Row],[DraftIndex]]),0)+IF(RosterPlan25[[#This Row],[KEEPER / RFA]]="K",1,0)</f>
        <v>1</v>
      </c>
      <c r="R16" s="60"/>
      <c r="S16" s="58">
        <f>IF(RosterPlan25[[#This Row],[VAR/G]]&gt;0,ROUND($AC$29*RosterPlan25[[#This Row],[VAR/G]],0),0)+1</f>
        <v>1</v>
      </c>
      <c r="T16" s="58">
        <f ca="1">RosterPlan25[[#This Row],[Optimal $]]-RosterPlan25[[#This Row],[2021 $]]</f>
        <v>-2</v>
      </c>
      <c r="U16" s="62">
        <f>IF(OR(RosterPlan25[[#This Row],[SOURCE]]="Rookie",RosterPlan25[[#This Row],[POS]]="K"),0,RosterPlan25[[#This Row],[VAR/G]]+3.3)</f>
        <v>1.6099999999999999</v>
      </c>
      <c r="V16" s="62">
        <f ca="1">IF(RosterPlan25[[#This Row],[VAW/G]]&gt;0,ROUND(RosterPlan25[[#This Row],[VAW/G]]*$AC$56,0)+1,1)</f>
        <v>99</v>
      </c>
      <c r="W16" s="63">
        <f ca="1">RosterPlan25[[#This Row],[VAWG Market $]]-_xlfn.IFNA(RosterPlan25[[#This Row],[2021 $]],1)</f>
        <v>96</v>
      </c>
      <c r="X1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" s="62">
        <f ca="1">RosterPlan25[[#This Row],[Pure Inflated $]]-RosterPlan25[[#This Row],[2021 $]]</f>
        <v>-2</v>
      </c>
      <c r="Z16" s="62">
        <f>INDEX(players[age],MATCH(RosterPlan25[[#This Row],[player_id]],players[sleeper_id],0))</f>
        <v>26</v>
      </c>
      <c r="AM16" s="38"/>
      <c r="AN16" s="38"/>
      <c r="AO16" s="38"/>
      <c r="AQ16"/>
      <c r="AR16"/>
      <c r="AS16"/>
      <c r="AT16"/>
      <c r="AU16"/>
      <c r="AV16"/>
    </row>
    <row r="17" spans="1:48" x14ac:dyDescent="0.3">
      <c r="A17" s="1" t="s">
        <v>200</v>
      </c>
      <c r="B17" s="69" t="s">
        <v>263</v>
      </c>
      <c r="C17" s="69" t="s">
        <v>2006</v>
      </c>
      <c r="D17" s="58">
        <f>_xlfn.IFNA(MATCH(RosterPlan25[[#This Row],[player_id]],CompositeRoster[sleeper_id],0),  MATCH(RosterPlan25[[#This Row],[PLAYER]],CompositeRoster[full_name],0))</f>
        <v>16</v>
      </c>
      <c r="E17" s="58">
        <f>MATCH(RosterPlan25[[#This Row],[player_id]],Draft2020[sleeper_id],0)</f>
        <v>19</v>
      </c>
      <c r="F17" s="58" t="str">
        <f>INDEX(CompositeRoster[team],RosterPlan25[[#This Row],[RosterIndex]])&amp;""</f>
        <v>KC</v>
      </c>
      <c r="G17" s="58" t="str">
        <f>INDEX(CompositeRoster[position],RosterPlan25[[#This Row],[RosterIndex]])&amp;""</f>
        <v>QB</v>
      </c>
      <c r="H17" s="58" t="str">
        <f>INDEX(CompositeRoster[source],RosterPlan25[[#This Row],[RosterIndex]])</f>
        <v>Roster</v>
      </c>
      <c r="I17" s="59">
        <f>_xlfn.IFNA(INDEX(Draft2020[PRICE],RosterPlan25[[#This Row],[DraftIndex]]),0)</f>
        <v>35</v>
      </c>
      <c r="J17" s="59" t="str">
        <f>IF(RosterPlan25[[#This Row],[SOURCE]]="Rookie","Rookie",_xlfn.IFNA(INDEX(Draft2020[Current Contract],RosterPlan25[[#This Row],[DraftIndex]]),"Undrafted"))</f>
        <v>Rookie</v>
      </c>
      <c r="K1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7" s="59">
        <f>ROUNDDOWN(RosterPlan25[[#This Row],[Optimal $]]*IF(RosterPlan25[[#This Row],[Contract]]="Rookie",0.3,0.15),0)</f>
        <v>14</v>
      </c>
      <c r="M17" s="59">
        <f ca="1">ROUNDDOWN(RosterPlan25[[#This Row],[Optimal $]]*IF(YEAR(TODAY())=2021,0,IF(RosterPlan25[[#This Row],[Contract]]="Rookie",0.3,0.15)),0)</f>
        <v>0</v>
      </c>
      <c r="N17" s="60">
        <f ca="1">IF(RosterPlan25[[#This Row],[SOURCE]]="Rookie",INDEX(Rookies2021[salary],MATCH(RosterPlan25[[#This Row],[PLAYER]],Rookies2021[full_name],0)),MAX(RosterPlan25[[#This Row],[Current $]]+RosterPlan25[[#This Row],[$↑ VAR]],1))</f>
        <v>35</v>
      </c>
      <c r="O17" s="26">
        <f>_xlfn.IFNA(IF(RosterPlan25[[#This Row],[POS]]="K",0,INDEX(BeerSheets[Average],MATCH(TEXT(RosterPlan25[[#This Row],[player_id]],"0"),BeerSheets[sleeper_id],0))),_xlfn.SWITCH(RosterPlan25[[#This Row],[POS]],"QB",-12,"RB",-8,"WR",-8,-5))</f>
        <v>5.15</v>
      </c>
      <c r="P17" s="39" t="s">
        <v>434</v>
      </c>
      <c r="Q17" s="61">
        <f>_xlfn.IFNA(INDEX(Draft2020[Net Keeper Count],RosterPlan25[[#This Row],[DraftIndex]]),0)+IF(RosterPlan25[[#This Row],[KEEPER / RFA]]="K",1,0)</f>
        <v>4</v>
      </c>
      <c r="R17" s="60"/>
      <c r="S17" s="58">
        <f>IF(RosterPlan25[[#This Row],[VAR/G]]&gt;0,ROUND($AC$29*RosterPlan25[[#This Row],[VAR/G]],0),0)+1</f>
        <v>47</v>
      </c>
      <c r="T17" s="58">
        <f ca="1">RosterPlan25[[#This Row],[Optimal $]]-RosterPlan25[[#This Row],[2021 $]]</f>
        <v>12</v>
      </c>
      <c r="U17" s="62">
        <f>IF(OR(RosterPlan25[[#This Row],[SOURCE]]="Rookie",RosterPlan25[[#This Row],[POS]]="K"),0,RosterPlan25[[#This Row],[VAR/G]]+3.3)</f>
        <v>8.4499999999999993</v>
      </c>
      <c r="V17" s="62">
        <f ca="1">IF(RosterPlan25[[#This Row],[VAW/G]]&gt;0,ROUND(RosterPlan25[[#This Row],[VAW/G]]*$AC$56,0)+1,1)</f>
        <v>516</v>
      </c>
      <c r="W17" s="63">
        <f ca="1">RosterPlan25[[#This Row],[VAWG Market $]]-_xlfn.IFNA(RosterPlan25[[#This Row],[2021 $]],1)</f>
        <v>481</v>
      </c>
      <c r="X17" s="58">
        <f ca="1">IF(RosterPlan25[[#This Row],[VAR/G]]&gt;0,1+ROUND(RosterPlan25[[#This Row],[VAR/G]]*IF(RosterPlan25[[#This Row],[KEEPER / RFA]]="K",($AC$34+RosterPlan25[[#This Row],[2021 $]]-1)/($AC$25+RosterPlan25[[#This Row],[VAR/G]]),$AC$35),0),1)</f>
        <v>152</v>
      </c>
      <c r="Y17" s="62">
        <f ca="1">RosterPlan25[[#This Row],[Pure Inflated $]]-RosterPlan25[[#This Row],[2021 $]]</f>
        <v>117</v>
      </c>
      <c r="Z17" s="62">
        <f>INDEX(players[age],MATCH(RosterPlan25[[#This Row],[player_id]],players[sleeper_id],0))</f>
        <v>25</v>
      </c>
      <c r="AQ17"/>
      <c r="AR17"/>
      <c r="AS17"/>
      <c r="AT17"/>
      <c r="AU17"/>
      <c r="AV17"/>
    </row>
    <row r="18" spans="1:48" x14ac:dyDescent="0.3">
      <c r="A18" s="1" t="s">
        <v>109</v>
      </c>
      <c r="B18" s="69" t="s">
        <v>263</v>
      </c>
      <c r="C18" s="69" t="s">
        <v>4761</v>
      </c>
      <c r="D18" s="69">
        <f>_xlfn.IFNA(MATCH(RosterPlan25[[#This Row],[player_id]],CompositeRoster[sleeper_id],0),  MATCH(RosterPlan25[[#This Row],[PLAYER]],CompositeRoster[full_name],0))</f>
        <v>17</v>
      </c>
      <c r="E18" s="69">
        <f>MATCH(RosterPlan25[[#This Row],[player_id]],Draft2020[sleeper_id],0)</f>
        <v>14</v>
      </c>
      <c r="F18" s="69" t="str">
        <f>INDEX(CompositeRoster[team],RosterPlan25[[#This Row],[RosterIndex]])&amp;""</f>
        <v>HOU</v>
      </c>
      <c r="G18" s="69" t="str">
        <f>INDEX(CompositeRoster[position],RosterPlan25[[#This Row],[RosterIndex]])&amp;""</f>
        <v>RB</v>
      </c>
      <c r="H18" s="36" t="str">
        <f>INDEX(CompositeRoster[source],RosterPlan25[[#This Row],[RosterIndex]])</f>
        <v>Roster</v>
      </c>
      <c r="I18" s="42">
        <f>_xlfn.IFNA(INDEX(Draft2020[PRICE],RosterPlan25[[#This Row],[DraftIndex]]),0)</f>
        <v>4</v>
      </c>
      <c r="J18" s="42" t="str">
        <f>IF(RosterPlan25[[#This Row],[SOURCE]]="Rookie","Rookie",_xlfn.IFNA(INDEX(Draft2020[Current Contract],RosterPlan25[[#This Row],[DraftIndex]]),"Undrafted"))</f>
        <v>Undrafted</v>
      </c>
      <c r="K18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8" s="42">
        <f>ROUNDDOWN(RosterPlan25[[#This Row],[Optimal $]]*IF(RosterPlan25[[#This Row],[Contract]]="Rookie",0.3,0.15),0)</f>
        <v>0</v>
      </c>
      <c r="M18" s="42">
        <f ca="1">ROUNDDOWN(RosterPlan25[[#This Row],[Optimal $]]*IF(YEAR(TODAY())=2021,0,IF(RosterPlan25[[#This Row],[Contract]]="Rookie",0.3,0.15)),0)</f>
        <v>0</v>
      </c>
      <c r="N18" s="36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8" s="38">
        <f>_xlfn.IFNA(IF(RosterPlan25[[#This Row],[POS]]="K",0,INDEX(BeerSheets[Average],MATCH(TEXT(RosterPlan25[[#This Row],[player_id]],"0"),BeerSheets[sleeper_id],0))),_xlfn.SWITCH(RosterPlan25[[#This Row],[POS]],"QB",-12,"RB",-8,"WR",-8,-5))</f>
        <v>-2.19</v>
      </c>
      <c r="P18" s="39" t="s">
        <v>434</v>
      </c>
      <c r="Q18" s="36">
        <f>_xlfn.IFNA(INDEX(Draft2020[Net Keeper Count],RosterPlan25[[#This Row],[DraftIndex]]),0)+IF(RosterPlan25[[#This Row],[KEEPER / RFA]]="K",1,0)</f>
        <v>3</v>
      </c>
      <c r="R18" s="39"/>
      <c r="S18" s="69">
        <f>IF(RosterPlan25[[#This Row],[VAR/G]]&gt;0,ROUND($AC$29*RosterPlan25[[#This Row],[VAR/G]],0),0)+1</f>
        <v>1</v>
      </c>
      <c r="T18" s="36">
        <f ca="1">RosterPlan25[[#This Row],[Optimal $]]-RosterPlan25[[#This Row],[2021 $]]</f>
        <v>-3</v>
      </c>
      <c r="U18" s="36">
        <f>IF(OR(RosterPlan25[[#This Row],[SOURCE]]="Rookie",RosterPlan25[[#This Row],[POS]]="K"),0,RosterPlan25[[#This Row],[VAR/G]]+3.3)</f>
        <v>1.1099999999999999</v>
      </c>
      <c r="V18" s="36">
        <f ca="1">IF(RosterPlan25[[#This Row],[VAW/G]]&gt;0,ROUND(RosterPlan25[[#This Row],[VAW/G]]*$AC$56,0)+1,1)</f>
        <v>69</v>
      </c>
      <c r="W18" s="43">
        <f ca="1">RosterPlan25[[#This Row],[VAWG Market $]]-_xlfn.IFNA(RosterPlan25[[#This Row],[2021 $]],1)</f>
        <v>65</v>
      </c>
      <c r="X18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" s="36">
        <f ca="1">RosterPlan25[[#This Row],[Pure Inflated $]]-RosterPlan25[[#This Row],[2021 $]]</f>
        <v>-3</v>
      </c>
      <c r="Z18" s="62">
        <f>INDEX(players[age],MATCH(RosterPlan25[[#This Row],[player_id]],players[sleeper_id],0))</f>
        <v>26</v>
      </c>
      <c r="AQ18"/>
      <c r="AR18"/>
      <c r="AS18"/>
      <c r="AT18"/>
      <c r="AU18"/>
      <c r="AV18"/>
    </row>
    <row r="19" spans="1:48" x14ac:dyDescent="0.3">
      <c r="A19" s="1" t="s">
        <v>36</v>
      </c>
      <c r="B19" s="69" t="s">
        <v>263</v>
      </c>
      <c r="C19" s="69" t="s">
        <v>2937</v>
      </c>
      <c r="D19" s="58">
        <f>_xlfn.IFNA(MATCH(RosterPlan25[[#This Row],[player_id]],CompositeRoster[sleeper_id],0),  MATCH(RosterPlan25[[#This Row],[PLAYER]],CompositeRoster[full_name],0))</f>
        <v>18</v>
      </c>
      <c r="E19" s="58">
        <f>MATCH(RosterPlan25[[#This Row],[player_id]],Draft2020[sleeper_id],0)</f>
        <v>7</v>
      </c>
      <c r="F19" s="58" t="str">
        <f>INDEX(CompositeRoster[team],RosterPlan25[[#This Row],[RosterIndex]])&amp;""</f>
        <v>SEA</v>
      </c>
      <c r="G19" s="58" t="str">
        <f>INDEX(CompositeRoster[position],RosterPlan25[[#This Row],[RosterIndex]])&amp;""</f>
        <v>RB</v>
      </c>
      <c r="H19" s="58" t="str">
        <f>INDEX(CompositeRoster[source],RosterPlan25[[#This Row],[RosterIndex]])</f>
        <v>Roster</v>
      </c>
      <c r="I19" s="59">
        <f>_xlfn.IFNA(INDEX(Draft2020[PRICE],RosterPlan25[[#This Row],[DraftIndex]]),0)</f>
        <v>6</v>
      </c>
      <c r="J19" s="59" t="str">
        <f>IF(RosterPlan25[[#This Row],[SOURCE]]="Rookie","Rookie",_xlfn.IFNA(INDEX(Draft2020[Current Contract],RosterPlan25[[#This Row],[DraftIndex]]),"Undrafted"))</f>
        <v>Rookie</v>
      </c>
      <c r="K1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9" s="59">
        <f>ROUNDDOWN(RosterPlan25[[#This Row],[Optimal $]]*IF(RosterPlan25[[#This Row],[Contract]]="Rookie",0.3,0.15),0)</f>
        <v>0</v>
      </c>
      <c r="M19" s="59">
        <f ca="1">ROUNDDOWN(RosterPlan25[[#This Row],[Optimal $]]*IF(YEAR(TODAY())=2021,0,IF(RosterPlan25[[#This Row],[Contract]]="Rookie",0.3,0.15)),0)</f>
        <v>0</v>
      </c>
      <c r="N19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9" s="26">
        <f>_xlfn.IFNA(IF(RosterPlan25[[#This Row],[POS]]="K",0,INDEX(BeerSheets[Average],MATCH(TEXT(RosterPlan25[[#This Row],[player_id]],"0"),BeerSheets[sleeper_id],0))),_xlfn.SWITCH(RosterPlan25[[#This Row],[POS]],"QB",-12,"RB",-8,"WR",-8,-5))</f>
        <v>-2.7</v>
      </c>
      <c r="P19" s="39" t="s">
        <v>434</v>
      </c>
      <c r="Q19" s="61">
        <f>_xlfn.IFNA(INDEX(Draft2020[Net Keeper Count],RosterPlan25[[#This Row],[DraftIndex]]),0)+IF(RosterPlan25[[#This Row],[KEEPER / RFA]]="K",1,0)</f>
        <v>3</v>
      </c>
      <c r="R19" s="60"/>
      <c r="S19" s="58">
        <f>IF(RosterPlan25[[#This Row],[VAR/G]]&gt;0,ROUND($AC$29*RosterPlan25[[#This Row],[VAR/G]],0),0)+1</f>
        <v>1</v>
      </c>
      <c r="T19" s="58">
        <f ca="1">RosterPlan25[[#This Row],[Optimal $]]-RosterPlan25[[#This Row],[2021 $]]</f>
        <v>-5</v>
      </c>
      <c r="U19" s="62">
        <f>IF(OR(RosterPlan25[[#This Row],[SOURCE]]="Rookie",RosterPlan25[[#This Row],[POS]]="K"),0,RosterPlan25[[#This Row],[VAR/G]]+3.3)</f>
        <v>0.59999999999999964</v>
      </c>
      <c r="V19" s="62">
        <f ca="1">IF(RosterPlan25[[#This Row],[VAW/G]]&gt;0,ROUND(RosterPlan25[[#This Row],[VAW/G]]*$AC$56,0)+1,1)</f>
        <v>38</v>
      </c>
      <c r="W19" s="63">
        <f ca="1">RosterPlan25[[#This Row],[VAWG Market $]]-_xlfn.IFNA(RosterPlan25[[#This Row],[2021 $]],1)</f>
        <v>32</v>
      </c>
      <c r="X1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9" s="62">
        <f ca="1">RosterPlan25[[#This Row],[Pure Inflated $]]-RosterPlan25[[#This Row],[2021 $]]</f>
        <v>-5</v>
      </c>
      <c r="Z19" s="62">
        <f>INDEX(players[age],MATCH(RosterPlan25[[#This Row],[player_id]],players[sleeper_id],0))</f>
        <v>25</v>
      </c>
      <c r="AH19" s="45"/>
      <c r="AQ19"/>
      <c r="AR19"/>
      <c r="AS19"/>
      <c r="AT19"/>
      <c r="AU19"/>
      <c r="AV19"/>
    </row>
    <row r="20" spans="1:48" x14ac:dyDescent="0.3">
      <c r="A20" s="1" t="s">
        <v>153</v>
      </c>
      <c r="B20" s="69" t="s">
        <v>263</v>
      </c>
      <c r="C20" s="69" t="s">
        <v>5191</v>
      </c>
      <c r="D20" s="69">
        <f>_xlfn.IFNA(MATCH(RosterPlan25[[#This Row],[player_id]],CompositeRoster[sleeper_id],0),  MATCH(RosterPlan25[[#This Row],[PLAYER]],CompositeRoster[full_name],0))</f>
        <v>19</v>
      </c>
      <c r="E20" s="69" t="e">
        <f>MATCH(RosterPlan25[[#This Row],[player_id]],Draft2020[sleeper_id],0)</f>
        <v>#N/A</v>
      </c>
      <c r="F20" s="58" t="str">
        <f>INDEX(CompositeRoster[team],RosterPlan25[[#This Row],[RosterIndex]])&amp;""</f>
        <v>CAR</v>
      </c>
      <c r="G20" s="58" t="str">
        <f>INDEX(CompositeRoster[position],RosterPlan25[[#This Row],[RosterIndex]])&amp;""</f>
        <v>WR</v>
      </c>
      <c r="H20" s="58" t="str">
        <f>INDEX(CompositeRoster[source],RosterPlan25[[#This Row],[RosterIndex]])</f>
        <v>Roster</v>
      </c>
      <c r="I20" s="59">
        <f>_xlfn.IFNA(INDEX(Draft2020[PRICE],RosterPlan25[[#This Row],[DraftIndex]]),0)</f>
        <v>0</v>
      </c>
      <c r="J20" s="59" t="str">
        <f>IF(RosterPlan25[[#This Row],[SOURCE]]="Rookie","Rookie",_xlfn.IFNA(INDEX(Draft2020[Current Contract],RosterPlan25[[#This Row],[DraftIndex]]),"Undrafted"))</f>
        <v>Undrafted</v>
      </c>
      <c r="K2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0" s="59">
        <f>ROUNDDOWN(RosterPlan25[[#This Row],[Optimal $]]*IF(RosterPlan25[[#This Row],[Contract]]="Rookie",0.3,0.15),0)</f>
        <v>0</v>
      </c>
      <c r="M20" s="59">
        <f ca="1">ROUNDDOWN(RosterPlan25[[#This Row],[Optimal $]]*IF(YEAR(TODAY())=2021,0,IF(RosterPlan25[[#This Row],[Contract]]="Rookie",0.3,0.15)),0)</f>
        <v>0</v>
      </c>
      <c r="N20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0" s="26">
        <f>_xlfn.IFNA(IF(RosterPlan25[[#This Row],[POS]]="K",0,INDEX(BeerSheets[Average],MATCH(TEXT(RosterPlan25[[#This Row],[player_id]],"0"),BeerSheets[sleeper_id],0))),_xlfn.SWITCH(RosterPlan25[[#This Row],[POS]],"QB",-12,"RB",-8,"WR",-8,-5))</f>
        <v>0.49</v>
      </c>
      <c r="P20" s="39" t="s">
        <v>434</v>
      </c>
      <c r="Q20" s="61">
        <f>_xlfn.IFNA(INDEX(Draft2020[Net Keeper Count],RosterPlan25[[#This Row],[DraftIndex]]),0)+IF(RosterPlan25[[#This Row],[KEEPER / RFA]]="K",1,0)</f>
        <v>1</v>
      </c>
      <c r="R20" s="60"/>
      <c r="S20" s="58">
        <f>IF(RosterPlan25[[#This Row],[VAR/G]]&gt;0,ROUND($AC$29*RosterPlan25[[#This Row],[VAR/G]],0),0)+1</f>
        <v>5</v>
      </c>
      <c r="T20" s="58">
        <f ca="1">RosterPlan25[[#This Row],[Optimal $]]-RosterPlan25[[#This Row],[2021 $]]</f>
        <v>4</v>
      </c>
      <c r="U20" s="62">
        <f>IF(OR(RosterPlan25[[#This Row],[SOURCE]]="Rookie",RosterPlan25[[#This Row],[POS]]="K"),0,RosterPlan25[[#This Row],[VAR/G]]+3.3)</f>
        <v>3.79</v>
      </c>
      <c r="V20" s="62">
        <f ca="1">IF(RosterPlan25[[#This Row],[VAW/G]]&gt;0,ROUND(RosterPlan25[[#This Row],[VAW/G]]*$AC$56,0)+1,1)</f>
        <v>232</v>
      </c>
      <c r="W20" s="63">
        <f ca="1">RosterPlan25[[#This Row],[VAWG Market $]]-_xlfn.IFNA(RosterPlan25[[#This Row],[2021 $]],1)</f>
        <v>231</v>
      </c>
      <c r="X2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20" s="62">
        <f ca="1">RosterPlan25[[#This Row],[Pure Inflated $]]-RosterPlan25[[#This Row],[2021 $]]</f>
        <v>117</v>
      </c>
      <c r="Z20" s="62">
        <f>INDEX(players[age],MATCH(RosterPlan25[[#This Row],[player_id]],players[sleeper_id],0))</f>
        <v>28</v>
      </c>
      <c r="AQ20"/>
      <c r="AR20"/>
      <c r="AS20"/>
      <c r="AT20"/>
      <c r="AU20"/>
      <c r="AV20"/>
    </row>
    <row r="21" spans="1:48" x14ac:dyDescent="0.3">
      <c r="A21" s="1" t="s">
        <v>251</v>
      </c>
      <c r="B21" s="69" t="s">
        <v>263</v>
      </c>
      <c r="C21" s="69" t="s">
        <v>5495</v>
      </c>
      <c r="D21" s="69">
        <f>_xlfn.IFNA(MATCH(RosterPlan25[[#This Row],[player_id]],CompositeRoster[sleeper_id],0),  MATCH(RosterPlan25[[#This Row],[PLAYER]],CompositeRoster[full_name],0))</f>
        <v>20</v>
      </c>
      <c r="E21" s="69" t="e">
        <f>MATCH(RosterPlan25[[#This Row],[player_id]],Draft2020[sleeper_id],0)</f>
        <v>#N/A</v>
      </c>
      <c r="F21" s="69" t="str">
        <f>INDEX(CompositeRoster[team],RosterPlan25[[#This Row],[RosterIndex]])&amp;""</f>
        <v>CIN</v>
      </c>
      <c r="G21" s="69" t="str">
        <f>INDEX(CompositeRoster[position],RosterPlan25[[#This Row],[RosterIndex]])&amp;""</f>
        <v>RB</v>
      </c>
      <c r="H21" s="36" t="str">
        <f>INDEX(CompositeRoster[source],RosterPlan25[[#This Row],[RosterIndex]])</f>
        <v>Roster</v>
      </c>
      <c r="I21" s="42">
        <f>_xlfn.IFNA(INDEX(Draft2020[PRICE],RosterPlan25[[#This Row],[DraftIndex]]),0)</f>
        <v>0</v>
      </c>
      <c r="J21" s="42" t="str">
        <f>IF(RosterPlan25[[#This Row],[SOURCE]]="Rookie","Rookie",_xlfn.IFNA(INDEX(Draft2020[Current Contract],RosterPlan25[[#This Row],[DraftIndex]]),"Undrafted"))</f>
        <v>Undrafted</v>
      </c>
      <c r="K21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1" s="42">
        <f>ROUNDDOWN(RosterPlan25[[#This Row],[Optimal $]]*IF(RosterPlan25[[#This Row],[Contract]]="Rookie",0.3,0.15),0)</f>
        <v>0</v>
      </c>
      <c r="M21" s="42">
        <f ca="1">ROUNDDOWN(RosterPlan25[[#This Row],[Optimal $]]*IF(YEAR(TODAY())=2021,0,IF(RosterPlan25[[#This Row],[Contract]]="Rookie",0.3,0.15)),0)</f>
        <v>0</v>
      </c>
      <c r="N21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1" s="38">
        <f>_xlfn.IFNA(IF(RosterPlan25[[#This Row],[POS]]="K",0,INDEX(BeerSheets[Average],MATCH(TEXT(RosterPlan25[[#This Row],[player_id]],"0"),BeerSheets[sleeper_id],0))),_xlfn.SWITCH(RosterPlan25[[#This Row],[POS]],"QB",-12,"RB",-8,"WR",-8,-5))</f>
        <v>-3.84</v>
      </c>
      <c r="P21" s="39" t="s">
        <v>434</v>
      </c>
      <c r="Q21" s="36">
        <f>_xlfn.IFNA(INDEX(Draft2020[Net Keeper Count],RosterPlan25[[#This Row],[DraftIndex]]),0)+IF(RosterPlan25[[#This Row],[KEEPER / RFA]]="K",1,0)</f>
        <v>1</v>
      </c>
      <c r="R21" s="39"/>
      <c r="S21" s="69">
        <f>IF(RosterPlan25[[#This Row],[VAR/G]]&gt;0,ROUND($AC$29*RosterPlan25[[#This Row],[VAR/G]],0),0)+1</f>
        <v>1</v>
      </c>
      <c r="T21" s="36">
        <f ca="1">RosterPlan25[[#This Row],[Optimal $]]-RosterPlan25[[#This Row],[2021 $]]</f>
        <v>0</v>
      </c>
      <c r="U21" s="36">
        <f>IF(OR(RosterPlan25[[#This Row],[SOURCE]]="Rookie",RosterPlan25[[#This Row],[POS]]="K"),0,RosterPlan25[[#This Row],[VAR/G]]+3.3)</f>
        <v>-0.54</v>
      </c>
      <c r="V21" s="36">
        <f>IF(RosterPlan25[[#This Row],[VAW/G]]&gt;0,ROUND(RosterPlan25[[#This Row],[VAW/G]]*$AC$56,0)+1,1)</f>
        <v>1</v>
      </c>
      <c r="W21" s="43">
        <f ca="1">RosterPlan25[[#This Row],[VAWG Market $]]-_xlfn.IFNA(RosterPlan25[[#This Row],[2021 $]],1)</f>
        <v>0</v>
      </c>
      <c r="X21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" s="36">
        <f ca="1">RosterPlan25[[#This Row],[Pure Inflated $]]-RosterPlan25[[#This Row],[2021 $]]</f>
        <v>0</v>
      </c>
      <c r="Z21" s="62">
        <f>INDEX(players[age],MATCH(RosterPlan25[[#This Row],[player_id]],players[sleeper_id],0))</f>
        <v>25</v>
      </c>
      <c r="AB21" t="s">
        <v>11189</v>
      </c>
      <c r="AC21" s="38">
        <f>SUMIFS(BeerSheets[Average],BeerSheets[Average],"&gt;0")</f>
        <v>308.30999999999983</v>
      </c>
      <c r="AD21" s="38"/>
      <c r="AQ21"/>
      <c r="AR21"/>
      <c r="AS21"/>
      <c r="AT21"/>
      <c r="AU21"/>
      <c r="AV21"/>
    </row>
    <row r="22" spans="1:48" x14ac:dyDescent="0.3">
      <c r="A22" s="1" t="s">
        <v>138</v>
      </c>
      <c r="B22" s="69" t="s">
        <v>263</v>
      </c>
      <c r="C22" s="69" t="s">
        <v>8338</v>
      </c>
      <c r="D22" s="58">
        <f>_xlfn.IFNA(MATCH(RosterPlan25[[#This Row],[player_id]],CompositeRoster[sleeper_id],0),  MATCH(RosterPlan25[[#This Row],[PLAYER]],CompositeRoster[full_name],0))</f>
        <v>21</v>
      </c>
      <c r="E22" s="58">
        <f>MATCH(RosterPlan25[[#This Row],[player_id]],Draft2020[sleeper_id],0)</f>
        <v>158</v>
      </c>
      <c r="F22" s="58" t="str">
        <f>INDEX(CompositeRoster[team],RosterPlan25[[#This Row],[RosterIndex]])&amp;""</f>
        <v>IND</v>
      </c>
      <c r="G22" s="58" t="str">
        <f>INDEX(CompositeRoster[position],RosterPlan25[[#This Row],[RosterIndex]])&amp;""</f>
        <v>WR</v>
      </c>
      <c r="H22" s="58" t="str">
        <f>INDEX(CompositeRoster[source],RosterPlan25[[#This Row],[RosterIndex]])</f>
        <v>Roster</v>
      </c>
      <c r="I22" s="59">
        <f>_xlfn.IFNA(INDEX(Draft2020[PRICE],RosterPlan25[[#This Row],[DraftIndex]]),0)</f>
        <v>29</v>
      </c>
      <c r="J22" s="59" t="str">
        <f>IF(RosterPlan25[[#This Row],[SOURCE]]="Rookie","Rookie",_xlfn.IFNA(INDEX(Draft2020[Current Contract],RosterPlan25[[#This Row],[DraftIndex]]),"Undrafted"))</f>
        <v>Auction</v>
      </c>
      <c r="K2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2" s="59">
        <f>ROUNDDOWN(RosterPlan25[[#This Row],[Optimal $]]*IF(RosterPlan25[[#This Row],[Contract]]="Rookie",0.3,0.15),0)</f>
        <v>0</v>
      </c>
      <c r="M22" s="59">
        <f ca="1">ROUNDDOWN(RosterPlan25[[#This Row],[Optimal $]]*IF(YEAR(TODAY())=2021,0,IF(RosterPlan25[[#This Row],[Contract]]="Rookie",0.3,0.15)),0)</f>
        <v>0</v>
      </c>
      <c r="N22" s="60">
        <f ca="1">IF(RosterPlan25[[#This Row],[SOURCE]]="Rookie",INDEX(Rookies2021[salary],MATCH(RosterPlan25[[#This Row],[PLAYER]],Rookies2021[full_name],0)),MAX(RosterPlan25[[#This Row],[Current $]]+RosterPlan25[[#This Row],[$↑ VAR]],1))</f>
        <v>29</v>
      </c>
      <c r="O22" s="26">
        <f>_xlfn.IFNA(IF(RosterPlan25[[#This Row],[POS]]="K",0,INDEX(BeerSheets[Average],MATCH(TEXT(RosterPlan25[[#This Row],[player_id]],"0"),BeerSheets[sleeper_id],0))),_xlfn.SWITCH(RosterPlan25[[#This Row],[POS]],"QB",-12,"RB",-8,"WR",-8,-5))</f>
        <v>-0.43</v>
      </c>
      <c r="P22" s="39"/>
      <c r="Q22" s="61">
        <f>_xlfn.IFNA(INDEX(Draft2020[Net Keeper Count],RosterPlan25[[#This Row],[DraftIndex]]),0)+IF(RosterPlan25[[#This Row],[KEEPER / RFA]]="K",1,0)</f>
        <v>1</v>
      </c>
      <c r="R22" s="60"/>
      <c r="S22" s="58">
        <f>IF(RosterPlan25[[#This Row],[VAR/G]]&gt;0,ROUND($AC$29*RosterPlan25[[#This Row],[VAR/G]],0),0)+1</f>
        <v>1</v>
      </c>
      <c r="T22" s="58">
        <f ca="1">RosterPlan25[[#This Row],[Optimal $]]-RosterPlan25[[#This Row],[2021 $]]</f>
        <v>-28</v>
      </c>
      <c r="U22" s="62">
        <f>IF(OR(RosterPlan25[[#This Row],[SOURCE]]="Rookie",RosterPlan25[[#This Row],[POS]]="K"),0,RosterPlan25[[#This Row],[VAR/G]]+3.3)</f>
        <v>2.8699999999999997</v>
      </c>
      <c r="V22" s="62">
        <f ca="1">IF(RosterPlan25[[#This Row],[VAW/G]]&gt;0,ROUND(RosterPlan25[[#This Row],[VAW/G]]*$AC$56,0)+1,1)</f>
        <v>176</v>
      </c>
      <c r="W22" s="63">
        <f ca="1">RosterPlan25[[#This Row],[VAWG Market $]]-_xlfn.IFNA(RosterPlan25[[#This Row],[2021 $]],1)</f>
        <v>147</v>
      </c>
      <c r="X2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2" s="62">
        <f ca="1">RosterPlan25[[#This Row],[Pure Inflated $]]-RosterPlan25[[#This Row],[2021 $]]</f>
        <v>-28</v>
      </c>
      <c r="Z22" s="62">
        <f>INDEX(players[age],MATCH(RosterPlan25[[#This Row],[player_id]],players[sleeper_id],0))</f>
        <v>31</v>
      </c>
      <c r="AB22" t="s">
        <v>11190</v>
      </c>
      <c r="AC22" s="46">
        <f>AI12</f>
        <v>295.19999999999993</v>
      </c>
      <c r="AD22" s="38"/>
      <c r="AQ22"/>
      <c r="AR22"/>
      <c r="AS22"/>
      <c r="AT22"/>
      <c r="AU22"/>
      <c r="AV22"/>
    </row>
    <row r="23" spans="1:48" x14ac:dyDescent="0.3">
      <c r="A23" s="1" t="s">
        <v>91</v>
      </c>
      <c r="B23" s="69" t="s">
        <v>263</v>
      </c>
      <c r="C23" s="69" t="s">
        <v>5578</v>
      </c>
      <c r="D23" s="58">
        <f>_xlfn.IFNA(MATCH(RosterPlan25[[#This Row],[player_id]],CompositeRoster[sleeper_id],0),  MATCH(RosterPlan25[[#This Row],[PLAYER]],CompositeRoster[full_name],0))</f>
        <v>22</v>
      </c>
      <c r="E23" s="58">
        <f>MATCH(RosterPlan25[[#This Row],[player_id]],Draft2020[sleeper_id],0)</f>
        <v>2</v>
      </c>
      <c r="F23" s="58" t="str">
        <f>INDEX(CompositeRoster[team],RosterPlan25[[#This Row],[RosterIndex]])&amp;""</f>
        <v>ATL</v>
      </c>
      <c r="G23" s="58" t="str">
        <f>INDEX(CompositeRoster[position],RosterPlan25[[#This Row],[RosterIndex]])&amp;""</f>
        <v>RB</v>
      </c>
      <c r="H23" s="58" t="str">
        <f>INDEX(CompositeRoster[source],RosterPlan25[[#This Row],[RosterIndex]])</f>
        <v>Roster</v>
      </c>
      <c r="I23" s="59">
        <f>_xlfn.IFNA(INDEX(Draft2020[PRICE],RosterPlan25[[#This Row],[DraftIndex]]),0)</f>
        <v>32</v>
      </c>
      <c r="J23" s="59" t="str">
        <f>IF(RosterPlan25[[#This Row],[SOURCE]]="Rookie","Rookie",_xlfn.IFNA(INDEX(Draft2020[Current Contract],RosterPlan25[[#This Row],[DraftIndex]]),"Undrafted"))</f>
        <v>Auction</v>
      </c>
      <c r="K2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3" s="59">
        <f>ROUNDDOWN(RosterPlan25[[#This Row],[Optimal $]]*IF(RosterPlan25[[#This Row],[Contract]]="Rookie",0.3,0.15),0)</f>
        <v>0</v>
      </c>
      <c r="M23" s="59">
        <f ca="1">ROUNDDOWN(RosterPlan25[[#This Row],[Optimal $]]*IF(YEAR(TODAY())=2021,0,IF(RosterPlan25[[#This Row],[Contract]]="Rookie",0.3,0.15)),0)</f>
        <v>0</v>
      </c>
      <c r="N23" s="60">
        <f ca="1">IF(RosterPlan25[[#This Row],[SOURCE]]="Rookie",INDEX(Rookies2021[salary],MATCH(RosterPlan25[[#This Row],[PLAYER]],Rookies2021[full_name],0)),MAX(RosterPlan25[[#This Row],[Current $]]+RosterPlan25[[#This Row],[$↑ VAR]],1))</f>
        <v>32</v>
      </c>
      <c r="O23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P23" s="39"/>
      <c r="Q23" s="61">
        <f>_xlfn.IFNA(INDEX(Draft2020[Net Keeper Count],RosterPlan25[[#This Row],[DraftIndex]]),0)+IF(RosterPlan25[[#This Row],[KEEPER / RFA]]="K",1,0)</f>
        <v>0</v>
      </c>
      <c r="R23" s="60"/>
      <c r="S23" s="58">
        <f>IF(RosterPlan25[[#This Row],[VAR/G]]&gt;0,ROUND($AC$29*RosterPlan25[[#This Row],[VAR/G]],0),0)+1</f>
        <v>1</v>
      </c>
      <c r="T23" s="58">
        <f ca="1">RosterPlan25[[#This Row],[Optimal $]]-RosterPlan25[[#This Row],[2021 $]]</f>
        <v>-31</v>
      </c>
      <c r="U23" s="62">
        <f>IF(OR(RosterPlan25[[#This Row],[SOURCE]]="Rookie",RosterPlan25[[#This Row],[POS]]="K"),0,RosterPlan25[[#This Row],[VAR/G]]+3.3)</f>
        <v>-4.7</v>
      </c>
      <c r="V23" s="62">
        <f>IF(RosterPlan25[[#This Row],[VAW/G]]&gt;0,ROUND(RosterPlan25[[#This Row],[VAW/G]]*$AC$56,0)+1,1)</f>
        <v>1</v>
      </c>
      <c r="W23" s="63">
        <f ca="1">RosterPlan25[[#This Row],[VAWG Market $]]-_xlfn.IFNA(RosterPlan25[[#This Row],[2021 $]],1)</f>
        <v>-31</v>
      </c>
      <c r="X2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" s="62">
        <f ca="1">RosterPlan25[[#This Row],[Pure Inflated $]]-RosterPlan25[[#This Row],[2021 $]]</f>
        <v>-31</v>
      </c>
      <c r="Z23" s="62">
        <f>INDEX(players[age],MATCH(RosterPlan25[[#This Row],[player_id]],players[sleeper_id],0))</f>
        <v>26</v>
      </c>
      <c r="AB23" t="s">
        <v>11191</v>
      </c>
      <c r="AC23" s="38">
        <f>AC21-AC22</f>
        <v>13.1099999999999</v>
      </c>
      <c r="AD23" s="38"/>
      <c r="AQ23"/>
      <c r="AR23"/>
      <c r="AS23"/>
      <c r="AT23"/>
      <c r="AU23"/>
      <c r="AV23"/>
    </row>
    <row r="24" spans="1:48" x14ac:dyDescent="0.3">
      <c r="A24" s="1" t="s">
        <v>140</v>
      </c>
      <c r="B24" s="69" t="s">
        <v>263</v>
      </c>
      <c r="C24" s="69" t="s">
        <v>3939</v>
      </c>
      <c r="D24" s="69">
        <f>_xlfn.IFNA(MATCH(RosterPlan25[[#This Row],[player_id]],CompositeRoster[sleeper_id],0),  MATCH(RosterPlan25[[#This Row],[PLAYER]],CompositeRoster[full_name],0))</f>
        <v>23</v>
      </c>
      <c r="E24" s="69">
        <f>MATCH(RosterPlan25[[#This Row],[player_id]],Draft2020[sleeper_id],0)</f>
        <v>66</v>
      </c>
      <c r="F24" s="58" t="str">
        <f>INDEX(CompositeRoster[team],RosterPlan25[[#This Row],[RosterIndex]])&amp;""</f>
        <v>KC</v>
      </c>
      <c r="G24" s="58" t="str">
        <f>INDEX(CompositeRoster[position],RosterPlan25[[#This Row],[RosterIndex]])&amp;""</f>
        <v>TE</v>
      </c>
      <c r="H24" s="58" t="str">
        <f>INDEX(CompositeRoster[source],RosterPlan25[[#This Row],[RosterIndex]])</f>
        <v>Roster</v>
      </c>
      <c r="I24" s="59">
        <f>_xlfn.IFNA(INDEX(Draft2020[PRICE],RosterPlan25[[#This Row],[DraftIndex]]),0)</f>
        <v>75</v>
      </c>
      <c r="J24" s="59" t="str">
        <f>IF(RosterPlan25[[#This Row],[SOURCE]]="Rookie","Rookie",_xlfn.IFNA(INDEX(Draft2020[Current Contract],RosterPlan25[[#This Row],[DraftIndex]]),"Undrafted"))</f>
        <v>Auction</v>
      </c>
      <c r="K2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4" s="59">
        <f>ROUNDDOWN(RosterPlan25[[#This Row],[Optimal $]]*IF(RosterPlan25[[#This Row],[Contract]]="Rookie",0.3,0.15),0)</f>
        <v>9</v>
      </c>
      <c r="M24" s="59">
        <f ca="1">ROUNDDOWN(RosterPlan25[[#This Row],[Optimal $]]*IF(YEAR(TODAY())=2021,0,IF(RosterPlan25[[#This Row],[Contract]]="Rookie",0.3,0.15)),0)</f>
        <v>0</v>
      </c>
      <c r="N24" s="58">
        <f ca="1">IF(RosterPlan25[[#This Row],[SOURCE]]="Rookie",INDEX(Rookies2021[salary],MATCH(RosterPlan25[[#This Row],[PLAYER]],Rookies2021[full_name],0)),MAX(RosterPlan25[[#This Row],[Current $]]+RosterPlan25[[#This Row],[$↑ VAR]],1))</f>
        <v>75</v>
      </c>
      <c r="O24" s="48">
        <f>_xlfn.IFNA(IF(RosterPlan25[[#This Row],[POS]]="K",0,INDEX(BeerSheets[Average],MATCH(TEXT(RosterPlan25[[#This Row],[player_id]],"0"),BeerSheets[sleeper_id],0))),_xlfn.SWITCH(RosterPlan25[[#This Row],[POS]],"QB",-12,"RB",-8,"WR",-8,-5))</f>
        <v>7.26</v>
      </c>
      <c r="P24" s="39" t="s">
        <v>434</v>
      </c>
      <c r="Q24" s="60">
        <f>_xlfn.IFNA(INDEX(Draft2020[Net Keeper Count],RosterPlan25[[#This Row],[DraftIndex]]),0)+IF(RosterPlan25[[#This Row],[KEEPER / RFA]]="K",1,0)</f>
        <v>2</v>
      </c>
      <c r="R24" s="61"/>
      <c r="S24" s="58">
        <f>IF(RosterPlan25[[#This Row],[VAR/G]]&gt;0,ROUND($AC$29*RosterPlan25[[#This Row],[VAR/G]],0),0)+1</f>
        <v>66</v>
      </c>
      <c r="T24" s="58">
        <f ca="1">RosterPlan25[[#This Row],[Optimal $]]-RosterPlan25[[#This Row],[2021 $]]</f>
        <v>-9</v>
      </c>
      <c r="U24" s="62">
        <f>IF(OR(RosterPlan25[[#This Row],[SOURCE]]="Rookie",RosterPlan25[[#This Row],[POS]]="K"),0,RosterPlan25[[#This Row],[VAR/G]]+3.3)</f>
        <v>10.559999999999999</v>
      </c>
      <c r="V24" s="62">
        <f ca="1">IF(RosterPlan25[[#This Row],[VAW/G]]&gt;0,ROUND(RosterPlan25[[#This Row],[VAW/G]]*$AC$56,0)+1,1)</f>
        <v>645</v>
      </c>
      <c r="W24" s="63">
        <f ca="1">RosterPlan25[[#This Row],[VAWG Market $]]-_xlfn.IFNA(RosterPlan25[[#This Row],[2021 $]],1)</f>
        <v>570</v>
      </c>
      <c r="X24" s="58">
        <f ca="1">IF(RosterPlan25[[#This Row],[VAR/G]]&gt;0,1+ROUND(RosterPlan25[[#This Row],[VAR/G]]*IF(RosterPlan25[[#This Row],[KEEPER / RFA]]="K",($AC$34+RosterPlan25[[#This Row],[2021 $]]-1)/($AC$25+RosterPlan25[[#This Row],[VAR/G]]),$AC$35),0),1)</f>
        <v>192</v>
      </c>
      <c r="Y24" s="58">
        <f ca="1">RosterPlan25[[#This Row],[Pure Inflated $]]-RosterPlan25[[#This Row],[2021 $]]</f>
        <v>117</v>
      </c>
      <c r="Z24" s="62">
        <f>INDEX(players[age],MATCH(RosterPlan25[[#This Row],[player_id]],players[sleeper_id],0))</f>
        <v>31</v>
      </c>
      <c r="AB24" t="s">
        <v>11192</v>
      </c>
      <c r="AC24" s="38">
        <f>SUMIFS(BeerSheets[Average],BeerSheets[Average],"&gt;0",BeerSheets[years_exp],"0")</f>
        <v>13.11</v>
      </c>
      <c r="AD24" s="25"/>
      <c r="AQ24"/>
      <c r="AR24"/>
      <c r="AS24"/>
      <c r="AT24"/>
      <c r="AU24"/>
      <c r="AV24"/>
    </row>
    <row r="25" spans="1:48" x14ac:dyDescent="0.3">
      <c r="A25" s="1" t="s">
        <v>1565</v>
      </c>
      <c r="B25" s="69" t="s">
        <v>263</v>
      </c>
      <c r="C25" s="69" t="s">
        <v>1566</v>
      </c>
      <c r="D25" s="69">
        <f>_xlfn.IFNA(MATCH(RosterPlan25[[#This Row],[player_id]],CompositeRoster[sleeper_id],0),  MATCH(RosterPlan25[[#This Row],[PLAYER]],CompositeRoster[full_name],0))</f>
        <v>24</v>
      </c>
      <c r="E25" s="69" t="e">
        <f>MATCH(RosterPlan25[[#This Row],[player_id]],Draft2020[sleeper_id],0)</f>
        <v>#N/A</v>
      </c>
      <c r="F25" s="69" t="str">
        <f>INDEX(CompositeRoster[team],RosterPlan25[[#This Row],[RosterIndex]])&amp;""</f>
        <v>NYJ</v>
      </c>
      <c r="G25" s="69" t="str">
        <f>INDEX(CompositeRoster[position],RosterPlan25[[#This Row],[RosterIndex]])&amp;""</f>
        <v>RB</v>
      </c>
      <c r="H25" s="36" t="str">
        <f>INDEX(CompositeRoster[source],RosterPlan25[[#This Row],[RosterIndex]])</f>
        <v>Roster</v>
      </c>
      <c r="I25" s="42">
        <f>_xlfn.IFNA(INDEX(Draft2020[PRICE],RosterPlan25[[#This Row],[DraftIndex]]),0)</f>
        <v>0</v>
      </c>
      <c r="J25" s="42" t="str">
        <f>IF(RosterPlan25[[#This Row],[SOURCE]]="Rookie","Rookie",_xlfn.IFNA(INDEX(Draft2020[Current Contract],RosterPlan25[[#This Row],[DraftIndex]]),"Undrafted"))</f>
        <v>Undrafted</v>
      </c>
      <c r="K25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5" s="42">
        <f>ROUNDDOWN(RosterPlan25[[#This Row],[Optimal $]]*IF(RosterPlan25[[#This Row],[Contract]]="Rookie",0.3,0.15),0)</f>
        <v>0</v>
      </c>
      <c r="M25" s="42">
        <f ca="1">ROUNDDOWN(RosterPlan25[[#This Row],[Optimal $]]*IF(YEAR(TODAY())=2021,0,IF(RosterPlan25[[#This Row],[Contract]]="Rookie",0.3,0.15)),0)</f>
        <v>0</v>
      </c>
      <c r="N25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5" s="38">
        <f>_xlfn.IFNA(IF(RosterPlan25[[#This Row],[POS]]="K",0,INDEX(BeerSheets[Average],MATCH(TEXT(RosterPlan25[[#This Row],[player_id]],"0"),BeerSheets[sleeper_id],0))),_xlfn.SWITCH(RosterPlan25[[#This Row],[POS]],"QB",-12,"RB",-8,"WR",-8,-5))</f>
        <v>-4</v>
      </c>
      <c r="P25" s="39" t="s">
        <v>434</v>
      </c>
      <c r="Q25" s="36">
        <f>_xlfn.IFNA(INDEX(Draft2020[Net Keeper Count],RosterPlan25[[#This Row],[DraftIndex]]),0)+IF(RosterPlan25[[#This Row],[KEEPER / RFA]]="K",1,0)</f>
        <v>1</v>
      </c>
      <c r="R25" s="39"/>
      <c r="S25" s="69">
        <f>IF(RosterPlan25[[#This Row],[VAR/G]]&gt;0,ROUND($AC$29*RosterPlan25[[#This Row],[VAR/G]],0),0)+1</f>
        <v>1</v>
      </c>
      <c r="T25" s="36">
        <f ca="1">RosterPlan25[[#This Row],[Optimal $]]-RosterPlan25[[#This Row],[2021 $]]</f>
        <v>0</v>
      </c>
      <c r="U25" s="36">
        <f>IF(OR(RosterPlan25[[#This Row],[SOURCE]]="Rookie",RosterPlan25[[#This Row],[POS]]="K"),0,RosterPlan25[[#This Row],[VAR/G]]+3.3)</f>
        <v>-0.70000000000000018</v>
      </c>
      <c r="V25" s="36">
        <f>IF(RosterPlan25[[#This Row],[VAW/G]]&gt;0,ROUND(RosterPlan25[[#This Row],[VAW/G]]*$AC$56,0)+1,1)</f>
        <v>1</v>
      </c>
      <c r="W25" s="43">
        <f ca="1">RosterPlan25[[#This Row],[VAWG Market $]]-_xlfn.IFNA(RosterPlan25[[#This Row],[2021 $]],1)</f>
        <v>0</v>
      </c>
      <c r="X25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5" s="36">
        <f ca="1">RosterPlan25[[#This Row],[Pure Inflated $]]-RosterPlan25[[#This Row],[2021 $]]</f>
        <v>0</v>
      </c>
      <c r="Z25" s="62">
        <f>INDEX(players[age],MATCH(RosterPlan25[[#This Row],[player_id]],players[sleeper_id],0))</f>
        <v>23</v>
      </c>
      <c r="AB25" t="s">
        <v>11193</v>
      </c>
      <c r="AC25" s="46">
        <f>AC23-AC24</f>
        <v>-9.9475983006414026E-14</v>
      </c>
      <c r="AD25" s="25"/>
      <c r="AQ25"/>
      <c r="AR25"/>
      <c r="AS25"/>
      <c r="AT25"/>
      <c r="AU25"/>
      <c r="AV25"/>
    </row>
    <row r="26" spans="1:48" x14ac:dyDescent="0.3">
      <c r="A26" s="1"/>
      <c r="B26" s="69" t="s">
        <v>263</v>
      </c>
      <c r="C26" s="69" t="s">
        <v>13733</v>
      </c>
      <c r="D26" s="69">
        <f>_xlfn.IFNA(MATCH(RosterPlan25[[#This Row],[player_id]],CompositeRoster[sleeper_id],0),  MATCH(RosterPlan25[[#This Row],[PLAYER]],CompositeRoster[full_name],0))</f>
        <v>25</v>
      </c>
      <c r="E26" s="69" t="e">
        <f>MATCH(RosterPlan25[[#This Row],[player_id]],Draft2020[sleeper_id],0)</f>
        <v>#N/A</v>
      </c>
      <c r="F26" s="58" t="str">
        <f>INDEX(CompositeRoster[team],RosterPlan25[[#This Row],[RosterIndex]])&amp;""</f>
        <v>TBD</v>
      </c>
      <c r="G26" s="58" t="str">
        <f>INDEX(CompositeRoster[position],RosterPlan25[[#This Row],[RosterIndex]])&amp;""</f>
        <v>TBD</v>
      </c>
      <c r="H26" s="58" t="str">
        <f>INDEX(CompositeRoster[source],RosterPlan25[[#This Row],[RosterIndex]])</f>
        <v>Rookie</v>
      </c>
      <c r="I26" s="59">
        <f>_xlfn.IFNA(INDEX(Draft2020[PRICE],RosterPlan25[[#This Row],[DraftIndex]]),0)</f>
        <v>0</v>
      </c>
      <c r="J26" s="59" t="str">
        <f>IF(RosterPlan25[[#This Row],[SOURCE]]="Rookie","Rookie",_xlfn.IFNA(INDEX(Draft2020[Current Contract],RosterPlan25[[#This Row],[DraftIndex]]),"Undrafted"))</f>
        <v>Rookie</v>
      </c>
      <c r="K2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" s="59">
        <f>ROUNDDOWN(RosterPlan25[[#This Row],[Optimal $]]*IF(RosterPlan25[[#This Row],[Contract]]="Rookie",0.3,0.15),0)</f>
        <v>0</v>
      </c>
      <c r="M26" s="59">
        <f ca="1">ROUNDDOWN(RosterPlan25[[#This Row],[Optimal $]]*IF(YEAR(TODAY())=2021,0,IF(RosterPlan25[[#This Row],[Contract]]="Rookie",0.3,0.15)),0)</f>
        <v>0</v>
      </c>
      <c r="N26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O26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6" s="39" t="s">
        <v>434</v>
      </c>
      <c r="Q26" s="61">
        <f>_xlfn.IFNA(INDEX(Draft2020[Net Keeper Count],RosterPlan25[[#This Row],[DraftIndex]]),0)+IF(RosterPlan25[[#This Row],[KEEPER / RFA]]="K",1,0)</f>
        <v>1</v>
      </c>
      <c r="R26" s="60"/>
      <c r="S26" s="58">
        <f>IF(RosterPlan25[[#This Row],[VAR/G]]&gt;0,ROUND($AC$29*RosterPlan25[[#This Row],[VAR/G]],0),0)+1</f>
        <v>1</v>
      </c>
      <c r="T26" s="58">
        <f>RosterPlan25[[#This Row],[Optimal $]]-RosterPlan25[[#This Row],[2021 $]]</f>
        <v>-4</v>
      </c>
      <c r="U26" s="62">
        <f>IF(OR(RosterPlan25[[#This Row],[SOURCE]]="Rookie",RosterPlan25[[#This Row],[POS]]="K"),0,RosterPlan25[[#This Row],[VAR/G]]+3.3)</f>
        <v>0</v>
      </c>
      <c r="V26" s="62">
        <f>IF(RosterPlan25[[#This Row],[VAW/G]]&gt;0,ROUND(RosterPlan25[[#This Row],[VAW/G]]*$AC$56,0)+1,1)</f>
        <v>1</v>
      </c>
      <c r="W26" s="63">
        <f>RosterPlan25[[#This Row],[VAWG Market $]]-_xlfn.IFNA(RosterPlan25[[#This Row],[2021 $]],1)</f>
        <v>-4</v>
      </c>
      <c r="X2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6" s="62">
        <f>RosterPlan25[[#This Row],[Pure Inflated $]]-RosterPlan25[[#This Row],[2021 $]]</f>
        <v>-4</v>
      </c>
      <c r="Z26" s="62" t="e">
        <f>INDEX(players[age],MATCH(RosterPlan25[[#This Row],[player_id]],players[sleeper_id],0))</f>
        <v>#N/A</v>
      </c>
      <c r="AB26" t="s">
        <v>11194</v>
      </c>
      <c r="AC26" s="25">
        <v>3000</v>
      </c>
      <c r="AD26" s="47"/>
      <c r="AQ26"/>
      <c r="AR26"/>
      <c r="AS26"/>
      <c r="AT26"/>
      <c r="AU26"/>
      <c r="AV26"/>
    </row>
    <row r="27" spans="1:48" x14ac:dyDescent="0.3">
      <c r="A27" s="1"/>
      <c r="B27" s="69" t="s">
        <v>263</v>
      </c>
      <c r="C27" s="69" t="s">
        <v>15529</v>
      </c>
      <c r="D27" s="69">
        <f>_xlfn.IFNA(MATCH(RosterPlan25[[#This Row],[player_id]],CompositeRoster[sleeper_id],0),  MATCH(RosterPlan25[[#This Row],[PLAYER]],CompositeRoster[full_name],0))</f>
        <v>26</v>
      </c>
      <c r="E27" s="69" t="e">
        <f>MATCH(RosterPlan25[[#This Row],[player_id]],Draft2020[sleeper_id],0)</f>
        <v>#N/A</v>
      </c>
      <c r="F27" s="58" t="str">
        <f>INDEX(CompositeRoster[team],RosterPlan25[[#This Row],[RosterIndex]])&amp;""</f>
        <v>TBD</v>
      </c>
      <c r="G27" s="58" t="str">
        <f>INDEX(CompositeRoster[position],RosterPlan25[[#This Row],[RosterIndex]])&amp;""</f>
        <v>TBD</v>
      </c>
      <c r="H27" s="58" t="str">
        <f>INDEX(CompositeRoster[source],RosterPlan25[[#This Row],[RosterIndex]])</f>
        <v>Rookie</v>
      </c>
      <c r="I27" s="59">
        <f>_xlfn.IFNA(INDEX(Draft2020[PRICE],RosterPlan25[[#This Row],[DraftIndex]]),0)</f>
        <v>0</v>
      </c>
      <c r="J27" s="59" t="str">
        <f>IF(RosterPlan25[[#This Row],[SOURCE]]="Rookie","Rookie",_xlfn.IFNA(INDEX(Draft2020[Current Contract],RosterPlan25[[#This Row],[DraftIndex]]),"Undrafted"))</f>
        <v>Rookie</v>
      </c>
      <c r="K2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7" s="59">
        <f>ROUNDDOWN(RosterPlan25[[#This Row],[Optimal $]]*IF(RosterPlan25[[#This Row],[Contract]]="Rookie",0.3,0.15),0)</f>
        <v>0</v>
      </c>
      <c r="M27" s="59">
        <f ca="1">ROUNDDOWN(RosterPlan25[[#This Row],[Optimal $]]*IF(YEAR(TODAY())=2021,0,IF(RosterPlan25[[#This Row],[Contract]]="Rookie",0.3,0.15)),0)</f>
        <v>0</v>
      </c>
      <c r="N27" s="58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27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7" s="39" t="s">
        <v>434</v>
      </c>
      <c r="Q27" s="60">
        <f>_xlfn.IFNA(INDEX(Draft2020[Net Keeper Count],RosterPlan25[[#This Row],[DraftIndex]]),0)+IF(RosterPlan25[[#This Row],[KEEPER / RFA]]="K",1,0)</f>
        <v>1</v>
      </c>
      <c r="R27" s="61"/>
      <c r="S27" s="58">
        <f>IF(RosterPlan25[[#This Row],[VAR/G]]&gt;0,ROUND($AC$29*RosterPlan25[[#This Row],[VAR/G]],0),0)+1</f>
        <v>1</v>
      </c>
      <c r="T27" s="58">
        <f>RosterPlan25[[#This Row],[Optimal $]]-RosterPlan25[[#This Row],[2021 $]]</f>
        <v>-3</v>
      </c>
      <c r="U27" s="62">
        <f>IF(OR(RosterPlan25[[#This Row],[SOURCE]]="Rookie",RosterPlan25[[#This Row],[POS]]="K"),0,RosterPlan25[[#This Row],[VAR/G]]+3.3)</f>
        <v>0</v>
      </c>
      <c r="V27" s="62">
        <f>IF(RosterPlan25[[#This Row],[VAW/G]]&gt;0,ROUND(RosterPlan25[[#This Row],[VAW/G]]*$AC$56,0)+1,1)</f>
        <v>1</v>
      </c>
      <c r="W27" s="63">
        <f>RosterPlan25[[#This Row],[VAWG Market $]]-_xlfn.IFNA(RosterPlan25[[#This Row],[2021 $]],1)</f>
        <v>-3</v>
      </c>
      <c r="X2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" s="58">
        <f>RosterPlan25[[#This Row],[Pure Inflated $]]-RosterPlan25[[#This Row],[2021 $]]</f>
        <v>-3</v>
      </c>
      <c r="Z27" s="62" t="e">
        <f>INDEX(players[age],MATCH(RosterPlan25[[#This Row],[player_id]],players[sleeper_id],0))</f>
        <v>#N/A</v>
      </c>
      <c r="AB27" t="s">
        <v>11195</v>
      </c>
      <c r="AC27" s="25">
        <f ca="1">AC12</f>
        <v>2883</v>
      </c>
      <c r="AD27" s="47"/>
      <c r="AQ27"/>
      <c r="AR27"/>
      <c r="AS27"/>
      <c r="AT27"/>
      <c r="AU27"/>
      <c r="AV27"/>
    </row>
    <row r="28" spans="1:48" x14ac:dyDescent="0.3">
      <c r="A28" s="1"/>
      <c r="B28" s="69" t="s">
        <v>263</v>
      </c>
      <c r="C28" s="69" t="s">
        <v>16715</v>
      </c>
      <c r="D28" s="58">
        <f>_xlfn.IFNA(MATCH(RosterPlan25[[#This Row],[player_id]],CompositeRoster[sleeper_id],0),  MATCH(RosterPlan25[[#This Row],[PLAYER]],CompositeRoster[full_name],0))</f>
        <v>27</v>
      </c>
      <c r="E28" s="58" t="e">
        <f>MATCH(RosterPlan25[[#This Row],[player_id]],Draft2020[sleeper_id],0)</f>
        <v>#N/A</v>
      </c>
      <c r="F28" s="58" t="str">
        <f>INDEX(CompositeRoster[team],RosterPlan25[[#This Row],[RosterIndex]])&amp;""</f>
        <v>TBD</v>
      </c>
      <c r="G28" s="58" t="str">
        <f>INDEX(CompositeRoster[position],RosterPlan25[[#This Row],[RosterIndex]])&amp;""</f>
        <v>TBD</v>
      </c>
      <c r="H28" s="58" t="str">
        <f>INDEX(CompositeRoster[source],RosterPlan25[[#This Row],[RosterIndex]])</f>
        <v>Rookie</v>
      </c>
      <c r="I28" s="59">
        <f>_xlfn.IFNA(INDEX(Draft2020[PRICE],RosterPlan25[[#This Row],[DraftIndex]]),0)</f>
        <v>0</v>
      </c>
      <c r="J28" s="59" t="str">
        <f>IF(RosterPlan25[[#This Row],[SOURCE]]="Rookie","Rookie",_xlfn.IFNA(INDEX(Draft2020[Current Contract],RosterPlan25[[#This Row],[DraftIndex]]),"Undrafted"))</f>
        <v>Rookie</v>
      </c>
      <c r="K2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" s="59">
        <f>ROUNDDOWN(RosterPlan25[[#This Row],[Optimal $]]*IF(RosterPlan25[[#This Row],[Contract]]="Rookie",0.3,0.15),0)</f>
        <v>0</v>
      </c>
      <c r="M28" s="59">
        <f ca="1">ROUNDDOWN(RosterPlan25[[#This Row],[Optimal $]]*IF(YEAR(TODAY())=2021,0,IF(RosterPlan25[[#This Row],[Contract]]="Rookie",0.3,0.15)),0)</f>
        <v>0</v>
      </c>
      <c r="N28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2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8" s="39" t="s">
        <v>434</v>
      </c>
      <c r="Q28" s="61">
        <f>_xlfn.IFNA(INDEX(Draft2020[Net Keeper Count],RosterPlan25[[#This Row],[DraftIndex]]),0)+IF(RosterPlan25[[#This Row],[KEEPER / RFA]]="K",1,0)</f>
        <v>1</v>
      </c>
      <c r="R28" s="60"/>
      <c r="S28" s="58">
        <f>IF(RosterPlan25[[#This Row],[VAR/G]]&gt;0,ROUND($AC$29*RosterPlan25[[#This Row],[VAR/G]],0),0)+1</f>
        <v>1</v>
      </c>
      <c r="T28" s="58">
        <f>RosterPlan25[[#This Row],[Optimal $]]-RosterPlan25[[#This Row],[2021 $]]</f>
        <v>-3</v>
      </c>
      <c r="U28" s="62">
        <f>IF(OR(RosterPlan25[[#This Row],[SOURCE]]="Rookie",RosterPlan25[[#This Row],[POS]]="K"),0,RosterPlan25[[#This Row],[VAR/G]]+3.3)</f>
        <v>0</v>
      </c>
      <c r="V28" s="62">
        <f>IF(RosterPlan25[[#This Row],[VAW/G]]&gt;0,ROUND(RosterPlan25[[#This Row],[VAW/G]]*$AC$56,0)+1,1)</f>
        <v>1</v>
      </c>
      <c r="W28" s="63">
        <f>RosterPlan25[[#This Row],[VAWG Market $]]-_xlfn.IFNA(RosterPlan25[[#This Row],[2021 $]],1)</f>
        <v>-3</v>
      </c>
      <c r="X2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" s="62">
        <f>RosterPlan25[[#This Row],[Pure Inflated $]]-RosterPlan25[[#This Row],[2021 $]]</f>
        <v>-3</v>
      </c>
      <c r="Z28" s="62" t="e">
        <f>INDEX(players[age],MATCH(RosterPlan25[[#This Row],[player_id]],players[sleeper_id],0))</f>
        <v>#N/A</v>
      </c>
      <c r="AB28" t="s">
        <v>11196</v>
      </c>
      <c r="AC28" s="51">
        <f>((AC22+AC24)*AC29)+MIN(AF12,240)</f>
        <v>3000.0000000000014</v>
      </c>
      <c r="AQ28"/>
      <c r="AR28"/>
      <c r="AS28"/>
      <c r="AT28"/>
      <c r="AU28"/>
      <c r="AV28"/>
    </row>
    <row r="29" spans="1:48" x14ac:dyDescent="0.3">
      <c r="A29" s="1"/>
      <c r="B29" s="69" t="s">
        <v>263</v>
      </c>
      <c r="C29" s="69" t="s">
        <v>13750</v>
      </c>
      <c r="D29" s="69">
        <f>_xlfn.IFNA(MATCH(RosterPlan25[[#This Row],[player_id]],CompositeRoster[sleeper_id],0),  MATCH(RosterPlan25[[#This Row],[PLAYER]],CompositeRoster[full_name],0))</f>
        <v>28</v>
      </c>
      <c r="E29" s="69" t="e">
        <f>MATCH(RosterPlan25[[#This Row],[player_id]],Draft2020[sleeper_id],0)</f>
        <v>#N/A</v>
      </c>
      <c r="F29" s="58" t="str">
        <f>INDEX(CompositeRoster[team],RosterPlan25[[#This Row],[RosterIndex]])&amp;""</f>
        <v>TBD</v>
      </c>
      <c r="G29" s="58" t="str">
        <f>INDEX(CompositeRoster[position],RosterPlan25[[#This Row],[RosterIndex]])&amp;""</f>
        <v>TBD</v>
      </c>
      <c r="H29" s="58" t="str">
        <f>INDEX(CompositeRoster[source],RosterPlan25[[#This Row],[RosterIndex]])</f>
        <v>Rookie</v>
      </c>
      <c r="I29" s="59">
        <f>_xlfn.IFNA(INDEX(Draft2020[PRICE],RosterPlan25[[#This Row],[DraftIndex]]),0)</f>
        <v>0</v>
      </c>
      <c r="J29" s="59" t="str">
        <f>IF(RosterPlan25[[#This Row],[SOURCE]]="Rookie","Rookie",_xlfn.IFNA(INDEX(Draft2020[Current Contract],RosterPlan25[[#This Row],[DraftIndex]]),"Undrafted"))</f>
        <v>Rookie</v>
      </c>
      <c r="K2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" s="59">
        <f>ROUNDDOWN(RosterPlan25[[#This Row],[Optimal $]]*IF(RosterPlan25[[#This Row],[Contract]]="Rookie",0.3,0.15),0)</f>
        <v>0</v>
      </c>
      <c r="M29" s="59">
        <f ca="1">ROUNDDOWN(RosterPlan25[[#This Row],[Optimal $]]*IF(YEAR(TODAY())=2021,0,IF(RosterPlan25[[#This Row],[Contract]]="Rookie",0.3,0.15)),0)</f>
        <v>0</v>
      </c>
      <c r="N29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2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9" s="39" t="s">
        <v>434</v>
      </c>
      <c r="Q29" s="61">
        <f>_xlfn.IFNA(INDEX(Draft2020[Net Keeper Count],RosterPlan25[[#This Row],[DraftIndex]]),0)+IF(RosterPlan25[[#This Row],[KEEPER / RFA]]="K",1,0)</f>
        <v>1</v>
      </c>
      <c r="R29" s="60"/>
      <c r="S29" s="58">
        <f>IF(RosterPlan25[[#This Row],[VAR/G]]&gt;0,ROUND($AC$29*RosterPlan25[[#This Row],[VAR/G]],0),0)+1</f>
        <v>1</v>
      </c>
      <c r="T29" s="58">
        <f>RosterPlan25[[#This Row],[Optimal $]]-RosterPlan25[[#This Row],[2021 $]]</f>
        <v>-2</v>
      </c>
      <c r="U29" s="62">
        <f>IF(OR(RosterPlan25[[#This Row],[SOURCE]]="Rookie",RosterPlan25[[#This Row],[POS]]="K"),0,RosterPlan25[[#This Row],[VAR/G]]+3.3)</f>
        <v>0</v>
      </c>
      <c r="V29" s="62">
        <f>IF(RosterPlan25[[#This Row],[VAW/G]]&gt;0,ROUND(RosterPlan25[[#This Row],[VAW/G]]*$AC$56,0)+1,1)</f>
        <v>1</v>
      </c>
      <c r="W29" s="63">
        <f>RosterPlan25[[#This Row],[VAWG Market $]]-_xlfn.IFNA(RosterPlan25[[#This Row],[2021 $]],1)</f>
        <v>-2</v>
      </c>
      <c r="X2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" s="62">
        <f>RosterPlan25[[#This Row],[Pure Inflated $]]-RosterPlan25[[#This Row],[2021 $]]</f>
        <v>-2</v>
      </c>
      <c r="Z29" s="62" t="e">
        <f>INDEX(players[age],MATCH(RosterPlan25[[#This Row],[player_id]],players[sleeper_id],0))</f>
        <v>#N/A</v>
      </c>
      <c r="AB29" t="s">
        <v>11132</v>
      </c>
      <c r="AC29" s="52">
        <f>($AC$26-240)/$AC$21</f>
        <v>8.9520288021796297</v>
      </c>
      <c r="AQ29"/>
      <c r="AR29"/>
      <c r="AS29"/>
      <c r="AT29"/>
      <c r="AU29"/>
      <c r="AV29"/>
    </row>
    <row r="30" spans="1:48" x14ac:dyDescent="0.3">
      <c r="A30" s="1"/>
      <c r="B30" s="69" t="s">
        <v>263</v>
      </c>
      <c r="C30" s="69" t="s">
        <v>13768</v>
      </c>
      <c r="D30" s="58">
        <f>_xlfn.IFNA(MATCH(RosterPlan25[[#This Row],[player_id]],CompositeRoster[sleeper_id],0),  MATCH(RosterPlan25[[#This Row],[PLAYER]],CompositeRoster[full_name],0))</f>
        <v>29</v>
      </c>
      <c r="E30" s="58" t="e">
        <f>MATCH(RosterPlan25[[#This Row],[player_id]],Draft2020[sleeper_id],0)</f>
        <v>#N/A</v>
      </c>
      <c r="F30" s="58" t="str">
        <f>INDEX(CompositeRoster[team],RosterPlan25[[#This Row],[RosterIndex]])&amp;""</f>
        <v>TBD</v>
      </c>
      <c r="G30" s="58" t="str">
        <f>INDEX(CompositeRoster[position],RosterPlan25[[#This Row],[RosterIndex]])&amp;""</f>
        <v>TBD</v>
      </c>
      <c r="H30" s="58" t="str">
        <f>INDEX(CompositeRoster[source],RosterPlan25[[#This Row],[RosterIndex]])</f>
        <v>Rookie</v>
      </c>
      <c r="I30" s="59">
        <f>_xlfn.IFNA(INDEX(Draft2020[PRICE],RosterPlan25[[#This Row],[DraftIndex]]),0)</f>
        <v>0</v>
      </c>
      <c r="J30" s="59" t="str">
        <f>IF(RosterPlan25[[#This Row],[SOURCE]]="Rookie","Rookie",_xlfn.IFNA(INDEX(Draft2020[Current Contract],RosterPlan25[[#This Row],[DraftIndex]]),"Undrafted"))</f>
        <v>Rookie</v>
      </c>
      <c r="K3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0" s="59">
        <f>ROUNDDOWN(RosterPlan25[[#This Row],[Optimal $]]*IF(RosterPlan25[[#This Row],[Contract]]="Rookie",0.3,0.15),0)</f>
        <v>0</v>
      </c>
      <c r="M30" s="59">
        <f ca="1">ROUNDDOWN(RosterPlan25[[#This Row],[Optimal $]]*IF(YEAR(TODAY())=2021,0,IF(RosterPlan25[[#This Row],[Contract]]="Rookie",0.3,0.15)),0)</f>
        <v>0</v>
      </c>
      <c r="N3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30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30" s="39" t="s">
        <v>434</v>
      </c>
      <c r="Q30" s="61">
        <f>_xlfn.IFNA(INDEX(Draft2020[Net Keeper Count],RosterPlan25[[#This Row],[DraftIndex]]),0)+IF(RosterPlan25[[#This Row],[KEEPER / RFA]]="K",1,0)</f>
        <v>1</v>
      </c>
      <c r="R30" s="60"/>
      <c r="S30" s="58">
        <f>IF(RosterPlan25[[#This Row],[VAR/G]]&gt;0,ROUND($AC$29*RosterPlan25[[#This Row],[VAR/G]],0),0)+1</f>
        <v>1</v>
      </c>
      <c r="T30" s="58">
        <f>RosterPlan25[[#This Row],[Optimal $]]-RosterPlan25[[#This Row],[2021 $]]</f>
        <v>0</v>
      </c>
      <c r="U30" s="62">
        <f>IF(OR(RosterPlan25[[#This Row],[SOURCE]]="Rookie",RosterPlan25[[#This Row],[POS]]="K"),0,RosterPlan25[[#This Row],[VAR/G]]+3.3)</f>
        <v>0</v>
      </c>
      <c r="V30" s="62">
        <f>IF(RosterPlan25[[#This Row],[VAW/G]]&gt;0,ROUND(RosterPlan25[[#This Row],[VAW/G]]*$AC$56,0)+1,1)</f>
        <v>1</v>
      </c>
      <c r="W30" s="63">
        <f>RosterPlan25[[#This Row],[VAWG Market $]]-_xlfn.IFNA(RosterPlan25[[#This Row],[2021 $]],1)</f>
        <v>0</v>
      </c>
      <c r="X3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0" s="62">
        <f>RosterPlan25[[#This Row],[Pure Inflated $]]-RosterPlan25[[#This Row],[2021 $]]</f>
        <v>0</v>
      </c>
      <c r="Z30" s="62" t="e">
        <f>INDEX(players[age],MATCH(RosterPlan25[[#This Row],[player_id]],players[sleeper_id],0))</f>
        <v>#N/A</v>
      </c>
      <c r="AB30" t="s">
        <v>11197</v>
      </c>
      <c r="AC30" s="52">
        <f ca="1">($AC$12-$AF$12)/(AI12+AC24)</f>
        <v>8.3844182803022953</v>
      </c>
      <c r="AQ30"/>
      <c r="AR30"/>
      <c r="AS30"/>
      <c r="AT30"/>
      <c r="AU30"/>
      <c r="AV30"/>
    </row>
    <row r="31" spans="1:48" x14ac:dyDescent="0.3">
      <c r="A31" s="1"/>
      <c r="B31" s="69" t="s">
        <v>263</v>
      </c>
      <c r="C31" s="69" t="s">
        <v>15541</v>
      </c>
      <c r="D31" s="58">
        <f>_xlfn.IFNA(MATCH(RosterPlan25[[#This Row],[player_id]],CompositeRoster[sleeper_id],0),  MATCH(RosterPlan25[[#This Row],[PLAYER]],CompositeRoster[full_name],0))</f>
        <v>30</v>
      </c>
      <c r="E31" s="58" t="e">
        <f>MATCH(RosterPlan25[[#This Row],[player_id]],Draft2020[sleeper_id],0)</f>
        <v>#N/A</v>
      </c>
      <c r="F31" s="58" t="str">
        <f>INDEX(CompositeRoster[team],RosterPlan25[[#This Row],[RosterIndex]])&amp;""</f>
        <v>TBD</v>
      </c>
      <c r="G31" s="58" t="str">
        <f>INDEX(CompositeRoster[position],RosterPlan25[[#This Row],[RosterIndex]])&amp;""</f>
        <v>TBD</v>
      </c>
      <c r="H31" s="58" t="str">
        <f>INDEX(CompositeRoster[source],RosterPlan25[[#This Row],[RosterIndex]])</f>
        <v>Rookie</v>
      </c>
      <c r="I31" s="59">
        <f>_xlfn.IFNA(INDEX(Draft2020[PRICE],RosterPlan25[[#This Row],[DraftIndex]]),0)</f>
        <v>0</v>
      </c>
      <c r="J31" s="59" t="str">
        <f>IF(RosterPlan25[[#This Row],[SOURCE]]="Rookie","Rookie",_xlfn.IFNA(INDEX(Draft2020[Current Contract],RosterPlan25[[#This Row],[DraftIndex]]),"Undrafted"))</f>
        <v>Rookie</v>
      </c>
      <c r="K3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1" s="59">
        <f>ROUNDDOWN(RosterPlan25[[#This Row],[Optimal $]]*IF(RosterPlan25[[#This Row],[Contract]]="Rookie",0.3,0.15),0)</f>
        <v>0</v>
      </c>
      <c r="M31" s="59">
        <f ca="1">ROUNDDOWN(RosterPlan25[[#This Row],[Optimal $]]*IF(YEAR(TODAY())=2021,0,IF(RosterPlan25[[#This Row],[Contract]]="Rookie",0.3,0.15)),0)</f>
        <v>0</v>
      </c>
      <c r="N3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31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31" s="39" t="s">
        <v>434</v>
      </c>
      <c r="Q31" s="61">
        <f>_xlfn.IFNA(INDEX(Draft2020[Net Keeper Count],RosterPlan25[[#This Row],[DraftIndex]]),0)+IF(RosterPlan25[[#This Row],[KEEPER / RFA]]="K",1,0)</f>
        <v>1</v>
      </c>
      <c r="R31" s="60"/>
      <c r="S31" s="58">
        <f>IF(RosterPlan25[[#This Row],[VAR/G]]&gt;0,ROUND($AC$29*RosterPlan25[[#This Row],[VAR/G]],0),0)+1</f>
        <v>1</v>
      </c>
      <c r="T31" s="58">
        <f>RosterPlan25[[#This Row],[Optimal $]]-RosterPlan25[[#This Row],[2021 $]]</f>
        <v>0</v>
      </c>
      <c r="U31" s="62">
        <f>IF(OR(RosterPlan25[[#This Row],[SOURCE]]="Rookie",RosterPlan25[[#This Row],[POS]]="K"),0,RosterPlan25[[#This Row],[VAR/G]]+3.3)</f>
        <v>0</v>
      </c>
      <c r="V31" s="62">
        <f>IF(RosterPlan25[[#This Row],[VAW/G]]&gt;0,ROUND(RosterPlan25[[#This Row],[VAW/G]]*$AC$56,0)+1,1)</f>
        <v>1</v>
      </c>
      <c r="W31" s="63">
        <f>RosterPlan25[[#This Row],[VAWG Market $]]-_xlfn.IFNA(RosterPlan25[[#This Row],[2021 $]],1)</f>
        <v>0</v>
      </c>
      <c r="X3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1" s="62">
        <f>RosterPlan25[[#This Row],[Pure Inflated $]]-RosterPlan25[[#This Row],[2021 $]]</f>
        <v>0</v>
      </c>
      <c r="Z31" s="62" t="e">
        <f>INDEX(players[age],MATCH(RosterPlan25[[#This Row],[player_id]],players[sleeper_id],0))</f>
        <v>#N/A</v>
      </c>
      <c r="AB31"/>
      <c r="AD31" s="25"/>
      <c r="AQ31"/>
      <c r="AR31"/>
      <c r="AS31"/>
      <c r="AT31"/>
      <c r="AU31"/>
      <c r="AV31"/>
    </row>
    <row r="32" spans="1:48" x14ac:dyDescent="0.3">
      <c r="A32" s="1"/>
      <c r="B32" s="69" t="s">
        <v>263</v>
      </c>
      <c r="C32" s="69" t="s">
        <v>13786</v>
      </c>
      <c r="D32" s="58">
        <f>_xlfn.IFNA(MATCH(RosterPlan25[[#This Row],[player_id]],CompositeRoster[sleeper_id],0),  MATCH(RosterPlan25[[#This Row],[PLAYER]],CompositeRoster[full_name],0))</f>
        <v>31</v>
      </c>
      <c r="E32" s="58" t="e">
        <f>MATCH(RosterPlan25[[#This Row],[player_id]],Draft2020[sleeper_id],0)</f>
        <v>#N/A</v>
      </c>
      <c r="F32" s="58" t="str">
        <f>INDEX(CompositeRoster[team],RosterPlan25[[#This Row],[RosterIndex]])&amp;""</f>
        <v>TBD</v>
      </c>
      <c r="G32" s="58" t="str">
        <f>INDEX(CompositeRoster[position],RosterPlan25[[#This Row],[RosterIndex]])&amp;""</f>
        <v>TBD</v>
      </c>
      <c r="H32" s="58" t="str">
        <f>INDEX(CompositeRoster[source],RosterPlan25[[#This Row],[RosterIndex]])</f>
        <v>Rookie</v>
      </c>
      <c r="I32" s="59">
        <f>_xlfn.IFNA(INDEX(Draft2020[PRICE],RosterPlan25[[#This Row],[DraftIndex]]),0)</f>
        <v>0</v>
      </c>
      <c r="J32" s="59" t="str">
        <f>IF(RosterPlan25[[#This Row],[SOURCE]]="Rookie","Rookie",_xlfn.IFNA(INDEX(Draft2020[Current Contract],RosterPlan25[[#This Row],[DraftIndex]]),"Undrafted"))</f>
        <v>Rookie</v>
      </c>
      <c r="K3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2" s="59">
        <f>ROUNDDOWN(RosterPlan25[[#This Row],[Optimal $]]*IF(RosterPlan25[[#This Row],[Contract]]="Rookie",0.3,0.15),0)</f>
        <v>0</v>
      </c>
      <c r="M32" s="59">
        <f ca="1">ROUNDDOWN(RosterPlan25[[#This Row],[Optimal $]]*IF(YEAR(TODAY())=2021,0,IF(RosterPlan25[[#This Row],[Contract]]="Rookie",0.3,0.15)),0)</f>
        <v>0</v>
      </c>
      <c r="N3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32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32" s="39" t="s">
        <v>434</v>
      </c>
      <c r="Q32" s="61">
        <f>_xlfn.IFNA(INDEX(Draft2020[Net Keeper Count],RosterPlan25[[#This Row],[DraftIndex]]),0)+IF(RosterPlan25[[#This Row],[KEEPER / RFA]]="K",1,0)</f>
        <v>1</v>
      </c>
      <c r="R32" s="60"/>
      <c r="S32" s="58">
        <f>IF(RosterPlan25[[#This Row],[VAR/G]]&gt;0,ROUND($AC$29*RosterPlan25[[#This Row],[VAR/G]],0),0)+1</f>
        <v>1</v>
      </c>
      <c r="T32" s="58">
        <f>RosterPlan25[[#This Row],[Optimal $]]-RosterPlan25[[#This Row],[2021 $]]</f>
        <v>0</v>
      </c>
      <c r="U32" s="62">
        <f>IF(OR(RosterPlan25[[#This Row],[SOURCE]]="Rookie",RosterPlan25[[#This Row],[POS]]="K"),0,RosterPlan25[[#This Row],[VAR/G]]+3.3)</f>
        <v>0</v>
      </c>
      <c r="V32" s="62">
        <f>IF(RosterPlan25[[#This Row],[VAW/G]]&gt;0,ROUND(RosterPlan25[[#This Row],[VAW/G]]*$AC$56,0)+1,1)</f>
        <v>1</v>
      </c>
      <c r="W32" s="63">
        <f>RosterPlan25[[#This Row],[VAWG Market $]]-_xlfn.IFNA(RosterPlan25[[#This Row],[2021 $]],1)</f>
        <v>0</v>
      </c>
      <c r="X3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2" s="62">
        <f>RosterPlan25[[#This Row],[Pure Inflated $]]-RosterPlan25[[#This Row],[2021 $]]</f>
        <v>0</v>
      </c>
      <c r="Z32" s="62" t="e">
        <f>INDEX(players[age],MATCH(RosterPlan25[[#This Row],[player_id]],players[sleeper_id],0))</f>
        <v>#N/A</v>
      </c>
      <c r="AB32"/>
      <c r="AD32" s="53"/>
      <c r="AQ32"/>
      <c r="AR32"/>
      <c r="AS32"/>
      <c r="AT32"/>
      <c r="AU32"/>
      <c r="AV32"/>
    </row>
    <row r="33" spans="1:48" x14ac:dyDescent="0.3">
      <c r="A33" s="1" t="s">
        <v>253</v>
      </c>
      <c r="B33" s="69" t="s">
        <v>16097</v>
      </c>
      <c r="C33" s="69" t="s">
        <v>2726</v>
      </c>
      <c r="D33" s="69">
        <f>_xlfn.IFNA(MATCH(RosterPlan25[[#This Row],[player_id]],CompositeRoster[sleeper_id],0),  MATCH(RosterPlan25[[#This Row],[PLAYER]],CompositeRoster[full_name],0))</f>
        <v>32</v>
      </c>
      <c r="E33" s="69">
        <f>MATCH(RosterPlan25[[#This Row],[player_id]],Draft2020[sleeper_id],0)</f>
        <v>234</v>
      </c>
      <c r="F33" s="58" t="str">
        <f>INDEX(CompositeRoster[team],RosterPlan25[[#This Row],[RosterIndex]])&amp;""</f>
        <v>LAC</v>
      </c>
      <c r="G33" s="58" t="str">
        <f>INDEX(CompositeRoster[position],RosterPlan25[[#This Row],[RosterIndex]])&amp;""</f>
        <v>RB</v>
      </c>
      <c r="H33" s="58" t="str">
        <f>INDEX(CompositeRoster[source],RosterPlan25[[#This Row],[RosterIndex]])</f>
        <v>Roster</v>
      </c>
      <c r="I33" s="59">
        <f>_xlfn.IFNA(INDEX(Draft2020[PRICE],RosterPlan25[[#This Row],[DraftIndex]]),0)</f>
        <v>8</v>
      </c>
      <c r="J33" s="59" t="str">
        <f>IF(RosterPlan25[[#This Row],[SOURCE]]="Rookie","Rookie",_xlfn.IFNA(INDEX(Draft2020[Current Contract],RosterPlan25[[#This Row],[DraftIndex]]),"Undrafted"))</f>
        <v>Auction</v>
      </c>
      <c r="K3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33" s="59">
        <f>ROUNDDOWN(RosterPlan25[[#This Row],[Optimal $]]*IF(RosterPlan25[[#This Row],[Contract]]="Rookie",0.3,0.15),0)</f>
        <v>7</v>
      </c>
      <c r="M33" s="59">
        <f ca="1">ROUNDDOWN(RosterPlan25[[#This Row],[Optimal $]]*IF(YEAR(TODAY())=2021,0,IF(RosterPlan25[[#This Row],[Contract]]="Rookie",0.3,0.15)),0)</f>
        <v>0</v>
      </c>
      <c r="N33" s="60">
        <f ca="1">IF(RosterPlan25[[#This Row],[SOURCE]]="Rookie",INDEX(Rookies2021[salary],MATCH(RosterPlan25[[#This Row],[PLAYER]],Rookies2021[full_name],0)),MAX(RosterPlan25[[#This Row],[Current $]]+RosterPlan25[[#This Row],[$↑ VAR]],1))</f>
        <v>8</v>
      </c>
      <c r="O33" s="26">
        <f>_xlfn.IFNA(IF(RosterPlan25[[#This Row],[POS]]="K",0,INDEX(BeerSheets[Average],MATCH(TEXT(RosterPlan25[[#This Row],[player_id]],"0"),BeerSheets[sleeper_id],0))),_xlfn.SWITCH(RosterPlan25[[#This Row],[POS]],"QB",-12,"RB",-8,"WR",-8,-5))</f>
        <v>5.7</v>
      </c>
      <c r="P33" s="39" t="s">
        <v>434</v>
      </c>
      <c r="Q33" s="61">
        <f>_xlfn.IFNA(INDEX(Draft2020[Net Keeper Count],RosterPlan25[[#This Row],[DraftIndex]]),0)+IF(RosterPlan25[[#This Row],[KEEPER / RFA]]="K",1,0)</f>
        <v>3</v>
      </c>
      <c r="R33" s="60"/>
      <c r="S33" s="58">
        <f>IF(RosterPlan25[[#This Row],[VAR/G]]&gt;0,ROUND($AC$29*RosterPlan25[[#This Row],[VAR/G]],0),0)+1</f>
        <v>52</v>
      </c>
      <c r="T33" s="58">
        <f ca="1">RosterPlan25[[#This Row],[Optimal $]]-RosterPlan25[[#This Row],[2021 $]]</f>
        <v>44</v>
      </c>
      <c r="U33" s="62">
        <f>IF(OR(RosterPlan25[[#This Row],[SOURCE]]="Rookie",RosterPlan25[[#This Row],[POS]]="K"),0,RosterPlan25[[#This Row],[VAR/G]]+3.3)</f>
        <v>9</v>
      </c>
      <c r="V33" s="62">
        <f ca="1">IF(RosterPlan25[[#This Row],[VAW/G]]&gt;0,ROUND(RosterPlan25[[#This Row],[VAW/G]]*$AC$56,0)+1,1)</f>
        <v>550</v>
      </c>
      <c r="W33" s="63">
        <f ca="1">RosterPlan25[[#This Row],[VAWG Market $]]-_xlfn.IFNA(RosterPlan25[[#This Row],[2021 $]],1)</f>
        <v>542</v>
      </c>
      <c r="X3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125</v>
      </c>
      <c r="Y33" s="62">
        <f ca="1">RosterPlan25[[#This Row],[Pure Inflated $]]-RosterPlan25[[#This Row],[2021 $]]</f>
        <v>117</v>
      </c>
      <c r="Z33" s="62">
        <f>INDEX(players[age],MATCH(RosterPlan25[[#This Row],[player_id]],players[sleeper_id],0))</f>
        <v>26</v>
      </c>
      <c r="AB33" t="s">
        <v>11198</v>
      </c>
      <c r="AC33" s="36">
        <f>MAX(240-$AF$12,0)</f>
        <v>0</v>
      </c>
      <c r="AD33" s="54"/>
      <c r="AQ33"/>
      <c r="AR33"/>
      <c r="AS33"/>
      <c r="AT33"/>
      <c r="AU33"/>
      <c r="AV33"/>
    </row>
    <row r="34" spans="1:48" x14ac:dyDescent="0.3">
      <c r="A34" s="1" t="s">
        <v>15460</v>
      </c>
      <c r="B34" s="69" t="s">
        <v>16097</v>
      </c>
      <c r="C34" s="69" t="s">
        <v>15459</v>
      </c>
      <c r="D34" s="69">
        <f>_xlfn.IFNA(MATCH(RosterPlan25[[#This Row],[player_id]],CompositeRoster[sleeper_id],0),  MATCH(RosterPlan25[[#This Row],[PLAYER]],CompositeRoster[full_name],0))</f>
        <v>33</v>
      </c>
      <c r="E34" s="69">
        <f>MATCH(RosterPlan25[[#This Row],[player_id]],Draft2020[sleeper_id],0)</f>
        <v>168</v>
      </c>
      <c r="F34" s="69" t="str">
        <f>INDEX(CompositeRoster[team],RosterPlan25[[#This Row],[RosterIndex]])&amp;""</f>
        <v>KC</v>
      </c>
      <c r="G34" s="69" t="str">
        <f>INDEX(CompositeRoster[position],RosterPlan25[[#This Row],[RosterIndex]])&amp;""</f>
        <v>RB</v>
      </c>
      <c r="H34" s="69" t="str">
        <f>INDEX(CompositeRoster[source],RosterPlan25[[#This Row],[RosterIndex]])</f>
        <v>Roster</v>
      </c>
      <c r="I34" s="42">
        <f>_xlfn.IFNA(INDEX(Draft2020[PRICE],RosterPlan25[[#This Row],[DraftIndex]]),0)</f>
        <v>6</v>
      </c>
      <c r="J34" s="42" t="str">
        <f>IF(RosterPlan25[[#This Row],[SOURCE]]="Rookie","Rookie",_xlfn.IFNA(INDEX(Draft2020[Current Contract],RosterPlan25[[#This Row],[DraftIndex]]),"Undrafted"))</f>
        <v>Rookie</v>
      </c>
      <c r="K34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4" s="42">
        <f>ROUNDDOWN(RosterPlan25[[#This Row],[Optimal $]]*IF(RosterPlan25[[#This Row],[Contract]]="Rookie",0.3,0.15),0)</f>
        <v>14</v>
      </c>
      <c r="M34" s="42">
        <f ca="1">ROUNDDOWN(RosterPlan25[[#This Row],[Optimal $]]*IF(YEAR(TODAY())=2021,0,IF(RosterPlan25[[#This Row],[Contract]]="Rookie",0.3,0.15)),0)</f>
        <v>0</v>
      </c>
      <c r="N34" s="69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34" s="38">
        <f>_xlfn.IFNA(IF(RosterPlan25[[#This Row],[POS]]="K",0,INDEX(BeerSheets[Average],MATCH(TEXT(RosterPlan25[[#This Row],[player_id]],"0"),BeerSheets[sleeper_id],0))),_xlfn.SWITCH(RosterPlan25[[#This Row],[POS]],"QB",-12,"RB",-8,"WR",-8,-5))</f>
        <v>5.14</v>
      </c>
      <c r="P34" s="39" t="s">
        <v>434</v>
      </c>
      <c r="Q34" s="36">
        <f>_xlfn.IFNA(INDEX(Draft2020[Net Keeper Count],RosterPlan25[[#This Row],[DraftIndex]]),0)+IF(RosterPlan25[[#This Row],[KEEPER / RFA]]="K",1,0)</f>
        <v>1</v>
      </c>
      <c r="R34" s="39"/>
      <c r="S34" s="36">
        <f>IF(RosterPlan25[[#This Row],[VAR/G]]&gt;0,ROUND($AC$29*RosterPlan25[[#This Row],[VAR/G]],0),0)+1</f>
        <v>47</v>
      </c>
      <c r="T34" s="36">
        <f ca="1">RosterPlan25[[#This Row],[Optimal $]]-RosterPlan25[[#This Row],[2021 $]]</f>
        <v>41</v>
      </c>
      <c r="U34" s="36">
        <f>IF(OR(RosterPlan25[[#This Row],[SOURCE]]="Rookie",RosterPlan25[[#This Row],[POS]]="K"),0,RosterPlan25[[#This Row],[VAR/G]]+3.3)</f>
        <v>8.44</v>
      </c>
      <c r="V34" s="69">
        <f ca="1">IF(RosterPlan25[[#This Row],[VAW/G]]&gt;0,ROUND(RosterPlan25[[#This Row],[VAW/G]]*$AC$56,0)+1,1)</f>
        <v>516</v>
      </c>
      <c r="W34" s="50">
        <f ca="1">RosterPlan25[[#This Row],[VAWG Market $]]-_xlfn.IFNA(RosterPlan25[[#This Row],[2021 $]],1)</f>
        <v>510</v>
      </c>
      <c r="X34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34" s="36">
        <f ca="1">RosterPlan25[[#This Row],[Pure Inflated $]]-RosterPlan25[[#This Row],[2021 $]]</f>
        <v>117</v>
      </c>
      <c r="Z34" s="62">
        <f>INDEX(players[age],MATCH(RosterPlan25[[#This Row],[player_id]],players[sleeper_id],0))</f>
        <v>22</v>
      </c>
      <c r="AB34" t="s">
        <v>11130</v>
      </c>
      <c r="AC34" s="25">
        <f ca="1">AC26-AC12-AC33</f>
        <v>117</v>
      </c>
      <c r="AQ34"/>
      <c r="AR34"/>
      <c r="AS34"/>
      <c r="AT34"/>
      <c r="AU34"/>
      <c r="AV34"/>
    </row>
    <row r="35" spans="1:48" x14ac:dyDescent="0.3">
      <c r="A35" s="1" t="s">
        <v>44</v>
      </c>
      <c r="B35" s="69" t="s">
        <v>16097</v>
      </c>
      <c r="C35" s="69" t="s">
        <v>5475</v>
      </c>
      <c r="D35" s="58">
        <f>_xlfn.IFNA(MATCH(RosterPlan25[[#This Row],[player_id]],CompositeRoster[sleeper_id],0),  MATCH(RosterPlan25[[#This Row],[PLAYER]],CompositeRoster[full_name],0))</f>
        <v>34</v>
      </c>
      <c r="E35" s="58">
        <f>MATCH(RosterPlan25[[#This Row],[player_id]],Draft2020[sleeper_id],0)</f>
        <v>154</v>
      </c>
      <c r="F35" s="58" t="str">
        <f>INDEX(CompositeRoster[team],RosterPlan25[[#This Row],[RosterIndex]])&amp;""</f>
        <v>WAS</v>
      </c>
      <c r="G35" s="58" t="str">
        <f>INDEX(CompositeRoster[position],RosterPlan25[[#This Row],[RosterIndex]])&amp;""</f>
        <v>WR</v>
      </c>
      <c r="H35" s="58" t="str">
        <f>INDEX(CompositeRoster[source],RosterPlan25[[#This Row],[RosterIndex]])</f>
        <v>Roster</v>
      </c>
      <c r="I35" s="59">
        <f>_xlfn.IFNA(INDEX(Draft2020[PRICE],RosterPlan25[[#This Row],[DraftIndex]]),0)</f>
        <v>1</v>
      </c>
      <c r="J35" s="59" t="str">
        <f>IF(RosterPlan25[[#This Row],[SOURCE]]="Rookie","Rookie",_xlfn.IFNA(INDEX(Draft2020[Current Contract],RosterPlan25[[#This Row],[DraftIndex]]),"Undrafted"))</f>
        <v>Undrafted</v>
      </c>
      <c r="K3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35" s="59">
        <f>ROUNDDOWN(RosterPlan25[[#This Row],[Optimal $]]*IF(RosterPlan25[[#This Row],[Contract]]="Rookie",0.3,0.15),0)</f>
        <v>0</v>
      </c>
      <c r="M35" s="59">
        <f ca="1">ROUNDDOWN(RosterPlan25[[#This Row],[Optimal $]]*IF(YEAR(TODAY())=2021,0,IF(RosterPlan25[[#This Row],[Contract]]="Rookie",0.3,0.15)),0)</f>
        <v>0</v>
      </c>
      <c r="N3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35" s="26">
        <f>_xlfn.IFNA(IF(RosterPlan25[[#This Row],[POS]]="K",0,INDEX(BeerSheets[Average],MATCH(TEXT(RosterPlan25[[#This Row],[player_id]],"0"),BeerSheets[sleeper_id],0))),_xlfn.SWITCH(RosterPlan25[[#This Row],[POS]],"QB",-12,"RB",-8,"WR",-8,-5))</f>
        <v>0.4</v>
      </c>
      <c r="P35" s="39" t="s">
        <v>434</v>
      </c>
      <c r="Q35" s="61">
        <f>_xlfn.IFNA(INDEX(Draft2020[Net Keeper Count],RosterPlan25[[#This Row],[DraftIndex]]),0)+IF(RosterPlan25[[#This Row],[KEEPER / RFA]]="K",1,0)</f>
        <v>3</v>
      </c>
      <c r="R35" s="60"/>
      <c r="S35" s="58">
        <f>IF(RosterPlan25[[#This Row],[VAR/G]]&gt;0,ROUND($AC$29*RosterPlan25[[#This Row],[VAR/G]],0),0)+1</f>
        <v>5</v>
      </c>
      <c r="T35" s="58">
        <f ca="1">RosterPlan25[[#This Row],[Optimal $]]-RosterPlan25[[#This Row],[2021 $]]</f>
        <v>4</v>
      </c>
      <c r="U35" s="62">
        <f>IF(OR(RosterPlan25[[#This Row],[SOURCE]]="Rookie",RosterPlan25[[#This Row],[POS]]="K"),0,RosterPlan25[[#This Row],[VAR/G]]+3.3)</f>
        <v>3.6999999999999997</v>
      </c>
      <c r="V35" s="62">
        <f ca="1">IF(RosterPlan25[[#This Row],[VAW/G]]&gt;0,ROUND(RosterPlan25[[#This Row],[VAW/G]]*$AC$56,0)+1,1)</f>
        <v>227</v>
      </c>
      <c r="W35" s="63">
        <f ca="1">RosterPlan25[[#This Row],[VAWG Market $]]-_xlfn.IFNA(RosterPlan25[[#This Row],[2021 $]],1)</f>
        <v>226</v>
      </c>
      <c r="X35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35" s="62">
        <f ca="1">RosterPlan25[[#This Row],[Pure Inflated $]]-RosterPlan25[[#This Row],[2021 $]]</f>
        <v>117</v>
      </c>
      <c r="Z35" s="62">
        <f>INDEX(players[age],MATCH(RosterPlan25[[#This Row],[player_id]],players[sleeper_id],0))</f>
        <v>24</v>
      </c>
      <c r="AB35" t="s">
        <v>11131</v>
      </c>
      <c r="AC35" s="30">
        <f ca="1">AC34/AC23</f>
        <v>8.9244851258581921</v>
      </c>
      <c r="AQ35"/>
      <c r="AR35"/>
      <c r="AS35"/>
      <c r="AT35"/>
      <c r="AU35"/>
      <c r="AV35"/>
    </row>
    <row r="36" spans="1:48" x14ac:dyDescent="0.3">
      <c r="A36" s="1" t="s">
        <v>163</v>
      </c>
      <c r="B36" s="69" t="s">
        <v>16097</v>
      </c>
      <c r="C36" s="69" t="s">
        <v>1507</v>
      </c>
      <c r="D36" s="58">
        <f>_xlfn.IFNA(MATCH(RosterPlan25[[#This Row],[player_id]],CompositeRoster[sleeper_id],0),  MATCH(RosterPlan25[[#This Row],[PLAYER]],CompositeRoster[full_name],0))</f>
        <v>35</v>
      </c>
      <c r="E36" s="58" t="e">
        <f>MATCH(RosterPlan25[[#This Row],[player_id]],Draft2020[sleeper_id],0)</f>
        <v>#N/A</v>
      </c>
      <c r="F36" s="58" t="str">
        <f>INDEX(CompositeRoster[team],RosterPlan25[[#This Row],[RosterIndex]])&amp;""</f>
        <v>CHI</v>
      </c>
      <c r="G36" s="58" t="str">
        <f>INDEX(CompositeRoster[position],RosterPlan25[[#This Row],[RosterIndex]])&amp;""</f>
        <v>RB</v>
      </c>
      <c r="H36" s="58" t="str">
        <f>INDEX(CompositeRoster[source],RosterPlan25[[#This Row],[RosterIndex]])</f>
        <v>Roster</v>
      </c>
      <c r="I36" s="59">
        <f>_xlfn.IFNA(INDEX(Draft2020[PRICE],RosterPlan25[[#This Row],[DraftIndex]]),0)</f>
        <v>0</v>
      </c>
      <c r="J36" s="59" t="str">
        <f>IF(RosterPlan25[[#This Row],[SOURCE]]="Rookie","Rookie",_xlfn.IFNA(INDEX(Draft2020[Current Contract],RosterPlan25[[#This Row],[DraftIndex]]),"Undrafted"))</f>
        <v>Undrafted</v>
      </c>
      <c r="K36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36" s="59">
        <f>ROUNDDOWN(RosterPlan25[[#This Row],[Optimal $]]*IF(RosterPlan25[[#This Row],[Contract]]="Rookie",0.3,0.15),0)</f>
        <v>0</v>
      </c>
      <c r="M36" s="59">
        <f ca="1">ROUNDDOWN(RosterPlan25[[#This Row],[Optimal $]]*IF(YEAR(TODAY())=2021,0,IF(RosterPlan25[[#This Row],[Contract]]="Rookie",0.3,0.15)),0)</f>
        <v>0</v>
      </c>
      <c r="N36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36" s="26">
        <f>_xlfn.IFNA(IF(RosterPlan25[[#This Row],[POS]]="K",0,INDEX(BeerSheets[Average],MATCH(TEXT(RosterPlan25[[#This Row],[player_id]],"0"),BeerSheets[sleeper_id],0))),_xlfn.SWITCH(RosterPlan25[[#This Row],[POS]],"QB",-12,"RB",-8,"WR",-8,-5))</f>
        <v>-3.68</v>
      </c>
      <c r="P36" s="39" t="s">
        <v>434</v>
      </c>
      <c r="Q36" s="61">
        <f>_xlfn.IFNA(INDEX(Draft2020[Net Keeper Count],RosterPlan25[[#This Row],[DraftIndex]]),0)+IF(RosterPlan25[[#This Row],[KEEPER / RFA]]="K",1,0)</f>
        <v>1</v>
      </c>
      <c r="R36" s="60"/>
      <c r="S36" s="58">
        <f>IF(RosterPlan25[[#This Row],[VAR/G]]&gt;0,ROUND($AC$29*RosterPlan25[[#This Row],[VAR/G]],0),0)+1</f>
        <v>1</v>
      </c>
      <c r="T36" s="58">
        <f ca="1">RosterPlan25[[#This Row],[Optimal $]]-RosterPlan25[[#This Row],[2021 $]]</f>
        <v>0</v>
      </c>
      <c r="U36" s="62">
        <f>IF(OR(RosterPlan25[[#This Row],[SOURCE]]="Rookie",RosterPlan25[[#This Row],[POS]]="K"),0,RosterPlan25[[#This Row],[VAR/G]]+3.3)</f>
        <v>-0.38000000000000034</v>
      </c>
      <c r="V36" s="62">
        <f>IF(RosterPlan25[[#This Row],[VAW/G]]&gt;0,ROUND(RosterPlan25[[#This Row],[VAW/G]]*$AC$56,0)+1,1)</f>
        <v>1</v>
      </c>
      <c r="W36" s="63">
        <f ca="1">RosterPlan25[[#This Row],[VAWG Market $]]-_xlfn.IFNA(RosterPlan25[[#This Row],[2021 $]],1)</f>
        <v>0</v>
      </c>
      <c r="X3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6" s="62">
        <f ca="1">RosterPlan25[[#This Row],[Pure Inflated $]]-RosterPlan25[[#This Row],[2021 $]]</f>
        <v>0</v>
      </c>
      <c r="Z36" s="62">
        <f>INDEX(players[age],MATCH(RosterPlan25[[#This Row],[player_id]],players[sleeper_id],0))</f>
        <v>29</v>
      </c>
      <c r="AB36" t="s">
        <v>11199</v>
      </c>
      <c r="AC36" s="55">
        <f ca="1">(AC35-AC29)/AC29</f>
        <v>-3.0768082777762416E-3</v>
      </c>
      <c r="AQ36"/>
      <c r="AR36"/>
      <c r="AS36"/>
      <c r="AT36"/>
      <c r="AU36"/>
      <c r="AV36"/>
    </row>
    <row r="37" spans="1:48" x14ac:dyDescent="0.3">
      <c r="A37" s="1" t="s">
        <v>9414</v>
      </c>
      <c r="B37" s="69" t="s">
        <v>16097</v>
      </c>
      <c r="C37" s="69" t="s">
        <v>9417</v>
      </c>
      <c r="D37" s="58">
        <f>_xlfn.IFNA(MATCH(RosterPlan25[[#This Row],[player_id]],CompositeRoster[sleeper_id],0),  MATCH(RosterPlan25[[#This Row],[PLAYER]],CompositeRoster[full_name],0))</f>
        <v>36</v>
      </c>
      <c r="E37" s="58" t="e">
        <f>MATCH(RosterPlan25[[#This Row],[player_id]],Draft2020[sleeper_id],0)</f>
        <v>#N/A</v>
      </c>
      <c r="F37" s="58" t="str">
        <f>INDEX(CompositeRoster[team],RosterPlan25[[#This Row],[RosterIndex]])&amp;""</f>
        <v>CAR</v>
      </c>
      <c r="G37" s="58" t="str">
        <f>INDEX(CompositeRoster[position],RosterPlan25[[#This Row],[RosterIndex]])&amp;""</f>
        <v>TE</v>
      </c>
      <c r="H37" s="58" t="str">
        <f>INDEX(CompositeRoster[source],RosterPlan25[[#This Row],[RosterIndex]])</f>
        <v>Roster</v>
      </c>
      <c r="I37" s="59">
        <f>_xlfn.IFNA(INDEX(Draft2020[PRICE],RosterPlan25[[#This Row],[DraftIndex]]),0)</f>
        <v>0</v>
      </c>
      <c r="J37" s="59" t="str">
        <f>IF(RosterPlan25[[#This Row],[SOURCE]]="Rookie","Rookie",_xlfn.IFNA(INDEX(Draft2020[Current Contract],RosterPlan25[[#This Row],[DraftIndex]]),"Undrafted"))</f>
        <v>Undrafted</v>
      </c>
      <c r="K3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37" s="59">
        <f>ROUNDDOWN(RosterPlan25[[#This Row],[Optimal $]]*IF(RosterPlan25[[#This Row],[Contract]]="Rookie",0.3,0.15),0)</f>
        <v>0</v>
      </c>
      <c r="M37" s="59">
        <f ca="1">ROUNDDOWN(RosterPlan25[[#This Row],[Optimal $]]*IF(YEAR(TODAY())=2021,0,IF(RosterPlan25[[#This Row],[Contract]]="Rookie",0.3,0.15)),0)</f>
        <v>0</v>
      </c>
      <c r="N37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37" s="26">
        <f>_xlfn.IFNA(IF(RosterPlan25[[#This Row],[POS]]="K",0,INDEX(BeerSheets[Average],MATCH(TEXT(RosterPlan25[[#This Row],[player_id]],"0"),BeerSheets[sleeper_id],0))),_xlfn.SWITCH(RosterPlan25[[#This Row],[POS]],"QB",-12,"RB",-8,"WR",-8,-5))</f>
        <v>-2.6</v>
      </c>
      <c r="P37" s="39" t="s">
        <v>434</v>
      </c>
      <c r="Q37" s="61">
        <f>_xlfn.IFNA(INDEX(Draft2020[Net Keeper Count],RosterPlan25[[#This Row],[DraftIndex]]),0)+IF(RosterPlan25[[#This Row],[KEEPER / RFA]]="K",1,0)</f>
        <v>1</v>
      </c>
      <c r="R37" s="60"/>
      <c r="S37" s="58">
        <f>IF(RosterPlan25[[#This Row],[VAR/G]]&gt;0,ROUND($AC$29*RosterPlan25[[#This Row],[VAR/G]],0),0)+1</f>
        <v>1</v>
      </c>
      <c r="T37" s="58">
        <f ca="1">RosterPlan25[[#This Row],[Optimal $]]-RosterPlan25[[#This Row],[2021 $]]</f>
        <v>0</v>
      </c>
      <c r="U37" s="62">
        <f>IF(OR(RosterPlan25[[#This Row],[SOURCE]]="Rookie",RosterPlan25[[#This Row],[POS]]="K"),0,RosterPlan25[[#This Row],[VAR/G]]+3.3)</f>
        <v>0.69999999999999973</v>
      </c>
      <c r="V37" s="62">
        <f ca="1">IF(RosterPlan25[[#This Row],[VAW/G]]&gt;0,ROUND(RosterPlan25[[#This Row],[VAW/G]]*$AC$56,0)+1,1)</f>
        <v>44</v>
      </c>
      <c r="W37" s="63">
        <f ca="1">RosterPlan25[[#This Row],[VAWG Market $]]-_xlfn.IFNA(RosterPlan25[[#This Row],[2021 $]],1)</f>
        <v>43</v>
      </c>
      <c r="X3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7" s="62">
        <f ca="1">RosterPlan25[[#This Row],[Pure Inflated $]]-RosterPlan25[[#This Row],[2021 $]]</f>
        <v>0</v>
      </c>
      <c r="Z37" s="62">
        <f>INDEX(players[age],MATCH(RosterPlan25[[#This Row],[player_id]],players[sleeper_id],0))</f>
        <v>26</v>
      </c>
      <c r="AE37"/>
      <c r="AF37"/>
      <c r="AQ37"/>
      <c r="AR37"/>
      <c r="AS37"/>
      <c r="AT37"/>
      <c r="AU37"/>
      <c r="AV37"/>
    </row>
    <row r="38" spans="1:48" x14ac:dyDescent="0.3">
      <c r="A38" s="1" t="s">
        <v>308</v>
      </c>
      <c r="B38" s="69" t="s">
        <v>16097</v>
      </c>
      <c r="C38" s="69" t="s">
        <v>314</v>
      </c>
      <c r="D38" s="58">
        <f>_xlfn.IFNA(MATCH(RosterPlan25[[#This Row],[player_id]],CompositeRoster[sleeper_id],0),  MATCH(RosterPlan25[[#This Row],[PLAYER]],CompositeRoster[full_name],0))</f>
        <v>37</v>
      </c>
      <c r="E38" s="58">
        <f>MATCH(RosterPlan25[[#This Row],[player_id]],Draft2020[sleeper_id],0)</f>
        <v>155</v>
      </c>
      <c r="F38" s="58" t="str">
        <f>INDEX(CompositeRoster[team],RosterPlan25[[#This Row],[RosterIndex]])&amp;""</f>
        <v>NYG</v>
      </c>
      <c r="G38" s="58" t="str">
        <f>INDEX(CompositeRoster[position],RosterPlan25[[#This Row],[RosterIndex]])&amp;""</f>
        <v>QB</v>
      </c>
      <c r="H38" s="58" t="str">
        <f>INDEX(CompositeRoster[source],RosterPlan25[[#This Row],[RosterIndex]])</f>
        <v>Roster</v>
      </c>
      <c r="I38" s="59">
        <f>_xlfn.IFNA(INDEX(Draft2020[PRICE],RosterPlan25[[#This Row],[DraftIndex]]),0)</f>
        <v>3</v>
      </c>
      <c r="J38" s="59" t="str">
        <f>IF(RosterPlan25[[#This Row],[SOURCE]]="Rookie","Rookie",_xlfn.IFNA(INDEX(Draft2020[Current Contract],RosterPlan25[[#This Row],[DraftIndex]]),"Undrafted"))</f>
        <v>Rookie</v>
      </c>
      <c r="K3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8" s="59">
        <f>ROUNDDOWN(RosterPlan25[[#This Row],[Optimal $]]*IF(RosterPlan25[[#This Row],[Contract]]="Rookie",0.3,0.15),0)</f>
        <v>0</v>
      </c>
      <c r="M38" s="59">
        <f ca="1">ROUNDDOWN(RosterPlan25[[#This Row],[Optimal $]]*IF(YEAR(TODAY())=2021,0,IF(RosterPlan25[[#This Row],[Contract]]="Rookie",0.3,0.15)),0)</f>
        <v>0</v>
      </c>
      <c r="N38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38" s="26">
        <f>_xlfn.IFNA(IF(RosterPlan25[[#This Row],[POS]]="K",0,INDEX(BeerSheets[Average],MATCH(TEXT(RosterPlan25[[#This Row],[player_id]],"0"),BeerSheets[sleeper_id],0))),_xlfn.SWITCH(RosterPlan25[[#This Row],[POS]],"QB",-12,"RB",-8,"WR",-8,-5))</f>
        <v>-2.0299999999999998</v>
      </c>
      <c r="P38" s="39" t="s">
        <v>434</v>
      </c>
      <c r="Q38" s="61">
        <f>_xlfn.IFNA(INDEX(Draft2020[Net Keeper Count],RosterPlan25[[#This Row],[DraftIndex]]),0)+IF(RosterPlan25[[#This Row],[KEEPER / RFA]]="K",1,0)</f>
        <v>2</v>
      </c>
      <c r="R38" s="60"/>
      <c r="S38" s="58">
        <f>IF(RosterPlan25[[#This Row],[VAR/G]]&gt;0,ROUND($AC$29*RosterPlan25[[#This Row],[VAR/G]],0),0)+1</f>
        <v>1</v>
      </c>
      <c r="T38" s="58">
        <f ca="1">RosterPlan25[[#This Row],[Optimal $]]-RosterPlan25[[#This Row],[2021 $]]</f>
        <v>-2</v>
      </c>
      <c r="U38" s="62">
        <f>IF(OR(RosterPlan25[[#This Row],[SOURCE]]="Rookie",RosterPlan25[[#This Row],[POS]]="K"),0,RosterPlan25[[#This Row],[VAR/G]]+3.3)</f>
        <v>1.27</v>
      </c>
      <c r="V38" s="62">
        <f ca="1">IF(RosterPlan25[[#This Row],[VAW/G]]&gt;0,ROUND(RosterPlan25[[#This Row],[VAW/G]]*$AC$56,0)+1,1)</f>
        <v>78</v>
      </c>
      <c r="W38" s="63">
        <f ca="1">RosterPlan25[[#This Row],[VAWG Market $]]-_xlfn.IFNA(RosterPlan25[[#This Row],[2021 $]],1)</f>
        <v>75</v>
      </c>
      <c r="X3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8" s="62">
        <f ca="1">RosterPlan25[[#This Row],[Pure Inflated $]]-RosterPlan25[[#This Row],[2021 $]]</f>
        <v>-2</v>
      </c>
      <c r="Z38" s="62">
        <f>INDEX(players[age],MATCH(RosterPlan25[[#This Row],[player_id]],players[sleeper_id],0))</f>
        <v>24</v>
      </c>
      <c r="AE38"/>
      <c r="AF38"/>
      <c r="AQ38"/>
      <c r="AR38"/>
      <c r="AS38"/>
      <c r="AT38"/>
      <c r="AU38"/>
      <c r="AV38"/>
    </row>
    <row r="39" spans="1:48" x14ac:dyDescent="0.3">
      <c r="A39" s="1" t="s">
        <v>232</v>
      </c>
      <c r="B39" s="69" t="s">
        <v>16097</v>
      </c>
      <c r="C39" s="69" t="s">
        <v>9921</v>
      </c>
      <c r="D39" s="58">
        <f>_xlfn.IFNA(MATCH(RosterPlan25[[#This Row],[player_id]],CompositeRoster[sleeper_id],0),  MATCH(RosterPlan25[[#This Row],[PLAYER]],CompositeRoster[full_name],0))</f>
        <v>38</v>
      </c>
      <c r="E39" s="58">
        <f>MATCH(RosterPlan25[[#This Row],[player_id]],Draft2020[sleeper_id],0)</f>
        <v>79</v>
      </c>
      <c r="F39" s="58" t="str">
        <f>INDEX(CompositeRoster[team],RosterPlan25[[#This Row],[RosterIndex]])&amp;""</f>
        <v>KC</v>
      </c>
      <c r="G39" s="58" t="str">
        <f>INDEX(CompositeRoster[position],RosterPlan25[[#This Row],[RosterIndex]])&amp;""</f>
        <v>RB</v>
      </c>
      <c r="H39" s="58" t="str">
        <f>INDEX(CompositeRoster[source],RosterPlan25[[#This Row],[RosterIndex]])</f>
        <v>Roster</v>
      </c>
      <c r="I39" s="59">
        <f>_xlfn.IFNA(INDEX(Draft2020[PRICE],RosterPlan25[[#This Row],[DraftIndex]]),0)</f>
        <v>1</v>
      </c>
      <c r="J39" s="59" t="str">
        <f>IF(RosterPlan25[[#This Row],[SOURCE]]="Rookie","Rookie",_xlfn.IFNA(INDEX(Draft2020[Current Contract],RosterPlan25[[#This Row],[DraftIndex]]),"Undrafted"))</f>
        <v>Auction</v>
      </c>
      <c r="K3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39" s="59">
        <f>ROUNDDOWN(RosterPlan25[[#This Row],[Optimal $]]*IF(RosterPlan25[[#This Row],[Contract]]="Rookie",0.3,0.15),0)</f>
        <v>0</v>
      </c>
      <c r="M39" s="59">
        <f ca="1">ROUNDDOWN(RosterPlan25[[#This Row],[Optimal $]]*IF(YEAR(TODAY())=2021,0,IF(RosterPlan25[[#This Row],[Contract]]="Rookie",0.3,0.15)),0)</f>
        <v>0</v>
      </c>
      <c r="N39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39" s="26">
        <f>_xlfn.IFNA(IF(RosterPlan25[[#This Row],[POS]]="K",0,INDEX(BeerSheets[Average],MATCH(TEXT(RosterPlan25[[#This Row],[player_id]],"0"),BeerSheets[sleeper_id],0))),_xlfn.SWITCH(RosterPlan25[[#This Row],[POS]],"QB",-12,"RB",-8,"WR",-8,-5))</f>
        <v>-2.93</v>
      </c>
      <c r="P39" s="39" t="s">
        <v>434</v>
      </c>
      <c r="Q39" s="61">
        <f>_xlfn.IFNA(INDEX(Draft2020[Net Keeper Count],RosterPlan25[[#This Row],[DraftIndex]]),0)+IF(RosterPlan25[[#This Row],[KEEPER / RFA]]="K",1,0)</f>
        <v>1</v>
      </c>
      <c r="R39" s="60"/>
      <c r="S39" s="58">
        <f>IF(RosterPlan25[[#This Row],[VAR/G]]&gt;0,ROUND($AC$29*RosterPlan25[[#This Row],[VAR/G]],0),0)+1</f>
        <v>1</v>
      </c>
      <c r="T39" s="58">
        <f ca="1">RosterPlan25[[#This Row],[Optimal $]]-RosterPlan25[[#This Row],[2021 $]]</f>
        <v>0</v>
      </c>
      <c r="U39" s="62">
        <f>IF(OR(RosterPlan25[[#This Row],[SOURCE]]="Rookie",RosterPlan25[[#This Row],[POS]]="K"),0,RosterPlan25[[#This Row],[VAR/G]]+3.3)</f>
        <v>0.36999999999999966</v>
      </c>
      <c r="V39" s="62">
        <f ca="1">IF(RosterPlan25[[#This Row],[VAW/G]]&gt;0,ROUND(RosterPlan25[[#This Row],[VAW/G]]*$AC$56,0)+1,1)</f>
        <v>24</v>
      </c>
      <c r="W39" s="63">
        <f ca="1">RosterPlan25[[#This Row],[VAWG Market $]]-_xlfn.IFNA(RosterPlan25[[#This Row],[2021 $]],1)</f>
        <v>23</v>
      </c>
      <c r="X3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9" s="62">
        <f ca="1">RosterPlan25[[#This Row],[Pure Inflated $]]-RosterPlan25[[#This Row],[2021 $]]</f>
        <v>0</v>
      </c>
      <c r="Z39" s="62">
        <f>INDEX(players[age],MATCH(RosterPlan25[[#This Row],[player_id]],players[sleeper_id],0))</f>
        <v>26</v>
      </c>
      <c r="AE39"/>
      <c r="AF39"/>
      <c r="AQ39"/>
      <c r="AR39"/>
      <c r="AS39"/>
      <c r="AT39"/>
      <c r="AU39"/>
      <c r="AV39"/>
    </row>
    <row r="40" spans="1:48" x14ac:dyDescent="0.3">
      <c r="A40" s="1" t="s">
        <v>122</v>
      </c>
      <c r="B40" s="69" t="s">
        <v>16097</v>
      </c>
      <c r="C40" s="69" t="s">
        <v>1216</v>
      </c>
      <c r="D40" s="69">
        <f>_xlfn.IFNA(MATCH(RosterPlan25[[#This Row],[player_id]],CompositeRoster[sleeper_id],0),  MATCH(RosterPlan25[[#This Row],[PLAYER]],CompositeRoster[full_name],0))</f>
        <v>39</v>
      </c>
      <c r="E40" s="69">
        <f>MATCH(RosterPlan25[[#This Row],[player_id]],Draft2020[sleeper_id],0)</f>
        <v>171</v>
      </c>
      <c r="F40" s="58" t="str">
        <f>INDEX(CompositeRoster[team],RosterPlan25[[#This Row],[RosterIndex]])&amp;""</f>
        <v>HOU</v>
      </c>
      <c r="G40" s="58" t="str">
        <f>INDEX(CompositeRoster[position],RosterPlan25[[#This Row],[RosterIndex]])&amp;""</f>
        <v>RB</v>
      </c>
      <c r="H40" s="58" t="str">
        <f>INDEX(CompositeRoster[source],RosterPlan25[[#This Row],[RosterIndex]])</f>
        <v>Roster</v>
      </c>
      <c r="I40" s="59">
        <f>_xlfn.IFNA(INDEX(Draft2020[PRICE],RosterPlan25[[#This Row],[DraftIndex]]),0)</f>
        <v>47</v>
      </c>
      <c r="J40" s="59" t="str">
        <f>IF(RosterPlan25[[#This Row],[SOURCE]]="Rookie","Rookie",_xlfn.IFNA(INDEX(Draft2020[Current Contract],RosterPlan25[[#This Row],[DraftIndex]]),"Undrafted"))</f>
        <v>Auction</v>
      </c>
      <c r="K4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40" s="59">
        <f>ROUNDDOWN(RosterPlan25[[#This Row],[Optimal $]]*IF(RosterPlan25[[#This Row],[Contract]]="Rookie",0.3,0.15),0)</f>
        <v>2</v>
      </c>
      <c r="M40" s="59">
        <f ca="1">ROUNDDOWN(RosterPlan25[[#This Row],[Optimal $]]*IF(YEAR(TODAY())=2021,0,IF(RosterPlan25[[#This Row],[Contract]]="Rookie",0.3,0.15)),0)</f>
        <v>0</v>
      </c>
      <c r="N40" s="58">
        <f ca="1">IF(RosterPlan25[[#This Row],[SOURCE]]="Rookie",INDEX(Rookies2021[salary],MATCH(RosterPlan25[[#This Row],[PLAYER]],Rookies2021[full_name],0)),MAX(RosterPlan25[[#This Row],[Current $]]+RosterPlan25[[#This Row],[$↑ VAR]],1))</f>
        <v>47</v>
      </c>
      <c r="O40" s="48">
        <f>_xlfn.IFNA(IF(RosterPlan25[[#This Row],[POS]]="K",0,INDEX(BeerSheets[Average],MATCH(TEXT(RosterPlan25[[#This Row],[player_id]],"0"),BeerSheets[sleeper_id],0))),_xlfn.SWITCH(RosterPlan25[[#This Row],[POS]],"QB",-12,"RB",-8,"WR",-8,-5))</f>
        <v>2.0499999999999998</v>
      </c>
      <c r="P40" s="39" t="s">
        <v>434</v>
      </c>
      <c r="Q40" s="60">
        <f>_xlfn.IFNA(INDEX(Draft2020[Net Keeper Count],RosterPlan25[[#This Row],[DraftIndex]]),0)+IF(RosterPlan25[[#This Row],[KEEPER / RFA]]="K",1,0)</f>
        <v>1</v>
      </c>
      <c r="R40" s="61"/>
      <c r="S40" s="58">
        <f>IF(RosterPlan25[[#This Row],[VAR/G]]&gt;0,ROUND($AC$29*RosterPlan25[[#This Row],[VAR/G]],0),0)+1</f>
        <v>19</v>
      </c>
      <c r="T40" s="58">
        <f ca="1">RosterPlan25[[#This Row],[Optimal $]]-RosterPlan25[[#This Row],[2021 $]]</f>
        <v>-28</v>
      </c>
      <c r="U40" s="62">
        <f>IF(OR(RosterPlan25[[#This Row],[SOURCE]]="Rookie",RosterPlan25[[#This Row],[POS]]="K"),0,RosterPlan25[[#This Row],[VAR/G]]+3.3)</f>
        <v>5.35</v>
      </c>
      <c r="V40" s="62">
        <f ca="1">IF(RosterPlan25[[#This Row],[VAW/G]]&gt;0,ROUND(RosterPlan25[[#This Row],[VAW/G]]*$AC$56,0)+1,1)</f>
        <v>327</v>
      </c>
      <c r="W40" s="63">
        <f ca="1">RosterPlan25[[#This Row],[VAWG Market $]]-_xlfn.IFNA(RosterPlan25[[#This Row],[2021 $]],1)</f>
        <v>280</v>
      </c>
      <c r="X4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164</v>
      </c>
      <c r="Y40" s="58">
        <f ca="1">RosterPlan25[[#This Row],[Pure Inflated $]]-RosterPlan25[[#This Row],[2021 $]]</f>
        <v>117</v>
      </c>
      <c r="Z40" s="62">
        <f>INDEX(players[age],MATCH(RosterPlan25[[#This Row],[player_id]],players[sleeper_id],0))</f>
        <v>29</v>
      </c>
      <c r="AB40"/>
      <c r="AC40"/>
      <c r="AE40"/>
      <c r="AF40"/>
      <c r="AQ40"/>
      <c r="AR40"/>
      <c r="AS40"/>
      <c r="AT40"/>
      <c r="AU40"/>
      <c r="AV40"/>
    </row>
    <row r="41" spans="1:48" x14ac:dyDescent="0.3">
      <c r="A41" s="1" t="s">
        <v>6670</v>
      </c>
      <c r="B41" s="69" t="s">
        <v>16097</v>
      </c>
      <c r="C41" s="69" t="s">
        <v>6672</v>
      </c>
      <c r="D41" s="58">
        <f>_xlfn.IFNA(MATCH(RosterPlan25[[#This Row],[player_id]],CompositeRoster[sleeper_id],0),  MATCH(RosterPlan25[[#This Row],[PLAYER]],CompositeRoster[full_name],0))</f>
        <v>40</v>
      </c>
      <c r="E41" s="58">
        <f>MATCH(RosterPlan25[[#This Row],[player_id]],Draft2020[sleeper_id],0)</f>
        <v>8</v>
      </c>
      <c r="F41" s="58" t="str">
        <f>INDEX(CompositeRoster[team],RosterPlan25[[#This Row],[RosterIndex]])&amp;""</f>
        <v>LV</v>
      </c>
      <c r="G41" s="58" t="str">
        <f>INDEX(CompositeRoster[position],RosterPlan25[[#This Row],[RosterIndex]])&amp;""</f>
        <v>WR</v>
      </c>
      <c r="H41" s="58" t="str">
        <f>INDEX(CompositeRoster[source],RosterPlan25[[#This Row],[RosterIndex]])</f>
        <v>Roster</v>
      </c>
      <c r="I41" s="59">
        <f>_xlfn.IFNA(INDEX(Draft2020[PRICE],RosterPlan25[[#This Row],[DraftIndex]]),0)</f>
        <v>1</v>
      </c>
      <c r="J41" s="59" t="str">
        <f>IF(RosterPlan25[[#This Row],[SOURCE]]="Rookie","Rookie",_xlfn.IFNA(INDEX(Draft2020[Current Contract],RosterPlan25[[#This Row],[DraftIndex]]),"Undrafted"))</f>
        <v>Rookie</v>
      </c>
      <c r="K4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41" s="59">
        <f>ROUNDDOWN(RosterPlan25[[#This Row],[Optimal $]]*IF(RosterPlan25[[#This Row],[Contract]]="Rookie",0.3,0.15),0)</f>
        <v>0</v>
      </c>
      <c r="M41" s="59">
        <f ca="1">ROUNDDOWN(RosterPlan25[[#This Row],[Optimal $]]*IF(YEAR(TODAY())=2021,0,IF(RosterPlan25[[#This Row],[Contract]]="Rookie",0.3,0.15)),0)</f>
        <v>0</v>
      </c>
      <c r="N41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41" s="26">
        <f>_xlfn.IFNA(IF(RosterPlan25[[#This Row],[POS]]="K",0,INDEX(BeerSheets[Average],MATCH(TEXT(RosterPlan25[[#This Row],[player_id]],"0"),BeerSheets[sleeper_id],0))),_xlfn.SWITCH(RosterPlan25[[#This Row],[POS]],"QB",-12,"RB",-8,"WR",-8,-5))</f>
        <v>-3.23</v>
      </c>
      <c r="P41" s="39" t="s">
        <v>434</v>
      </c>
      <c r="Q41" s="61">
        <f>_xlfn.IFNA(INDEX(Draft2020[Net Keeper Count],RosterPlan25[[#This Row],[DraftIndex]]),0)+IF(RosterPlan25[[#This Row],[KEEPER / RFA]]="K",1,0)</f>
        <v>2</v>
      </c>
      <c r="R41" s="60"/>
      <c r="S41" s="58">
        <f>IF(RosterPlan25[[#This Row],[VAR/G]]&gt;0,ROUND($AC$29*RosterPlan25[[#This Row],[VAR/G]],0),0)+1</f>
        <v>1</v>
      </c>
      <c r="T41" s="58">
        <f ca="1">RosterPlan25[[#This Row],[Optimal $]]-RosterPlan25[[#This Row],[2021 $]]</f>
        <v>0</v>
      </c>
      <c r="U41" s="62">
        <f>IF(OR(RosterPlan25[[#This Row],[SOURCE]]="Rookie",RosterPlan25[[#This Row],[POS]]="K"),0,RosterPlan25[[#This Row],[VAR/G]]+3.3)</f>
        <v>6.999999999999984E-2</v>
      </c>
      <c r="V41" s="62">
        <f ca="1">IF(RosterPlan25[[#This Row],[VAW/G]]&gt;0,ROUND(RosterPlan25[[#This Row],[VAW/G]]*$AC$56,0)+1,1)</f>
        <v>5</v>
      </c>
      <c r="W41" s="63">
        <f ca="1">RosterPlan25[[#This Row],[VAWG Market $]]-_xlfn.IFNA(RosterPlan25[[#This Row],[2021 $]],1)</f>
        <v>4</v>
      </c>
      <c r="X4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41" s="62">
        <f ca="1">RosterPlan25[[#This Row],[Pure Inflated $]]-RosterPlan25[[#This Row],[2021 $]]</f>
        <v>0</v>
      </c>
      <c r="Z41" s="62">
        <f>INDEX(players[age],MATCH(RosterPlan25[[#This Row],[player_id]],players[sleeper_id],0))</f>
        <v>25</v>
      </c>
      <c r="AB41"/>
      <c r="AC41"/>
      <c r="AE41"/>
      <c r="AF41"/>
      <c r="AQ41"/>
      <c r="AR41"/>
      <c r="AS41"/>
      <c r="AT41"/>
      <c r="AU41"/>
      <c r="AV41"/>
    </row>
    <row r="42" spans="1:48" x14ac:dyDescent="0.3">
      <c r="A42" s="1" t="s">
        <v>8006</v>
      </c>
      <c r="B42" s="69" t="s">
        <v>16097</v>
      </c>
      <c r="C42" s="69" t="s">
        <v>8008</v>
      </c>
      <c r="D42" s="69">
        <f>_xlfn.IFNA(MATCH(RosterPlan25[[#This Row],[player_id]],CompositeRoster[sleeper_id],0),  MATCH(RosterPlan25[[#This Row],[PLAYER]],CompositeRoster[full_name],0))</f>
        <v>41</v>
      </c>
      <c r="E42" s="69" t="e">
        <f>MATCH(RosterPlan25[[#This Row],[player_id]],Draft2020[sleeper_id],0)</f>
        <v>#N/A</v>
      </c>
      <c r="F42" s="69" t="str">
        <f>INDEX(CompositeRoster[team],RosterPlan25[[#This Row],[RosterIndex]])&amp;""</f>
        <v>LAC</v>
      </c>
      <c r="G42" s="69" t="str">
        <f>INDEX(CompositeRoster[position],RosterPlan25[[#This Row],[RosterIndex]])&amp;""</f>
        <v>WR</v>
      </c>
      <c r="H42" s="36" t="str">
        <f>INDEX(CompositeRoster[source],RosterPlan25[[#This Row],[RosterIndex]])</f>
        <v>Roster</v>
      </c>
      <c r="I42" s="42">
        <f>_xlfn.IFNA(INDEX(Draft2020[PRICE],RosterPlan25[[#This Row],[DraftIndex]]),0)</f>
        <v>0</v>
      </c>
      <c r="J42" s="42" t="str">
        <f>IF(RosterPlan25[[#This Row],[SOURCE]]="Rookie","Rookie",_xlfn.IFNA(INDEX(Draft2020[Current Contract],RosterPlan25[[#This Row],[DraftIndex]]),"Undrafted"))</f>
        <v>Undrafted</v>
      </c>
      <c r="K42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42" s="42">
        <f>ROUNDDOWN(RosterPlan25[[#This Row],[Optimal $]]*IF(RosterPlan25[[#This Row],[Contract]]="Rookie",0.3,0.15),0)</f>
        <v>0</v>
      </c>
      <c r="M42" s="42">
        <f ca="1">ROUNDDOWN(RosterPlan25[[#This Row],[Optimal $]]*IF(YEAR(TODAY())=2021,0,IF(RosterPlan25[[#This Row],[Contract]]="Rookie",0.3,0.15)),0)</f>
        <v>0</v>
      </c>
      <c r="N42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42" s="48">
        <f>_xlfn.IFNA(IF(RosterPlan25[[#This Row],[POS]]="K",0,INDEX(BeerSheets[Average],MATCH(TEXT(RosterPlan25[[#This Row],[player_id]],"0"),BeerSheets[sleeper_id],0))),_xlfn.SWITCH(RosterPlan25[[#This Row],[POS]],"QB",-12,"RB",-8,"WR",-8,-5))</f>
        <v>-4.4400000000000004</v>
      </c>
      <c r="P42" s="39" t="s">
        <v>434</v>
      </c>
      <c r="Q42" s="69">
        <f>_xlfn.IFNA(INDEX(Draft2020[Net Keeper Count],RosterPlan25[[#This Row],[DraftIndex]]),0)+IF(RosterPlan25[[#This Row],[KEEPER / RFA]]="K",1,0)</f>
        <v>1</v>
      </c>
      <c r="R42" s="39"/>
      <c r="S42" s="49">
        <f>IF(RosterPlan25[[#This Row],[VAR/G]]&gt;0,ROUND($AC$29*RosterPlan25[[#This Row],[VAR/G]],0),0)+1</f>
        <v>1</v>
      </c>
      <c r="T42" s="36">
        <f ca="1">RosterPlan25[[#This Row],[Optimal $]]-RosterPlan25[[#This Row],[2021 $]]</f>
        <v>0</v>
      </c>
      <c r="U42" s="69">
        <f>IF(OR(RosterPlan25[[#This Row],[SOURCE]]="Rookie",RosterPlan25[[#This Row],[POS]]="K"),0,RosterPlan25[[#This Row],[VAR/G]]+3.3)</f>
        <v>-1.1400000000000006</v>
      </c>
      <c r="V42" s="69">
        <f>IF(RosterPlan25[[#This Row],[VAW/G]]&gt;0,ROUND(RosterPlan25[[#This Row],[VAW/G]]*$AC$56,0)+1,1)</f>
        <v>1</v>
      </c>
      <c r="W42" s="50">
        <f ca="1">RosterPlan25[[#This Row],[VAWG Market $]]-_xlfn.IFNA(RosterPlan25[[#This Row],[2021 $]],1)</f>
        <v>0</v>
      </c>
      <c r="X42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42" s="36">
        <f ca="1">RosterPlan25[[#This Row],[Pure Inflated $]]-RosterPlan25[[#This Row],[2021 $]]</f>
        <v>0</v>
      </c>
      <c r="Z42" s="62">
        <f>INDEX(players[age],MATCH(RosterPlan25[[#This Row],[player_id]],players[sleeper_id],0))</f>
        <v>24</v>
      </c>
      <c r="AB42"/>
      <c r="AC42"/>
      <c r="AE42"/>
      <c r="AF42"/>
      <c r="AQ42"/>
      <c r="AR42"/>
      <c r="AS42"/>
      <c r="AT42"/>
      <c r="AU42"/>
      <c r="AV42"/>
    </row>
    <row r="43" spans="1:48" x14ac:dyDescent="0.3">
      <c r="A43" s="1" t="s">
        <v>2107</v>
      </c>
      <c r="B43" s="69" t="s">
        <v>16097</v>
      </c>
      <c r="C43" s="69" t="s">
        <v>2109</v>
      </c>
      <c r="D43" s="69">
        <f>_xlfn.IFNA(MATCH(RosterPlan25[[#This Row],[player_id]],CompositeRoster[sleeper_id],0),  MATCH(RosterPlan25[[#This Row],[PLAYER]],CompositeRoster[full_name],0))</f>
        <v>42</v>
      </c>
      <c r="E43" s="69">
        <f>MATCH(RosterPlan25[[#This Row],[player_id]],Draft2020[sleeper_id],0)</f>
        <v>55</v>
      </c>
      <c r="F43" s="58" t="str">
        <f>INDEX(CompositeRoster[team],RosterPlan25[[#This Row],[RosterIndex]])&amp;""</f>
        <v>SF</v>
      </c>
      <c r="G43" s="58" t="str">
        <f>INDEX(CompositeRoster[position],RosterPlan25[[#This Row],[RosterIndex]])&amp;""</f>
        <v>WR</v>
      </c>
      <c r="H43" s="58" t="str">
        <f>INDEX(CompositeRoster[source],RosterPlan25[[#This Row],[RosterIndex]])</f>
        <v>Roster</v>
      </c>
      <c r="I43" s="59">
        <f>_xlfn.IFNA(INDEX(Draft2020[PRICE],RosterPlan25[[#This Row],[DraftIndex]]),0)</f>
        <v>2</v>
      </c>
      <c r="J43" s="59" t="str">
        <f>IF(RosterPlan25[[#This Row],[SOURCE]]="Rookie","Rookie",_xlfn.IFNA(INDEX(Draft2020[Current Contract],RosterPlan25[[#This Row],[DraftIndex]]),"Undrafted"))</f>
        <v>Rookie</v>
      </c>
      <c r="K4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43" s="59">
        <f>ROUNDDOWN(RosterPlan25[[#This Row],[Optimal $]]*IF(RosterPlan25[[#This Row],[Contract]]="Rookie",0.3,0.15),0)</f>
        <v>0</v>
      </c>
      <c r="M43" s="59">
        <f ca="1">ROUNDDOWN(RosterPlan25[[#This Row],[Optimal $]]*IF(YEAR(TODAY())=2021,0,IF(RosterPlan25[[#This Row],[Contract]]="Rookie",0.3,0.15)),0)</f>
        <v>0</v>
      </c>
      <c r="N43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43" s="26">
        <f>_xlfn.IFNA(IF(RosterPlan25[[#This Row],[POS]]="K",0,INDEX(BeerSheets[Average],MATCH(TEXT(RosterPlan25[[#This Row],[player_id]],"0"),BeerSheets[sleeper_id],0))),_xlfn.SWITCH(RosterPlan25[[#This Row],[POS]],"QB",-12,"RB",-8,"WR",-8,-5))</f>
        <v>-5.58</v>
      </c>
      <c r="P43" s="39" t="s">
        <v>434</v>
      </c>
      <c r="Q43" s="61">
        <f>_xlfn.IFNA(INDEX(Draft2020[Net Keeper Count],RosterPlan25[[#This Row],[DraftIndex]]),0)+IF(RosterPlan25[[#This Row],[KEEPER / RFA]]="K",1,0)</f>
        <v>2</v>
      </c>
      <c r="R43" s="60"/>
      <c r="S43" s="58">
        <f>IF(RosterPlan25[[#This Row],[VAR/G]]&gt;0,ROUND($AC$29*RosterPlan25[[#This Row],[VAR/G]],0),0)+1</f>
        <v>1</v>
      </c>
      <c r="T43" s="58">
        <f ca="1">RosterPlan25[[#This Row],[Optimal $]]-RosterPlan25[[#This Row],[2021 $]]</f>
        <v>-1</v>
      </c>
      <c r="U43" s="62">
        <f>IF(OR(RosterPlan25[[#This Row],[SOURCE]]="Rookie",RosterPlan25[[#This Row],[POS]]="K"),0,RosterPlan25[[#This Row],[VAR/G]]+3.3)</f>
        <v>-2.2800000000000002</v>
      </c>
      <c r="V43" s="62">
        <f>IF(RosterPlan25[[#This Row],[VAW/G]]&gt;0,ROUND(RosterPlan25[[#This Row],[VAW/G]]*$AC$56,0)+1,1)</f>
        <v>1</v>
      </c>
      <c r="W43" s="63">
        <f ca="1">RosterPlan25[[#This Row],[VAWG Market $]]-_xlfn.IFNA(RosterPlan25[[#This Row],[2021 $]],1)</f>
        <v>-1</v>
      </c>
      <c r="X4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43" s="62">
        <f ca="1">RosterPlan25[[#This Row],[Pure Inflated $]]-RosterPlan25[[#This Row],[2021 $]]</f>
        <v>-1</v>
      </c>
      <c r="Z43" s="62">
        <f>INDEX(players[age],MATCH(RosterPlan25[[#This Row],[player_id]],players[sleeper_id],0))</f>
        <v>25</v>
      </c>
      <c r="AB43"/>
      <c r="AC43"/>
      <c r="AE43"/>
      <c r="AF43"/>
      <c r="AQ43"/>
      <c r="AR43"/>
      <c r="AS43"/>
      <c r="AT43"/>
      <c r="AU43"/>
      <c r="AV43"/>
    </row>
    <row r="44" spans="1:48" x14ac:dyDescent="0.3">
      <c r="A44" s="1" t="s">
        <v>26</v>
      </c>
      <c r="B44" s="69" t="s">
        <v>16097</v>
      </c>
      <c r="C44" s="69" t="s">
        <v>8704</v>
      </c>
      <c r="D44" s="69">
        <f>_xlfn.IFNA(MATCH(RosterPlan25[[#This Row],[player_id]],CompositeRoster[sleeper_id],0),  MATCH(RosterPlan25[[#This Row],[PLAYER]],CompositeRoster[full_name],0))</f>
        <v>43</v>
      </c>
      <c r="E44" s="69">
        <f>MATCH(RosterPlan25[[#This Row],[player_id]],Draft2020[sleeper_id],0)</f>
        <v>157</v>
      </c>
      <c r="F44" s="58" t="str">
        <f>INDEX(CompositeRoster[team],RosterPlan25[[#This Row],[RosterIndex]])&amp;""</f>
        <v>LAC</v>
      </c>
      <c r="G44" s="58" t="str">
        <f>INDEX(CompositeRoster[position],RosterPlan25[[#This Row],[RosterIndex]])&amp;""</f>
        <v>TE</v>
      </c>
      <c r="H44" s="58" t="str">
        <f>INDEX(CompositeRoster[source],RosterPlan25[[#This Row],[RosterIndex]])</f>
        <v>Roster</v>
      </c>
      <c r="I44" s="59">
        <f>_xlfn.IFNA(INDEX(Draft2020[PRICE],RosterPlan25[[#This Row],[DraftIndex]]),0)</f>
        <v>3</v>
      </c>
      <c r="J44" s="59" t="str">
        <f>IF(RosterPlan25[[#This Row],[SOURCE]]="Rookie","Rookie",_xlfn.IFNA(INDEX(Draft2020[Current Contract],RosterPlan25[[#This Row],[DraftIndex]]),"Undrafted"))</f>
        <v>Undrafted</v>
      </c>
      <c r="K4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44" s="59">
        <f>ROUNDDOWN(RosterPlan25[[#This Row],[Optimal $]]*IF(RosterPlan25[[#This Row],[Contract]]="Rookie",0.3,0.15),0)</f>
        <v>0</v>
      </c>
      <c r="M44" s="59">
        <f ca="1">ROUNDDOWN(RosterPlan25[[#This Row],[Optimal $]]*IF(YEAR(TODAY())=2021,0,IF(RosterPlan25[[#This Row],[Contract]]="Rookie",0.3,0.15)),0)</f>
        <v>0</v>
      </c>
      <c r="N44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44" s="26">
        <f>_xlfn.IFNA(IF(RosterPlan25[[#This Row],[POS]]="K",0,INDEX(BeerSheets[Average],MATCH(TEXT(RosterPlan25[[#This Row],[player_id]],"0"),BeerSheets[sleeper_id],0))),_xlfn.SWITCH(RosterPlan25[[#This Row],[POS]],"QB",-12,"RB",-8,"WR",-8,-5))</f>
        <v>0.02</v>
      </c>
      <c r="P44" s="39" t="s">
        <v>434</v>
      </c>
      <c r="Q44" s="61">
        <f>_xlfn.IFNA(INDEX(Draft2020[Net Keeper Count],RosterPlan25[[#This Row],[DraftIndex]]),0)+IF(RosterPlan25[[#This Row],[KEEPER / RFA]]="K",1,0)</f>
        <v>3</v>
      </c>
      <c r="R44" s="60"/>
      <c r="S44" s="58">
        <f>IF(RosterPlan25[[#This Row],[VAR/G]]&gt;0,ROUND($AC$29*RosterPlan25[[#This Row],[VAR/G]],0),0)+1</f>
        <v>1</v>
      </c>
      <c r="T44" s="58">
        <f ca="1">RosterPlan25[[#This Row],[Optimal $]]-RosterPlan25[[#This Row],[2021 $]]</f>
        <v>-2</v>
      </c>
      <c r="U44" s="62">
        <f>IF(OR(RosterPlan25[[#This Row],[SOURCE]]="Rookie",RosterPlan25[[#This Row],[POS]]="K"),0,RosterPlan25[[#This Row],[VAR/G]]+3.3)</f>
        <v>3.32</v>
      </c>
      <c r="V44" s="62">
        <f ca="1">IF(RosterPlan25[[#This Row],[VAW/G]]&gt;0,ROUND(RosterPlan25[[#This Row],[VAW/G]]*$AC$56,0)+1,1)</f>
        <v>203</v>
      </c>
      <c r="W44" s="63">
        <f ca="1">RosterPlan25[[#This Row],[VAWG Market $]]-_xlfn.IFNA(RosterPlan25[[#This Row],[2021 $]],1)</f>
        <v>200</v>
      </c>
      <c r="X44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120</v>
      </c>
      <c r="Y44" s="62">
        <f ca="1">RosterPlan25[[#This Row],[Pure Inflated $]]-RosterPlan25[[#This Row],[2021 $]]</f>
        <v>117</v>
      </c>
      <c r="Z44" s="62">
        <f>INDEX(players[age],MATCH(RosterPlan25[[#This Row],[player_id]],players[sleeper_id],0))</f>
        <v>34</v>
      </c>
      <c r="AB44"/>
      <c r="AC44"/>
      <c r="AE44"/>
      <c r="AF44"/>
      <c r="AQ44"/>
      <c r="AR44"/>
      <c r="AS44"/>
      <c r="AT44"/>
      <c r="AU44"/>
      <c r="AV44"/>
    </row>
    <row r="45" spans="1:48" x14ac:dyDescent="0.3">
      <c r="A45" s="1" t="s">
        <v>53</v>
      </c>
      <c r="B45" s="69" t="s">
        <v>16097</v>
      </c>
      <c r="C45" s="69" t="s">
        <v>2511</v>
      </c>
      <c r="D45" s="58">
        <f>_xlfn.IFNA(MATCH(RosterPlan25[[#This Row],[player_id]],CompositeRoster[sleeper_id],0),  MATCH(RosterPlan25[[#This Row],[PLAYER]],CompositeRoster[full_name],0))</f>
        <v>44</v>
      </c>
      <c r="E45" s="58">
        <f>MATCH(RosterPlan25[[#This Row],[player_id]],Draft2020[sleeper_id],0)</f>
        <v>159</v>
      </c>
      <c r="F45" s="58" t="str">
        <f>INDEX(CompositeRoster[team],RosterPlan25[[#This Row],[RosterIndex]])&amp;""</f>
        <v>BUF</v>
      </c>
      <c r="G45" s="58" t="str">
        <f>INDEX(CompositeRoster[position],RosterPlan25[[#This Row],[RosterIndex]])&amp;""</f>
        <v>QB</v>
      </c>
      <c r="H45" s="58" t="str">
        <f>INDEX(CompositeRoster[source],RosterPlan25[[#This Row],[RosterIndex]])</f>
        <v>Roster</v>
      </c>
      <c r="I45" s="59">
        <f>_xlfn.IFNA(INDEX(Draft2020[PRICE],RosterPlan25[[#This Row],[DraftIndex]]),0)</f>
        <v>6</v>
      </c>
      <c r="J45" s="59" t="str">
        <f>IF(RosterPlan25[[#This Row],[SOURCE]]="Rookie","Rookie",_xlfn.IFNA(INDEX(Draft2020[Current Contract],RosterPlan25[[#This Row],[DraftIndex]]),"Undrafted"))</f>
        <v>Rookie</v>
      </c>
      <c r="K4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45" s="59">
        <f>ROUNDDOWN(RosterPlan25[[#This Row],[Optimal $]]*IF(RosterPlan25[[#This Row],[Contract]]="Rookie",0.3,0.15),0)</f>
        <v>12</v>
      </c>
      <c r="M45" s="59">
        <f ca="1">ROUNDDOWN(RosterPlan25[[#This Row],[Optimal $]]*IF(YEAR(TODAY())=2021,0,IF(RosterPlan25[[#This Row],[Contract]]="Rookie",0.3,0.15)),0)</f>
        <v>0</v>
      </c>
      <c r="N45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45" s="26">
        <f>_xlfn.IFNA(IF(RosterPlan25[[#This Row],[POS]]="K",0,INDEX(BeerSheets[Average],MATCH(TEXT(RosterPlan25[[#This Row],[player_id]],"0"),BeerSheets[sleeper_id],0))),_xlfn.SWITCH(RosterPlan25[[#This Row],[POS]],"QB",-12,"RB",-8,"WR",-8,-5))</f>
        <v>4.5599999999999996</v>
      </c>
      <c r="P45" s="39" t="s">
        <v>434</v>
      </c>
      <c r="Q45" s="61">
        <f>_xlfn.IFNA(INDEX(Draft2020[Net Keeper Count],RosterPlan25[[#This Row],[DraftIndex]]),0)+IF(RosterPlan25[[#This Row],[KEEPER / RFA]]="K",1,0)</f>
        <v>3</v>
      </c>
      <c r="R45" s="60"/>
      <c r="S45" s="58">
        <f>IF(RosterPlan25[[#This Row],[VAR/G]]&gt;0,ROUND($AC$29*RosterPlan25[[#This Row],[VAR/G]],0),0)+1</f>
        <v>42</v>
      </c>
      <c r="T45" s="58">
        <f ca="1">RosterPlan25[[#This Row],[Optimal $]]-RosterPlan25[[#This Row],[2021 $]]</f>
        <v>36</v>
      </c>
      <c r="U45" s="62">
        <f>IF(OR(RosterPlan25[[#This Row],[SOURCE]]="Rookie",RosterPlan25[[#This Row],[POS]]="K"),0,RosterPlan25[[#This Row],[VAR/G]]+3.3)</f>
        <v>7.8599999999999994</v>
      </c>
      <c r="V45" s="62">
        <f ca="1">IF(RosterPlan25[[#This Row],[VAW/G]]&gt;0,ROUND(RosterPlan25[[#This Row],[VAW/G]]*$AC$56,0)+1,1)</f>
        <v>480</v>
      </c>
      <c r="W45" s="63">
        <f ca="1">RosterPlan25[[#This Row],[VAWG Market $]]-_xlfn.IFNA(RosterPlan25[[#This Row],[2021 $]],1)</f>
        <v>474</v>
      </c>
      <c r="X45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45" s="62">
        <f ca="1">RosterPlan25[[#This Row],[Pure Inflated $]]-RosterPlan25[[#This Row],[2021 $]]</f>
        <v>117</v>
      </c>
      <c r="Z45" s="62">
        <f>INDEX(players[age],MATCH(RosterPlan25[[#This Row],[player_id]],players[sleeper_id],0))</f>
        <v>25</v>
      </c>
      <c r="AB45"/>
      <c r="AC45"/>
      <c r="AE45"/>
      <c r="AF45"/>
      <c r="AQ45"/>
      <c r="AR45"/>
      <c r="AS45"/>
      <c r="AT45"/>
      <c r="AU45"/>
      <c r="AV45"/>
    </row>
    <row r="46" spans="1:48" x14ac:dyDescent="0.3">
      <c r="A46" s="1" t="s">
        <v>184</v>
      </c>
      <c r="B46" s="69" t="s">
        <v>16097</v>
      </c>
      <c r="C46" s="69" t="s">
        <v>4858</v>
      </c>
      <c r="D46" s="69">
        <f>_xlfn.IFNA(MATCH(RosterPlan25[[#This Row],[player_id]],CompositeRoster[sleeper_id],0),  MATCH(RosterPlan25[[#This Row],[PLAYER]],CompositeRoster[full_name],0))</f>
        <v>45</v>
      </c>
      <c r="E46" s="69">
        <f>MATCH(RosterPlan25[[#This Row],[player_id]],Draft2020[sleeper_id],0)</f>
        <v>170</v>
      </c>
      <c r="F46" s="69" t="str">
        <f>INDEX(CompositeRoster[team],RosterPlan25[[#This Row],[RosterIndex]])&amp;""</f>
        <v>TEN</v>
      </c>
      <c r="G46" s="69" t="str">
        <f>INDEX(CompositeRoster[position],RosterPlan25[[#This Row],[RosterIndex]])&amp;""</f>
        <v>WR</v>
      </c>
      <c r="H46" s="36" t="str">
        <f>INDEX(CompositeRoster[source],RosterPlan25[[#This Row],[RosterIndex]])</f>
        <v>Roster</v>
      </c>
      <c r="I46" s="42">
        <f>_xlfn.IFNA(INDEX(Draft2020[PRICE],RosterPlan25[[#This Row],[DraftIndex]]),0)</f>
        <v>53</v>
      </c>
      <c r="J46" s="42" t="str">
        <f>IF(RosterPlan25[[#This Row],[SOURCE]]="Rookie","Rookie",_xlfn.IFNA(INDEX(Draft2020[Current Contract],RosterPlan25[[#This Row],[DraftIndex]]),"Undrafted"))</f>
        <v>Auction</v>
      </c>
      <c r="K46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46" s="42">
        <f>ROUNDDOWN(RosterPlan25[[#This Row],[Optimal $]]*IF(RosterPlan25[[#This Row],[Contract]]="Rookie",0.3,0.15),0)</f>
        <v>3</v>
      </c>
      <c r="M46" s="42">
        <f ca="1">ROUNDDOWN(RosterPlan25[[#This Row],[Optimal $]]*IF(YEAR(TODAY())=2021,0,IF(RosterPlan25[[#This Row],[Contract]]="Rookie",0.3,0.15)),0)</f>
        <v>0</v>
      </c>
      <c r="N46" s="36">
        <f ca="1">IF(RosterPlan25[[#This Row],[SOURCE]]="Rookie",INDEX(Rookies2021[salary],MATCH(RosterPlan25[[#This Row],[PLAYER]],Rookies2021[full_name],0)),MAX(RosterPlan25[[#This Row],[Current $]]+RosterPlan25[[#This Row],[$↑ VAR]],1))</f>
        <v>53</v>
      </c>
      <c r="O46" s="38">
        <f>_xlfn.IFNA(IF(RosterPlan25[[#This Row],[POS]]="K",0,INDEX(BeerSheets[Average],MATCH(TEXT(RosterPlan25[[#This Row],[player_id]],"0"),BeerSheets[sleeper_id],0))),_xlfn.SWITCH(RosterPlan25[[#This Row],[POS]],"QB",-12,"RB",-8,"WR",-8,-5))</f>
        <v>2.1800000000000002</v>
      </c>
      <c r="P46" s="39" t="s">
        <v>434</v>
      </c>
      <c r="Q46" s="36">
        <f>_xlfn.IFNA(INDEX(Draft2020[Net Keeper Count],RosterPlan25[[#This Row],[DraftIndex]]),0)+IF(RosterPlan25[[#This Row],[KEEPER / RFA]]="K",1,0)</f>
        <v>1</v>
      </c>
      <c r="R46" s="39"/>
      <c r="S46" s="69">
        <f>IF(RosterPlan25[[#This Row],[VAR/G]]&gt;0,ROUND($AC$29*RosterPlan25[[#This Row],[VAR/G]],0),0)+1</f>
        <v>21</v>
      </c>
      <c r="T46" s="36">
        <f ca="1">RosterPlan25[[#This Row],[Optimal $]]-RosterPlan25[[#This Row],[2021 $]]</f>
        <v>-32</v>
      </c>
      <c r="U46" s="36">
        <f>IF(OR(RosterPlan25[[#This Row],[SOURCE]]="Rookie",RosterPlan25[[#This Row],[POS]]="K"),0,RosterPlan25[[#This Row],[VAR/G]]+3.3)</f>
        <v>5.48</v>
      </c>
      <c r="V46" s="36">
        <f ca="1">IF(RosterPlan25[[#This Row],[VAW/G]]&gt;0,ROUND(RosterPlan25[[#This Row],[VAW/G]]*$AC$56,0)+1,1)</f>
        <v>335</v>
      </c>
      <c r="W46" s="43">
        <f ca="1">RosterPlan25[[#This Row],[VAWG Market $]]-_xlfn.IFNA(RosterPlan25[[#This Row],[2021 $]],1)</f>
        <v>282</v>
      </c>
      <c r="X46" s="36">
        <f ca="1">IF(RosterPlan25[[#This Row],[VAR/G]]&gt;0,1+ROUND(RosterPlan25[[#This Row],[VAR/G]]*IF(RosterPlan25[[#This Row],[KEEPER / RFA]]="K",($AC$34+RosterPlan25[[#This Row],[2021 $]]-1)/($AC$25+RosterPlan25[[#This Row],[VAR/G]]),$AC$35),0),1)</f>
        <v>170</v>
      </c>
      <c r="Y46" s="36">
        <f ca="1">RosterPlan25[[#This Row],[Pure Inflated $]]-RosterPlan25[[#This Row],[2021 $]]</f>
        <v>117</v>
      </c>
      <c r="Z46" s="62">
        <f>INDEX(players[age],MATCH(RosterPlan25[[#This Row],[player_id]],players[sleeper_id],0))</f>
        <v>32</v>
      </c>
      <c r="AB46"/>
      <c r="AE46"/>
      <c r="AF46"/>
      <c r="AQ46"/>
      <c r="AR46"/>
      <c r="AS46"/>
      <c r="AT46"/>
      <c r="AU46"/>
      <c r="AV46"/>
    </row>
    <row r="47" spans="1:48" x14ac:dyDescent="0.3">
      <c r="A47" s="1" t="s">
        <v>116</v>
      </c>
      <c r="B47" s="69" t="s">
        <v>16097</v>
      </c>
      <c r="C47" s="69" t="s">
        <v>2729</v>
      </c>
      <c r="D47" s="69">
        <f>_xlfn.IFNA(MATCH(RosterPlan25[[#This Row],[player_id]],CompositeRoster[sleeper_id],0),  MATCH(RosterPlan25[[#This Row],[PLAYER]],CompositeRoster[full_name],0))</f>
        <v>46</v>
      </c>
      <c r="E47" s="69">
        <f>MATCH(RosterPlan25[[#This Row],[player_id]],Draft2020[sleeper_id],0)</f>
        <v>73</v>
      </c>
      <c r="F47" s="69" t="str">
        <f>INDEX(CompositeRoster[team],RosterPlan25[[#This Row],[RosterIndex]])&amp;""</f>
        <v>LAC</v>
      </c>
      <c r="G47" s="69" t="str">
        <f>INDEX(CompositeRoster[position],RosterPlan25[[#This Row],[RosterIndex]])&amp;""</f>
        <v>WR</v>
      </c>
      <c r="H47" s="36" t="str">
        <f>INDEX(CompositeRoster[source],RosterPlan25[[#This Row],[RosterIndex]])</f>
        <v>Roster</v>
      </c>
      <c r="I47" s="42">
        <f>_xlfn.IFNA(INDEX(Draft2020[PRICE],RosterPlan25[[#This Row],[DraftIndex]]),0)</f>
        <v>32</v>
      </c>
      <c r="J47" s="42" t="str">
        <f>IF(RosterPlan25[[#This Row],[SOURCE]]="Rookie","Rookie",_xlfn.IFNA(INDEX(Draft2020[Current Contract],RosterPlan25[[#This Row],[DraftIndex]]),"Undrafted"))</f>
        <v>Auction</v>
      </c>
      <c r="K47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47" s="42">
        <f>ROUNDDOWN(RosterPlan25[[#This Row],[Optimal $]]*IF(RosterPlan25[[#This Row],[Contract]]="Rookie",0.3,0.15),0)</f>
        <v>3</v>
      </c>
      <c r="M47" s="42">
        <f ca="1">ROUNDDOWN(RosterPlan25[[#This Row],[Optimal $]]*IF(YEAR(TODAY())=2021,0,IF(RosterPlan25[[#This Row],[Contract]]="Rookie",0.3,0.15)),0)</f>
        <v>0</v>
      </c>
      <c r="N47" s="36">
        <f ca="1">IF(RosterPlan25[[#This Row],[SOURCE]]="Rookie",INDEX(Rookies2021[salary],MATCH(RosterPlan25[[#This Row],[PLAYER]],Rookies2021[full_name],0)),MAX(RosterPlan25[[#This Row],[Current $]]+RosterPlan25[[#This Row],[$↑ VAR]],1))</f>
        <v>32</v>
      </c>
      <c r="O47" s="38">
        <f>_xlfn.IFNA(IF(RosterPlan25[[#This Row],[POS]]="K",0,INDEX(BeerSheets[Average],MATCH(TEXT(RosterPlan25[[#This Row],[player_id]],"0"),BeerSheets[sleeper_id],0))),_xlfn.SWITCH(RosterPlan25[[#This Row],[POS]],"QB",-12,"RB",-8,"WR",-8,-5))</f>
        <v>2.4300000000000002</v>
      </c>
      <c r="P47" s="39" t="s">
        <v>434</v>
      </c>
      <c r="Q47" s="36">
        <f>_xlfn.IFNA(INDEX(Draft2020[Net Keeper Count],RosterPlan25[[#This Row],[DraftIndex]]),0)+IF(RosterPlan25[[#This Row],[KEEPER / RFA]]="K",1,0)</f>
        <v>1</v>
      </c>
      <c r="R47" s="39"/>
      <c r="S47" s="69">
        <f>IF(RosterPlan25[[#This Row],[VAR/G]]&gt;0,ROUND($AC$29*RosterPlan25[[#This Row],[VAR/G]],0),0)+1</f>
        <v>23</v>
      </c>
      <c r="T47" s="36">
        <f ca="1">RosterPlan25[[#This Row],[Optimal $]]-RosterPlan25[[#This Row],[2021 $]]</f>
        <v>-9</v>
      </c>
      <c r="U47" s="36">
        <f>IF(OR(RosterPlan25[[#This Row],[SOURCE]]="Rookie",RosterPlan25[[#This Row],[POS]]="K"),0,RosterPlan25[[#This Row],[VAR/G]]+3.3)</f>
        <v>5.73</v>
      </c>
      <c r="V47" s="36">
        <f ca="1">IF(RosterPlan25[[#This Row],[VAW/G]]&gt;0,ROUND(RosterPlan25[[#This Row],[VAW/G]]*$AC$56,0)+1,1)</f>
        <v>350</v>
      </c>
      <c r="W47" s="43">
        <f ca="1">RosterPlan25[[#This Row],[VAWG Market $]]-_xlfn.IFNA(RosterPlan25[[#This Row],[2021 $]],1)</f>
        <v>318</v>
      </c>
      <c r="X47" s="36">
        <f ca="1">IF(RosterPlan25[[#This Row],[VAR/G]]&gt;0,1+ROUND(RosterPlan25[[#This Row],[VAR/G]]*IF(RosterPlan25[[#This Row],[KEEPER / RFA]]="K",($AC$34+RosterPlan25[[#This Row],[2021 $]]-1)/($AC$25+RosterPlan25[[#This Row],[VAR/G]]),$AC$35),0),1)</f>
        <v>149</v>
      </c>
      <c r="Y47" s="36">
        <f ca="1">RosterPlan25[[#This Row],[Pure Inflated $]]-RosterPlan25[[#This Row],[2021 $]]</f>
        <v>117</v>
      </c>
      <c r="Z47" s="62">
        <f>INDEX(players[age],MATCH(RosterPlan25[[#This Row],[player_id]],players[sleeper_id],0))</f>
        <v>29</v>
      </c>
      <c r="AE47"/>
      <c r="AF47"/>
      <c r="AQ47"/>
      <c r="AR47"/>
      <c r="AS47"/>
      <c r="AT47"/>
      <c r="AU47"/>
      <c r="AV47"/>
    </row>
    <row r="48" spans="1:48" x14ac:dyDescent="0.3">
      <c r="A48" s="1" t="s">
        <v>2904</v>
      </c>
      <c r="B48" s="69" t="s">
        <v>16097</v>
      </c>
      <c r="C48" s="69" t="s">
        <v>2908</v>
      </c>
      <c r="D48" s="69">
        <f>_xlfn.IFNA(MATCH(RosterPlan25[[#This Row],[player_id]],CompositeRoster[sleeper_id],0),  MATCH(RosterPlan25[[#This Row],[PLAYER]],CompositeRoster[full_name],0))</f>
        <v>47</v>
      </c>
      <c r="E48" s="69" t="e">
        <f>MATCH(RosterPlan25[[#This Row],[player_id]],Draft2020[sleeper_id],0)</f>
        <v>#N/A</v>
      </c>
      <c r="F48" s="69" t="str">
        <f>INDEX(CompositeRoster[team],RosterPlan25[[#This Row],[RosterIndex]])&amp;""</f>
        <v>NE</v>
      </c>
      <c r="G48" s="69" t="str">
        <f>INDEX(CompositeRoster[position],RosterPlan25[[#This Row],[RosterIndex]])&amp;""</f>
        <v>WR</v>
      </c>
      <c r="H48" s="69" t="str">
        <f>INDEX(CompositeRoster[source],RosterPlan25[[#This Row],[RosterIndex]])</f>
        <v>Roster</v>
      </c>
      <c r="I48" s="42">
        <f>_xlfn.IFNA(INDEX(Draft2020[PRICE],RosterPlan25[[#This Row],[DraftIndex]]),0)</f>
        <v>0</v>
      </c>
      <c r="J48" s="42" t="str">
        <f>IF(RosterPlan25[[#This Row],[SOURCE]]="Rookie","Rookie",_xlfn.IFNA(INDEX(Draft2020[Current Contract],RosterPlan25[[#This Row],[DraftIndex]]),"Undrafted"))</f>
        <v>Undrafted</v>
      </c>
      <c r="K48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48" s="42">
        <f>ROUNDDOWN(RosterPlan25[[#This Row],[Optimal $]]*IF(RosterPlan25[[#This Row],[Contract]]="Rookie",0.3,0.15),0)</f>
        <v>0</v>
      </c>
      <c r="M48" s="42">
        <f ca="1">ROUNDDOWN(RosterPlan25[[#This Row],[Optimal $]]*IF(YEAR(TODAY())=2021,0,IF(RosterPlan25[[#This Row],[Contract]]="Rookie",0.3,0.15)),0)</f>
        <v>0</v>
      </c>
      <c r="N48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48" s="38">
        <f>_xlfn.IFNA(IF(RosterPlan25[[#This Row],[POS]]="K",0,INDEX(BeerSheets[Average],MATCH(TEXT(RosterPlan25[[#This Row],[player_id]],"0"),BeerSheets[sleeper_id],0))),_xlfn.SWITCH(RosterPlan25[[#This Row],[POS]],"QB",-12,"RB",-8,"WR",-8,-5))</f>
        <v>-3.66</v>
      </c>
      <c r="P48" s="39" t="s">
        <v>434</v>
      </c>
      <c r="Q48" s="36">
        <f>_xlfn.IFNA(INDEX(Draft2020[Net Keeper Count],RosterPlan25[[#This Row],[DraftIndex]]),0)+IF(RosterPlan25[[#This Row],[KEEPER / RFA]]="K",1,0)</f>
        <v>1</v>
      </c>
      <c r="R48" s="39"/>
      <c r="S48" s="36">
        <f>IF(RosterPlan25[[#This Row],[VAR/G]]&gt;0,ROUND($AC$29*RosterPlan25[[#This Row],[VAR/G]],0),0)+1</f>
        <v>1</v>
      </c>
      <c r="T48" s="36">
        <f ca="1">RosterPlan25[[#This Row],[Optimal $]]-RosterPlan25[[#This Row],[2021 $]]</f>
        <v>0</v>
      </c>
      <c r="U48" s="36">
        <f>IF(OR(RosterPlan25[[#This Row],[SOURCE]]="Rookie",RosterPlan25[[#This Row],[POS]]="K"),0,RosterPlan25[[#This Row],[VAR/G]]+3.3)</f>
        <v>-0.36000000000000032</v>
      </c>
      <c r="V48" s="36">
        <f>IF(RosterPlan25[[#This Row],[VAW/G]]&gt;0,ROUND(RosterPlan25[[#This Row],[VAW/G]]*$AC$56,0)+1,1)</f>
        <v>1</v>
      </c>
      <c r="W48" s="43">
        <f ca="1">RosterPlan25[[#This Row],[VAWG Market $]]-_xlfn.IFNA(RosterPlan25[[#This Row],[2021 $]],1)</f>
        <v>0</v>
      </c>
      <c r="X48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48" s="36">
        <f ca="1">RosterPlan25[[#This Row],[Pure Inflated $]]-RosterPlan25[[#This Row],[2021 $]]</f>
        <v>0</v>
      </c>
      <c r="Z48" s="62">
        <f>INDEX(players[age],MATCH(RosterPlan25[[#This Row],[player_id]],players[sleeper_id],0))</f>
        <v>25</v>
      </c>
      <c r="AB48" t="s">
        <v>11186</v>
      </c>
      <c r="AC48" s="56">
        <f ca="1">AC50+240-AC51</f>
        <v>2825</v>
      </c>
      <c r="AQ48"/>
      <c r="AR48"/>
      <c r="AS48"/>
      <c r="AT48"/>
      <c r="AU48"/>
      <c r="AV48"/>
    </row>
    <row r="49" spans="1:48" x14ac:dyDescent="0.3">
      <c r="A49" s="1" t="s">
        <v>15480</v>
      </c>
      <c r="B49" s="69" t="s">
        <v>16097</v>
      </c>
      <c r="C49" s="69" t="s">
        <v>15601</v>
      </c>
      <c r="D49" s="58">
        <f>_xlfn.IFNA(MATCH(RosterPlan25[[#This Row],[player_id]],CompositeRoster[sleeper_id],0),  MATCH(RosterPlan25[[#This Row],[PLAYER]],CompositeRoster[full_name],0))</f>
        <v>48</v>
      </c>
      <c r="E49" s="58">
        <f>MATCH(RosterPlan25[[#This Row],[player_id]],Draft2020[sleeper_id],0)</f>
        <v>166</v>
      </c>
      <c r="F49" s="58" t="str">
        <f>INDEX(CompositeRoster[team],RosterPlan25[[#This Row],[RosterIndex]])&amp;""</f>
        <v>IND</v>
      </c>
      <c r="G49" s="58" t="str">
        <f>INDEX(CompositeRoster[position],RosterPlan25[[#This Row],[RosterIndex]])&amp;""</f>
        <v>WR</v>
      </c>
      <c r="H49" s="58" t="str">
        <f>INDEX(CompositeRoster[source],RosterPlan25[[#This Row],[RosterIndex]])</f>
        <v>Roster</v>
      </c>
      <c r="I49" s="59">
        <f>_xlfn.IFNA(INDEX(Draft2020[PRICE],RosterPlan25[[#This Row],[DraftIndex]]),0)</f>
        <v>4</v>
      </c>
      <c r="J49" s="59" t="str">
        <f>IF(RosterPlan25[[#This Row],[SOURCE]]="Rookie","Rookie",_xlfn.IFNA(INDEX(Draft2020[Current Contract],RosterPlan25[[#This Row],[DraftIndex]]),"Undrafted"))</f>
        <v>Rookie</v>
      </c>
      <c r="K4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49" s="59">
        <f>ROUNDDOWN(RosterPlan25[[#This Row],[Optimal $]]*IF(RosterPlan25[[#This Row],[Contract]]="Rookie",0.3,0.15),0)</f>
        <v>0</v>
      </c>
      <c r="M49" s="59">
        <f ca="1">ROUNDDOWN(RosterPlan25[[#This Row],[Optimal $]]*IF(YEAR(TODAY())=2021,0,IF(RosterPlan25[[#This Row],[Contract]]="Rookie",0.3,0.15)),0)</f>
        <v>0</v>
      </c>
      <c r="N49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49" s="26">
        <f>_xlfn.IFNA(IF(RosterPlan25[[#This Row],[POS]]="K",0,INDEX(BeerSheets[Average],MATCH(TEXT(RosterPlan25[[#This Row],[player_id]],"0"),BeerSheets[sleeper_id],0))),_xlfn.SWITCH(RosterPlan25[[#This Row],[POS]],"QB",-12,"RB",-8,"WR",-8,-5))</f>
        <v>-1.26</v>
      </c>
      <c r="P49" s="39" t="s">
        <v>434</v>
      </c>
      <c r="Q49" s="61">
        <f>_xlfn.IFNA(INDEX(Draft2020[Net Keeper Count],RosterPlan25[[#This Row],[DraftIndex]]),0)+IF(RosterPlan25[[#This Row],[KEEPER / RFA]]="K",1,0)</f>
        <v>1</v>
      </c>
      <c r="R49" s="60"/>
      <c r="S49" s="58">
        <f>IF(RosterPlan25[[#This Row],[VAR/G]]&gt;0,ROUND($AC$29*RosterPlan25[[#This Row],[VAR/G]],0),0)+1</f>
        <v>1</v>
      </c>
      <c r="T49" s="58">
        <f ca="1">RosterPlan25[[#This Row],[Optimal $]]-RosterPlan25[[#This Row],[2021 $]]</f>
        <v>-3</v>
      </c>
      <c r="U49" s="62">
        <f>IF(OR(RosterPlan25[[#This Row],[SOURCE]]="Rookie",RosterPlan25[[#This Row],[POS]]="K"),0,RosterPlan25[[#This Row],[VAR/G]]+3.3)</f>
        <v>2.04</v>
      </c>
      <c r="V49" s="62">
        <f ca="1">IF(RosterPlan25[[#This Row],[VAW/G]]&gt;0,ROUND(RosterPlan25[[#This Row],[VAW/G]]*$AC$56,0)+1,1)</f>
        <v>125</v>
      </c>
      <c r="W49" s="63">
        <f ca="1">RosterPlan25[[#This Row],[VAWG Market $]]-_xlfn.IFNA(RosterPlan25[[#This Row],[2021 $]],1)</f>
        <v>121</v>
      </c>
      <c r="X4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49" s="62">
        <f ca="1">RosterPlan25[[#This Row],[Pure Inflated $]]-RosterPlan25[[#This Row],[2021 $]]</f>
        <v>-3</v>
      </c>
      <c r="Z49" s="62">
        <f>INDEX(players[age],MATCH(RosterPlan25[[#This Row],[player_id]],players[sleeper_id],0))</f>
        <v>23</v>
      </c>
      <c r="AB49" t="s">
        <v>11200</v>
      </c>
      <c r="AC49" s="26">
        <f>SUMIFS(RosterPlan25[VAR/G],RosterPlan25[KEEPER / RFA],"K",RosterPlan25[VAR/G],"&gt;0")</f>
        <v>295.19999999999993</v>
      </c>
      <c r="AQ49"/>
      <c r="AR49"/>
      <c r="AS49"/>
      <c r="AT49"/>
      <c r="AU49"/>
      <c r="AV49"/>
    </row>
    <row r="50" spans="1:48" x14ac:dyDescent="0.3">
      <c r="A50" s="1" t="s">
        <v>843</v>
      </c>
      <c r="B50" s="69" t="s">
        <v>16097</v>
      </c>
      <c r="C50" s="69" t="s">
        <v>846</v>
      </c>
      <c r="D50" s="58">
        <f>_xlfn.IFNA(MATCH(RosterPlan25[[#This Row],[player_id]],CompositeRoster[sleeper_id],0),  MATCH(RosterPlan25[[#This Row],[PLAYER]],CompositeRoster[full_name],0))</f>
        <v>49</v>
      </c>
      <c r="E50" s="58" t="e">
        <f>MATCH(RosterPlan25[[#This Row],[player_id]],Draft2020[sleeper_id],0)</f>
        <v>#N/A</v>
      </c>
      <c r="F50" s="58" t="str">
        <f>INDEX(CompositeRoster[team],RosterPlan25[[#This Row],[RosterIndex]])&amp;""</f>
        <v>ATL</v>
      </c>
      <c r="G50" s="58" t="str">
        <f>INDEX(CompositeRoster[position],RosterPlan25[[#This Row],[RosterIndex]])&amp;""</f>
        <v>WR</v>
      </c>
      <c r="H50" s="58" t="str">
        <f>INDEX(CompositeRoster[source],RosterPlan25[[#This Row],[RosterIndex]])</f>
        <v>Roster</v>
      </c>
      <c r="I50" s="59">
        <f>_xlfn.IFNA(INDEX(Draft2020[PRICE],RosterPlan25[[#This Row],[DraftIndex]]),0)</f>
        <v>0</v>
      </c>
      <c r="J50" s="59" t="str">
        <f>IF(RosterPlan25[[#This Row],[SOURCE]]="Rookie","Rookie",_xlfn.IFNA(INDEX(Draft2020[Current Contract],RosterPlan25[[#This Row],[DraftIndex]]),"Undrafted"))</f>
        <v>Undrafted</v>
      </c>
      <c r="K5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50" s="59">
        <f>ROUNDDOWN(RosterPlan25[[#This Row],[Optimal $]]*IF(RosterPlan25[[#This Row],[Contract]]="Rookie",0.3,0.15),0)</f>
        <v>0</v>
      </c>
      <c r="M50" s="59">
        <f ca="1">ROUNDDOWN(RosterPlan25[[#This Row],[Optimal $]]*IF(YEAR(TODAY())=2021,0,IF(RosterPlan25[[#This Row],[Contract]]="Rookie",0.3,0.15)),0)</f>
        <v>0</v>
      </c>
      <c r="N50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50" s="26">
        <f>_xlfn.IFNA(IF(RosterPlan25[[#This Row],[POS]]="K",0,INDEX(BeerSheets[Average],MATCH(TEXT(RosterPlan25[[#This Row],[player_id]],"0"),BeerSheets[sleeper_id],0))),_xlfn.SWITCH(RosterPlan25[[#This Row],[POS]],"QB",-12,"RB",-8,"WR",-8,-5))</f>
        <v>-4.33</v>
      </c>
      <c r="P50" s="39" t="s">
        <v>434</v>
      </c>
      <c r="Q50" s="61">
        <f>_xlfn.IFNA(INDEX(Draft2020[Net Keeper Count],RosterPlan25[[#This Row],[DraftIndex]]),0)+IF(RosterPlan25[[#This Row],[KEEPER / RFA]]="K",1,0)</f>
        <v>1</v>
      </c>
      <c r="R50" s="60"/>
      <c r="S50" s="58">
        <f>IF(RosterPlan25[[#This Row],[VAR/G]]&gt;0,ROUND($AC$29*RosterPlan25[[#This Row],[VAR/G]],0),0)+1</f>
        <v>1</v>
      </c>
      <c r="T50" s="58">
        <f ca="1">RosterPlan25[[#This Row],[Optimal $]]-RosterPlan25[[#This Row],[2021 $]]</f>
        <v>0</v>
      </c>
      <c r="U50" s="62">
        <f>IF(OR(RosterPlan25[[#This Row],[SOURCE]]="Rookie",RosterPlan25[[#This Row],[POS]]="K"),0,RosterPlan25[[#This Row],[VAR/G]]+3.3)</f>
        <v>-1.0300000000000002</v>
      </c>
      <c r="V50" s="62">
        <f>IF(RosterPlan25[[#This Row],[VAW/G]]&gt;0,ROUND(RosterPlan25[[#This Row],[VAW/G]]*$AC$56,0)+1,1)</f>
        <v>1</v>
      </c>
      <c r="W50" s="63">
        <f ca="1">RosterPlan25[[#This Row],[VAWG Market $]]-_xlfn.IFNA(RosterPlan25[[#This Row],[2021 $]],1)</f>
        <v>0</v>
      </c>
      <c r="X5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0" s="62">
        <f ca="1">RosterPlan25[[#This Row],[Pure Inflated $]]-RosterPlan25[[#This Row],[2021 $]]</f>
        <v>0</v>
      </c>
      <c r="Z50" s="62">
        <f>INDEX(players[age],MATCH(RosterPlan25[[#This Row],[player_id]],players[sleeper_id],0))</f>
        <v>23</v>
      </c>
      <c r="AB50" t="s">
        <v>11195</v>
      </c>
      <c r="AC50" s="57">
        <f ca="1">SUMIFS(RosterPlan25[2021 $],RosterPlan25[KEEPER / RFA],"K")</f>
        <v>2883</v>
      </c>
      <c r="AQ50"/>
      <c r="AR50"/>
      <c r="AS50"/>
      <c r="AT50"/>
      <c r="AU50"/>
      <c r="AV50"/>
    </row>
    <row r="51" spans="1:48" x14ac:dyDescent="0.3">
      <c r="A51" s="1" t="s">
        <v>1926</v>
      </c>
      <c r="B51" s="69" t="s">
        <v>16097</v>
      </c>
      <c r="C51" s="69" t="s">
        <v>1929</v>
      </c>
      <c r="D51" s="58">
        <f>_xlfn.IFNA(MATCH(RosterPlan25[[#This Row],[player_id]],CompositeRoster[sleeper_id],0),  MATCH(RosterPlan25[[#This Row],[PLAYER]],CompositeRoster[full_name],0))</f>
        <v>50</v>
      </c>
      <c r="E51" s="58">
        <f>MATCH(RosterPlan25[[#This Row],[player_id]],Draft2020[sleeper_id],0)</f>
        <v>150</v>
      </c>
      <c r="F51" s="58" t="str">
        <f>INDEX(CompositeRoster[team],RosterPlan25[[#This Row],[RosterIndex]])&amp;""</f>
        <v>IND</v>
      </c>
      <c r="G51" s="58" t="str">
        <f>INDEX(CompositeRoster[position],RosterPlan25[[#This Row],[RosterIndex]])&amp;""</f>
        <v>WR</v>
      </c>
      <c r="H51" s="58" t="str">
        <f>INDEX(CompositeRoster[source],RosterPlan25[[#This Row],[RosterIndex]])</f>
        <v>Roster</v>
      </c>
      <c r="I51" s="59">
        <f>_xlfn.IFNA(INDEX(Draft2020[PRICE],RosterPlan25[[#This Row],[DraftIndex]]),0)</f>
        <v>5</v>
      </c>
      <c r="J51" s="59" t="str">
        <f>IF(RosterPlan25[[#This Row],[SOURCE]]="Rookie","Rookie",_xlfn.IFNA(INDEX(Draft2020[Current Contract],RosterPlan25[[#This Row],[DraftIndex]]),"Undrafted"))</f>
        <v>Rookie</v>
      </c>
      <c r="K5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51" s="59">
        <f>ROUNDDOWN(RosterPlan25[[#This Row],[Optimal $]]*IF(RosterPlan25[[#This Row],[Contract]]="Rookie",0.3,0.15),0)</f>
        <v>0</v>
      </c>
      <c r="M51" s="59">
        <f ca="1">ROUNDDOWN(RosterPlan25[[#This Row],[Optimal $]]*IF(YEAR(TODAY())=2021,0,IF(RosterPlan25[[#This Row],[Contract]]="Rookie",0.3,0.15)),0)</f>
        <v>0</v>
      </c>
      <c r="N51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51" s="26">
        <f>_xlfn.IFNA(IF(RosterPlan25[[#This Row],[POS]]="K",0,INDEX(BeerSheets[Average],MATCH(TEXT(RosterPlan25[[#This Row],[player_id]],"0"),BeerSheets[sleeper_id],0))),_xlfn.SWITCH(RosterPlan25[[#This Row],[POS]],"QB",-12,"RB",-8,"WR",-8,-5))</f>
        <v>-2.74</v>
      </c>
      <c r="P51" s="39" t="s">
        <v>434</v>
      </c>
      <c r="Q51" s="61">
        <f>_xlfn.IFNA(INDEX(Draft2020[Net Keeper Count],RosterPlan25[[#This Row],[DraftIndex]]),0)+IF(RosterPlan25[[#This Row],[KEEPER / RFA]]="K",1,0)</f>
        <v>2</v>
      </c>
      <c r="R51" s="60"/>
      <c r="S51" s="58">
        <f>IF(RosterPlan25[[#This Row],[VAR/G]]&gt;0,ROUND($AC$29*RosterPlan25[[#This Row],[VAR/G]],0),0)+1</f>
        <v>1</v>
      </c>
      <c r="T51" s="58">
        <f ca="1">RosterPlan25[[#This Row],[Optimal $]]-RosterPlan25[[#This Row],[2021 $]]</f>
        <v>-4</v>
      </c>
      <c r="U51" s="62">
        <f>IF(OR(RosterPlan25[[#This Row],[SOURCE]]="Rookie",RosterPlan25[[#This Row],[POS]]="K"),0,RosterPlan25[[#This Row],[VAR/G]]+3.3)</f>
        <v>0.55999999999999961</v>
      </c>
      <c r="V51" s="62">
        <f ca="1">IF(RosterPlan25[[#This Row],[VAW/G]]&gt;0,ROUND(RosterPlan25[[#This Row],[VAW/G]]*$AC$56,0)+1,1)</f>
        <v>35</v>
      </c>
      <c r="W51" s="63">
        <f ca="1">RosterPlan25[[#This Row],[VAWG Market $]]-_xlfn.IFNA(RosterPlan25[[#This Row],[2021 $]],1)</f>
        <v>30</v>
      </c>
      <c r="X5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1" s="62">
        <f ca="1">RosterPlan25[[#This Row],[Pure Inflated $]]-RosterPlan25[[#This Row],[2021 $]]</f>
        <v>-4</v>
      </c>
      <c r="Z51" s="62">
        <f>INDEX(players[age],MATCH(RosterPlan25[[#This Row],[player_id]],players[sleeper_id],0))</f>
        <v>24</v>
      </c>
      <c r="AB51" t="s">
        <v>11201</v>
      </c>
      <c r="AC51">
        <f>COUNTIFS(RosterPlan25[KEEPER / RFA],"K")</f>
        <v>298</v>
      </c>
      <c r="AQ51"/>
      <c r="AR51"/>
      <c r="AS51"/>
      <c r="AT51"/>
      <c r="AU51"/>
      <c r="AV51"/>
    </row>
    <row r="52" spans="1:48" x14ac:dyDescent="0.3">
      <c r="A52" s="1" t="s">
        <v>14922</v>
      </c>
      <c r="B52" s="69" t="s">
        <v>16097</v>
      </c>
      <c r="C52" s="69" t="s">
        <v>14921</v>
      </c>
      <c r="D52" s="69">
        <f>_xlfn.IFNA(MATCH(RosterPlan25[[#This Row],[player_id]],CompositeRoster[sleeper_id],0),  MATCH(RosterPlan25[[#This Row],[PLAYER]],CompositeRoster[full_name],0))</f>
        <v>51</v>
      </c>
      <c r="E52" s="69">
        <f>MATCH(RosterPlan25[[#This Row],[player_id]],Draft2020[sleeper_id],0)</f>
        <v>68</v>
      </c>
      <c r="F52" s="69" t="str">
        <f>INDEX(CompositeRoster[team],RosterPlan25[[#This Row],[RosterIndex]])&amp;""</f>
        <v>DET</v>
      </c>
      <c r="G52" s="69" t="str">
        <f>INDEX(CompositeRoster[position],RosterPlan25[[#This Row],[RosterIndex]])&amp;""</f>
        <v>WR</v>
      </c>
      <c r="H52" s="69" t="str">
        <f>INDEX(CompositeRoster[source],RosterPlan25[[#This Row],[RosterIndex]])</f>
        <v>Roster</v>
      </c>
      <c r="I52" s="42">
        <f>_xlfn.IFNA(INDEX(Draft2020[PRICE],RosterPlan25[[#This Row],[DraftIndex]]),0)</f>
        <v>1</v>
      </c>
      <c r="J52" s="42" t="str">
        <f>IF(RosterPlan25[[#This Row],[SOURCE]]="Rookie","Rookie",_xlfn.IFNA(INDEX(Draft2020[Current Contract],RosterPlan25[[#This Row],[DraftIndex]]),"Undrafted"))</f>
        <v>Rookie</v>
      </c>
      <c r="K52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52" s="42">
        <f>ROUNDDOWN(RosterPlan25[[#This Row],[Optimal $]]*IF(RosterPlan25[[#This Row],[Contract]]="Rookie",0.3,0.15),0)</f>
        <v>0</v>
      </c>
      <c r="M52" s="42">
        <f ca="1">ROUNDDOWN(RosterPlan25[[#This Row],[Optimal $]]*IF(YEAR(TODAY())=2021,0,IF(RosterPlan25[[#This Row],[Contract]]="Rookie",0.3,0.15)),0)</f>
        <v>0</v>
      </c>
      <c r="N52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52" s="38">
        <f>_xlfn.IFNA(IF(RosterPlan25[[#This Row],[POS]]="K",0,INDEX(BeerSheets[Average],MATCH(TEXT(RosterPlan25[[#This Row],[player_id]],"0"),BeerSheets[sleeper_id],0))),_xlfn.SWITCH(RosterPlan25[[#This Row],[POS]],"QB",-12,"RB",-8,"WR",-8,-5))</f>
        <v>-4.34</v>
      </c>
      <c r="P52" s="39" t="s">
        <v>434</v>
      </c>
      <c r="Q52" s="36">
        <f>_xlfn.IFNA(INDEX(Draft2020[Net Keeper Count],RosterPlan25[[#This Row],[DraftIndex]]),0)+IF(RosterPlan25[[#This Row],[KEEPER / RFA]]="K",1,0)</f>
        <v>1</v>
      </c>
      <c r="R52" s="39"/>
      <c r="S52" s="69">
        <f>IF(RosterPlan25[[#This Row],[VAR/G]]&gt;0,ROUND($AC$29*RosterPlan25[[#This Row],[VAR/G]],0),0)+1</f>
        <v>1</v>
      </c>
      <c r="T52" s="36">
        <f ca="1">RosterPlan25[[#This Row],[Optimal $]]-RosterPlan25[[#This Row],[2021 $]]</f>
        <v>0</v>
      </c>
      <c r="U52" s="36">
        <f>IF(OR(RosterPlan25[[#This Row],[SOURCE]]="Rookie",RosterPlan25[[#This Row],[POS]]="K"),0,RosterPlan25[[#This Row],[VAR/G]]+3.3)</f>
        <v>-1.04</v>
      </c>
      <c r="V52" s="36">
        <f>IF(RosterPlan25[[#This Row],[VAW/G]]&gt;0,ROUND(RosterPlan25[[#This Row],[VAW/G]]*$AC$56,0)+1,1)</f>
        <v>1</v>
      </c>
      <c r="W52" s="43">
        <f ca="1">RosterPlan25[[#This Row],[VAWG Market $]]-_xlfn.IFNA(RosterPlan25[[#This Row],[2021 $]],1)</f>
        <v>0</v>
      </c>
      <c r="X52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2" s="36">
        <f ca="1">RosterPlan25[[#This Row],[Pure Inflated $]]-RosterPlan25[[#This Row],[2021 $]]</f>
        <v>0</v>
      </c>
      <c r="Z52" s="62">
        <f>INDEX(players[age],MATCH(RosterPlan25[[#This Row],[player_id]],players[sleeper_id],0))</f>
        <v>23</v>
      </c>
      <c r="AB52" t="s">
        <v>11202</v>
      </c>
      <c r="AC52" s="26">
        <f>SUMIFS(RosterPlan25[VAR/G],RosterPlan25[KEEPER / RFA],"&lt;&gt;K",RosterPlan25[VAR/G],"&gt;0")</f>
        <v>0</v>
      </c>
      <c r="AQ52"/>
      <c r="AR52"/>
      <c r="AS52"/>
      <c r="AT52"/>
      <c r="AU52"/>
      <c r="AV52"/>
    </row>
    <row r="53" spans="1:48" x14ac:dyDescent="0.3">
      <c r="A53" s="1" t="s">
        <v>88</v>
      </c>
      <c r="B53" s="69" t="s">
        <v>16097</v>
      </c>
      <c r="C53" s="69" t="s">
        <v>1220</v>
      </c>
      <c r="D53" s="58">
        <f>_xlfn.IFNA(MATCH(RosterPlan25[[#This Row],[player_id]],CompositeRoster[sleeper_id],0),  MATCH(RosterPlan25[[#This Row],[PLAYER]],CompositeRoster[full_name],0))</f>
        <v>52</v>
      </c>
      <c r="E53" s="58">
        <f>MATCH(RosterPlan25[[#This Row],[player_id]],Draft2020[sleeper_id],0)</f>
        <v>63</v>
      </c>
      <c r="F53" s="58" t="str">
        <f>INDEX(CompositeRoster[team],RosterPlan25[[#This Row],[RosterIndex]])&amp;""</f>
        <v>LAR</v>
      </c>
      <c r="G53" s="58" t="str">
        <f>INDEX(CompositeRoster[position],RosterPlan25[[#This Row],[RosterIndex]])&amp;""</f>
        <v>WR</v>
      </c>
      <c r="H53" s="58" t="str">
        <f>INDEX(CompositeRoster[source],RosterPlan25[[#This Row],[RosterIndex]])</f>
        <v>Roster</v>
      </c>
      <c r="I53" s="59">
        <f>_xlfn.IFNA(INDEX(Draft2020[PRICE],RosterPlan25[[#This Row],[DraftIndex]]),0)</f>
        <v>41</v>
      </c>
      <c r="J53" s="59" t="str">
        <f>IF(RosterPlan25[[#This Row],[SOURCE]]="Rookie","Rookie",_xlfn.IFNA(INDEX(Draft2020[Current Contract],RosterPlan25[[#This Row],[DraftIndex]]),"Undrafted"))</f>
        <v>Auction</v>
      </c>
      <c r="K5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53" s="59">
        <f>ROUNDDOWN(RosterPlan25[[#This Row],[Optimal $]]*IF(RosterPlan25[[#This Row],[Contract]]="Rookie",0.3,0.15),0)</f>
        <v>3</v>
      </c>
      <c r="M53" s="59">
        <f ca="1">ROUNDDOWN(RosterPlan25[[#This Row],[Optimal $]]*IF(YEAR(TODAY())=2021,0,IF(RosterPlan25[[#This Row],[Contract]]="Rookie",0.3,0.15)),0)</f>
        <v>0</v>
      </c>
      <c r="N53" s="60">
        <f ca="1">IF(RosterPlan25[[#This Row],[SOURCE]]="Rookie",INDEX(Rookies2021[salary],MATCH(RosterPlan25[[#This Row],[PLAYER]],Rookies2021[full_name],0)),MAX(RosterPlan25[[#This Row],[Current $]]+RosterPlan25[[#This Row],[$↑ VAR]],1))</f>
        <v>41</v>
      </c>
      <c r="O53" s="26">
        <f>_xlfn.IFNA(IF(RosterPlan25[[#This Row],[POS]]="K",0,INDEX(BeerSheets[Average],MATCH(TEXT(RosterPlan25[[#This Row],[player_id]],"0"),BeerSheets[sleeper_id],0))),_xlfn.SWITCH(RosterPlan25[[#This Row],[POS]],"QB",-12,"RB",-8,"WR",-8,-5))</f>
        <v>2.21</v>
      </c>
      <c r="P53" s="39" t="s">
        <v>434</v>
      </c>
      <c r="Q53" s="61">
        <f>_xlfn.IFNA(INDEX(Draft2020[Net Keeper Count],RosterPlan25[[#This Row],[DraftIndex]]),0)+IF(RosterPlan25[[#This Row],[KEEPER / RFA]]="K",1,0)</f>
        <v>2</v>
      </c>
      <c r="R53" s="60"/>
      <c r="S53" s="58">
        <f>IF(RosterPlan25[[#This Row],[VAR/G]]&gt;0,ROUND($AC$29*RosterPlan25[[#This Row],[VAR/G]],0),0)+1</f>
        <v>21</v>
      </c>
      <c r="T53" s="58">
        <f ca="1">RosterPlan25[[#This Row],[Optimal $]]-RosterPlan25[[#This Row],[2021 $]]</f>
        <v>-20</v>
      </c>
      <c r="U53" s="62">
        <f>IF(OR(RosterPlan25[[#This Row],[SOURCE]]="Rookie",RosterPlan25[[#This Row],[POS]]="K"),0,RosterPlan25[[#This Row],[VAR/G]]+3.3)</f>
        <v>5.51</v>
      </c>
      <c r="V53" s="62">
        <f ca="1">IF(RosterPlan25[[#This Row],[VAW/G]]&gt;0,ROUND(RosterPlan25[[#This Row],[VAW/G]]*$AC$56,0)+1,1)</f>
        <v>337</v>
      </c>
      <c r="W53" s="63">
        <f ca="1">RosterPlan25[[#This Row],[VAWG Market $]]-_xlfn.IFNA(RosterPlan25[[#This Row],[2021 $]],1)</f>
        <v>296</v>
      </c>
      <c r="X5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158</v>
      </c>
      <c r="Y53" s="62">
        <f ca="1">RosterPlan25[[#This Row],[Pure Inflated $]]-RosterPlan25[[#This Row],[2021 $]]</f>
        <v>117</v>
      </c>
      <c r="Z53" s="62">
        <f>INDEX(players[age],MATCH(RosterPlan25[[#This Row],[player_id]],players[sleeper_id],0))</f>
        <v>29</v>
      </c>
      <c r="AB53" t="s">
        <v>11203</v>
      </c>
      <c r="AC53" s="56">
        <f ca="1">3000-AC48</f>
        <v>175</v>
      </c>
      <c r="AQ53"/>
      <c r="AR53"/>
      <c r="AS53"/>
      <c r="AT53"/>
      <c r="AU53"/>
      <c r="AV53"/>
    </row>
    <row r="54" spans="1:48" x14ac:dyDescent="0.3">
      <c r="A54" s="1" t="s">
        <v>2698</v>
      </c>
      <c r="B54" s="69" t="s">
        <v>16097</v>
      </c>
      <c r="C54" s="69" t="s">
        <v>10173</v>
      </c>
      <c r="D54" s="58">
        <f>_xlfn.IFNA(MATCH(RosterPlan25[[#This Row],[player_id]],CompositeRoster[sleeper_id],0),  MATCH(RosterPlan25[[#This Row],[PLAYER]],CompositeRoster[full_name],0))</f>
        <v>53</v>
      </c>
      <c r="E54" s="58">
        <f>MATCH(RosterPlan25[[#This Row],[player_id]],Draft2020[sleeper_id],0)</f>
        <v>52</v>
      </c>
      <c r="F54" s="58" t="str">
        <f>INDEX(CompositeRoster[team],RosterPlan25[[#This Row],[RosterIndex]])&amp;""</f>
        <v>WAS</v>
      </c>
      <c r="G54" s="58" t="str">
        <f>INDEX(CompositeRoster[position],RosterPlan25[[#This Row],[RosterIndex]])&amp;""</f>
        <v>QB</v>
      </c>
      <c r="H54" s="58" t="str">
        <f>INDEX(CompositeRoster[source],RosterPlan25[[#This Row],[RosterIndex]])</f>
        <v>Roster</v>
      </c>
      <c r="I54" s="59">
        <f>_xlfn.IFNA(INDEX(Draft2020[PRICE],RosterPlan25[[#This Row],[DraftIndex]]),0)</f>
        <v>1</v>
      </c>
      <c r="J54" s="59" t="str">
        <f>IF(RosterPlan25[[#This Row],[SOURCE]]="Rookie","Rookie",_xlfn.IFNA(INDEX(Draft2020[Current Contract],RosterPlan25[[#This Row],[DraftIndex]]),"Undrafted"))</f>
        <v>Undrafted</v>
      </c>
      <c r="K5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54" s="59">
        <f>ROUNDDOWN(RosterPlan25[[#This Row],[Optimal $]]*IF(RosterPlan25[[#This Row],[Contract]]="Rookie",0.3,0.15),0)</f>
        <v>0</v>
      </c>
      <c r="M54" s="59">
        <f ca="1">ROUNDDOWN(RosterPlan25[[#This Row],[Optimal $]]*IF(YEAR(TODAY())=2021,0,IF(RosterPlan25[[#This Row],[Contract]]="Rookie",0.3,0.15)),0)</f>
        <v>0</v>
      </c>
      <c r="N54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54" s="26">
        <f>_xlfn.IFNA(IF(RosterPlan25[[#This Row],[POS]]="K",0,INDEX(BeerSheets[Average],MATCH(TEXT(RosterPlan25[[#This Row],[player_id]],"0"),BeerSheets[sleeper_id],0))),_xlfn.SWITCH(RosterPlan25[[#This Row],[POS]],"QB",-12,"RB",-8,"WR",-8,-5))</f>
        <v>-3.48</v>
      </c>
      <c r="P54" s="39" t="s">
        <v>434</v>
      </c>
      <c r="Q54" s="61">
        <f>_xlfn.IFNA(INDEX(Draft2020[Net Keeper Count],RosterPlan25[[#This Row],[DraftIndex]]),0)+IF(RosterPlan25[[#This Row],[KEEPER / RFA]]="K",1,0)</f>
        <v>2</v>
      </c>
      <c r="R54" s="60"/>
      <c r="S54" s="58">
        <f>IF(RosterPlan25[[#This Row],[VAR/G]]&gt;0,ROUND($AC$29*RosterPlan25[[#This Row],[VAR/G]],0),0)+1</f>
        <v>1</v>
      </c>
      <c r="T54" s="58">
        <f ca="1">RosterPlan25[[#This Row],[Optimal $]]-RosterPlan25[[#This Row],[2021 $]]</f>
        <v>0</v>
      </c>
      <c r="U54" s="62">
        <f>IF(OR(RosterPlan25[[#This Row],[SOURCE]]="Rookie",RosterPlan25[[#This Row],[POS]]="K"),0,RosterPlan25[[#This Row],[VAR/G]]+3.3)</f>
        <v>-0.18000000000000016</v>
      </c>
      <c r="V54" s="62">
        <f>IF(RosterPlan25[[#This Row],[VAW/G]]&gt;0,ROUND(RosterPlan25[[#This Row],[VAW/G]]*$AC$56,0)+1,1)</f>
        <v>1</v>
      </c>
      <c r="W54" s="63">
        <f ca="1">RosterPlan25[[#This Row],[VAWG Market $]]-_xlfn.IFNA(RosterPlan25[[#This Row],[2021 $]],1)</f>
        <v>0</v>
      </c>
      <c r="X5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4" s="62">
        <f ca="1">RosterPlan25[[#This Row],[Pure Inflated $]]-RosterPlan25[[#This Row],[2021 $]]</f>
        <v>0</v>
      </c>
      <c r="Z54" s="62">
        <f>INDEX(players[age],MATCH(RosterPlan25[[#This Row],[player_id]],players[sleeper_id],0))</f>
        <v>38</v>
      </c>
      <c r="AB54" t="s">
        <v>11131</v>
      </c>
      <c r="AC54" s="32" t="e">
        <f ca="1">AC53/AC52</f>
        <v>#DIV/0!</v>
      </c>
      <c r="AQ54"/>
      <c r="AR54"/>
      <c r="AS54"/>
      <c r="AT54"/>
      <c r="AU54"/>
      <c r="AV54"/>
    </row>
    <row r="55" spans="1:48" x14ac:dyDescent="0.3">
      <c r="A55" s="1" t="s">
        <v>7559</v>
      </c>
      <c r="B55" s="69" t="s">
        <v>16097</v>
      </c>
      <c r="C55" s="69" t="s">
        <v>7562</v>
      </c>
      <c r="D55" s="58">
        <f>_xlfn.IFNA(MATCH(RosterPlan25[[#This Row],[player_id]],CompositeRoster[sleeper_id],0),  MATCH(RosterPlan25[[#This Row],[PLAYER]],CompositeRoster[full_name],0))</f>
        <v>54</v>
      </c>
      <c r="E55" s="58">
        <f>MATCH(RosterPlan25[[#This Row],[player_id]],Draft2020[sleeper_id],0)</f>
        <v>84</v>
      </c>
      <c r="F55" s="58" t="str">
        <f>INDEX(CompositeRoster[team],RosterPlan25[[#This Row],[RosterIndex]])&amp;""</f>
        <v>LAR</v>
      </c>
      <c r="G55" s="58" t="str">
        <f>INDEX(CompositeRoster[position],RosterPlan25[[#This Row],[RosterIndex]])&amp;""</f>
        <v>TE</v>
      </c>
      <c r="H55" s="58" t="str">
        <f>INDEX(CompositeRoster[source],RosterPlan25[[#This Row],[RosterIndex]])</f>
        <v>Roster</v>
      </c>
      <c r="I55" s="59">
        <f>_xlfn.IFNA(INDEX(Draft2020[PRICE],RosterPlan25[[#This Row],[DraftIndex]]),0)</f>
        <v>1</v>
      </c>
      <c r="J55" s="59" t="str">
        <f>IF(RosterPlan25[[#This Row],[SOURCE]]="Rookie","Rookie",_xlfn.IFNA(INDEX(Draft2020[Current Contract],RosterPlan25[[#This Row],[DraftIndex]]),"Undrafted"))</f>
        <v>Undrafted</v>
      </c>
      <c r="K5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55" s="59">
        <f>ROUNDDOWN(RosterPlan25[[#This Row],[Optimal $]]*IF(RosterPlan25[[#This Row],[Contract]]="Rookie",0.3,0.15),0)</f>
        <v>0</v>
      </c>
      <c r="M55" s="59">
        <f ca="1">ROUNDDOWN(RosterPlan25[[#This Row],[Optimal $]]*IF(YEAR(TODAY())=2021,0,IF(RosterPlan25[[#This Row],[Contract]]="Rookie",0.3,0.15)),0)</f>
        <v>0</v>
      </c>
      <c r="N5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55" s="26">
        <f>_xlfn.IFNA(IF(RosterPlan25[[#This Row],[POS]]="K",0,INDEX(BeerSheets[Average],MATCH(TEXT(RosterPlan25[[#This Row],[player_id]],"0"),BeerSheets[sleeper_id],0))),_xlfn.SWITCH(RosterPlan25[[#This Row],[POS]],"QB",-12,"RB",-8,"WR",-8,-5))</f>
        <v>0.56999999999999995</v>
      </c>
      <c r="P55" s="39" t="s">
        <v>434</v>
      </c>
      <c r="Q55" s="61">
        <f>_xlfn.IFNA(INDEX(Draft2020[Net Keeper Count],RosterPlan25[[#This Row],[DraftIndex]]),0)+IF(RosterPlan25[[#This Row],[KEEPER / RFA]]="K",1,0)</f>
        <v>2</v>
      </c>
      <c r="R55" s="60"/>
      <c r="S55" s="58">
        <f>IF(RosterPlan25[[#This Row],[VAR/G]]&gt;0,ROUND($AC$29*RosterPlan25[[#This Row],[VAR/G]],0),0)+1</f>
        <v>6</v>
      </c>
      <c r="T55" s="58">
        <f ca="1">RosterPlan25[[#This Row],[Optimal $]]-RosterPlan25[[#This Row],[2021 $]]</f>
        <v>5</v>
      </c>
      <c r="U55" s="62">
        <f>IF(OR(RosterPlan25[[#This Row],[SOURCE]]="Rookie",RosterPlan25[[#This Row],[POS]]="K"),0,RosterPlan25[[#This Row],[VAR/G]]+3.3)</f>
        <v>3.8699999999999997</v>
      </c>
      <c r="V55" s="62">
        <f ca="1">IF(RosterPlan25[[#This Row],[VAW/G]]&gt;0,ROUND(RosterPlan25[[#This Row],[VAW/G]]*$AC$56,0)+1,1)</f>
        <v>237</v>
      </c>
      <c r="W55" s="63">
        <f ca="1">RosterPlan25[[#This Row],[VAWG Market $]]-_xlfn.IFNA(RosterPlan25[[#This Row],[2021 $]],1)</f>
        <v>236</v>
      </c>
      <c r="X55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55" s="62">
        <f ca="1">RosterPlan25[[#This Row],[Pure Inflated $]]-RosterPlan25[[#This Row],[2021 $]]</f>
        <v>117</v>
      </c>
      <c r="Z55" s="62">
        <f>INDEX(players[age],MATCH(RosterPlan25[[#This Row],[player_id]],players[sleeper_id],0))</f>
        <v>28</v>
      </c>
      <c r="AB55" t="s">
        <v>11204</v>
      </c>
      <c r="AC55" s="26">
        <f>SUMIFS(RosterPlan25[VAW/G],RosterPlan25[KEEPER / RFA],"&lt;&gt;K",RosterPlan25[VAW/G],"&gt;0")</f>
        <v>2.8699999999999997</v>
      </c>
      <c r="AQ55"/>
      <c r="AR55"/>
      <c r="AS55"/>
      <c r="AT55"/>
      <c r="AU55"/>
      <c r="AV55"/>
    </row>
    <row r="56" spans="1:48" x14ac:dyDescent="0.3">
      <c r="A56" s="1"/>
      <c r="B56" s="69" t="s">
        <v>16097</v>
      </c>
      <c r="C56" s="69" t="s">
        <v>13727</v>
      </c>
      <c r="D56" s="58">
        <f>_xlfn.IFNA(MATCH(RosterPlan25[[#This Row],[player_id]],CompositeRoster[sleeper_id],0),  MATCH(RosterPlan25[[#This Row],[PLAYER]],CompositeRoster[full_name],0))</f>
        <v>55</v>
      </c>
      <c r="E56" s="58" t="e">
        <f>MATCH(RosterPlan25[[#This Row],[player_id]],Draft2020[sleeper_id],0)</f>
        <v>#N/A</v>
      </c>
      <c r="F56" s="58" t="str">
        <f>INDEX(CompositeRoster[team],RosterPlan25[[#This Row],[RosterIndex]])&amp;""</f>
        <v>TBD</v>
      </c>
      <c r="G56" s="58" t="str">
        <f>INDEX(CompositeRoster[position],RosterPlan25[[#This Row],[RosterIndex]])&amp;""</f>
        <v>TBD</v>
      </c>
      <c r="H56" s="58" t="str">
        <f>INDEX(CompositeRoster[source],RosterPlan25[[#This Row],[RosterIndex]])</f>
        <v>Rookie</v>
      </c>
      <c r="I56" s="59">
        <f>_xlfn.IFNA(INDEX(Draft2020[PRICE],RosterPlan25[[#This Row],[DraftIndex]]),0)</f>
        <v>0</v>
      </c>
      <c r="J56" s="59" t="str">
        <f>IF(RosterPlan25[[#This Row],[SOURCE]]="Rookie","Rookie",_xlfn.IFNA(INDEX(Draft2020[Current Contract],RosterPlan25[[#This Row],[DraftIndex]]),"Undrafted"))</f>
        <v>Rookie</v>
      </c>
      <c r="K5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56" s="59">
        <f>ROUNDDOWN(RosterPlan25[[#This Row],[Optimal $]]*IF(RosterPlan25[[#This Row],[Contract]]="Rookie",0.3,0.15),0)</f>
        <v>0</v>
      </c>
      <c r="M56" s="59">
        <f ca="1">ROUNDDOWN(RosterPlan25[[#This Row],[Optimal $]]*IF(YEAR(TODAY())=2021,0,IF(RosterPlan25[[#This Row],[Contract]]="Rookie",0.3,0.15)),0)</f>
        <v>0</v>
      </c>
      <c r="N56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O56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56" s="39" t="s">
        <v>434</v>
      </c>
      <c r="Q56" s="61">
        <f>_xlfn.IFNA(INDEX(Draft2020[Net Keeper Count],RosterPlan25[[#This Row],[DraftIndex]]),0)+IF(RosterPlan25[[#This Row],[KEEPER / RFA]]="K",1,0)</f>
        <v>1</v>
      </c>
      <c r="R56" s="60"/>
      <c r="S56" s="58">
        <f>IF(RosterPlan25[[#This Row],[VAR/G]]&gt;0,ROUND($AC$29*RosterPlan25[[#This Row],[VAR/G]],0),0)+1</f>
        <v>1</v>
      </c>
      <c r="T56" s="58">
        <f>RosterPlan25[[#This Row],[Optimal $]]-RosterPlan25[[#This Row],[2021 $]]</f>
        <v>-5</v>
      </c>
      <c r="U56" s="62">
        <f>IF(OR(RosterPlan25[[#This Row],[SOURCE]]="Rookie",RosterPlan25[[#This Row],[POS]]="K"),0,RosterPlan25[[#This Row],[VAR/G]]+3.3)</f>
        <v>0</v>
      </c>
      <c r="V56" s="62">
        <f>IF(RosterPlan25[[#This Row],[VAW/G]]&gt;0,ROUND(RosterPlan25[[#This Row],[VAW/G]]*$AC$56,0)+1,1)</f>
        <v>1</v>
      </c>
      <c r="W56" s="63">
        <f>RosterPlan25[[#This Row],[VAWG Market $]]-_xlfn.IFNA(RosterPlan25[[#This Row],[2021 $]],1)</f>
        <v>-5</v>
      </c>
      <c r="X5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6" s="62">
        <f>RosterPlan25[[#This Row],[Pure Inflated $]]-RosterPlan25[[#This Row],[2021 $]]</f>
        <v>-5</v>
      </c>
      <c r="Z56" s="62" t="e">
        <f>INDEX(players[age],MATCH(RosterPlan25[[#This Row],[player_id]],players[sleeper_id],0))</f>
        <v>#N/A</v>
      </c>
      <c r="AB56" t="s">
        <v>11205</v>
      </c>
      <c r="AC56" s="32">
        <f ca="1">AC53/AC55</f>
        <v>60.975609756097569</v>
      </c>
      <c r="AQ56"/>
      <c r="AR56"/>
      <c r="AS56"/>
      <c r="AT56"/>
      <c r="AU56"/>
      <c r="AV56"/>
    </row>
    <row r="57" spans="1:48" x14ac:dyDescent="0.3">
      <c r="A57" s="1"/>
      <c r="B57" s="69" t="s">
        <v>16097</v>
      </c>
      <c r="C57" s="69" t="s">
        <v>16901</v>
      </c>
      <c r="D57" s="58">
        <f>_xlfn.IFNA(MATCH(RosterPlan25[[#This Row],[player_id]],CompositeRoster[sleeper_id],0),  MATCH(RosterPlan25[[#This Row],[PLAYER]],CompositeRoster[full_name],0))</f>
        <v>56</v>
      </c>
      <c r="E57" s="58" t="e">
        <f>MATCH(RosterPlan25[[#This Row],[player_id]],Draft2020[sleeper_id],0)</f>
        <v>#N/A</v>
      </c>
      <c r="F57" s="58" t="str">
        <f>INDEX(CompositeRoster[team],RosterPlan25[[#This Row],[RosterIndex]])&amp;""</f>
        <v>TBD</v>
      </c>
      <c r="G57" s="58" t="str">
        <f>INDEX(CompositeRoster[position],RosterPlan25[[#This Row],[RosterIndex]])&amp;""</f>
        <v>TBD</v>
      </c>
      <c r="H57" s="58" t="str">
        <f>INDEX(CompositeRoster[source],RosterPlan25[[#This Row],[RosterIndex]])</f>
        <v>Rookie</v>
      </c>
      <c r="I57" s="59">
        <f>_xlfn.IFNA(INDEX(Draft2020[PRICE],RosterPlan25[[#This Row],[DraftIndex]]),0)</f>
        <v>0</v>
      </c>
      <c r="J57" s="59" t="str">
        <f>IF(RosterPlan25[[#This Row],[SOURCE]]="Rookie","Rookie",_xlfn.IFNA(INDEX(Draft2020[Current Contract],RosterPlan25[[#This Row],[DraftIndex]]),"Undrafted"))</f>
        <v>Rookie</v>
      </c>
      <c r="K5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57" s="59">
        <f>ROUNDDOWN(RosterPlan25[[#This Row],[Optimal $]]*IF(RosterPlan25[[#This Row],[Contract]]="Rookie",0.3,0.15),0)</f>
        <v>0</v>
      </c>
      <c r="M57" s="59">
        <f ca="1">ROUNDDOWN(RosterPlan25[[#This Row],[Optimal $]]*IF(YEAR(TODAY())=2021,0,IF(RosterPlan25[[#This Row],[Contract]]="Rookie",0.3,0.15)),0)</f>
        <v>0</v>
      </c>
      <c r="N57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O57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57" s="39" t="s">
        <v>434</v>
      </c>
      <c r="Q57" s="61">
        <f>_xlfn.IFNA(INDEX(Draft2020[Net Keeper Count],RosterPlan25[[#This Row],[DraftIndex]]),0)+IF(RosterPlan25[[#This Row],[KEEPER / RFA]]="K",1,0)</f>
        <v>1</v>
      </c>
      <c r="R57" s="60"/>
      <c r="S57" s="58">
        <f>IF(RosterPlan25[[#This Row],[VAR/G]]&gt;0,ROUND($AC$29*RosterPlan25[[#This Row],[VAR/G]],0),0)+1</f>
        <v>1</v>
      </c>
      <c r="T57" s="58">
        <f>RosterPlan25[[#This Row],[Optimal $]]-RosterPlan25[[#This Row],[2021 $]]</f>
        <v>-4</v>
      </c>
      <c r="U57" s="62">
        <f>IF(OR(RosterPlan25[[#This Row],[SOURCE]]="Rookie",RosterPlan25[[#This Row],[POS]]="K"),0,RosterPlan25[[#This Row],[VAR/G]]+3.3)</f>
        <v>0</v>
      </c>
      <c r="V57" s="62">
        <f>IF(RosterPlan25[[#This Row],[VAW/G]]&gt;0,ROUND(RosterPlan25[[#This Row],[VAW/G]]*$AC$56,0)+1,1)</f>
        <v>1</v>
      </c>
      <c r="W57" s="63">
        <f>RosterPlan25[[#This Row],[VAWG Market $]]-_xlfn.IFNA(RosterPlan25[[#This Row],[2021 $]],1)</f>
        <v>-4</v>
      </c>
      <c r="X5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7" s="62">
        <f>RosterPlan25[[#This Row],[Pure Inflated $]]-RosterPlan25[[#This Row],[2021 $]]</f>
        <v>-4</v>
      </c>
      <c r="Z57" s="62" t="e">
        <f>INDEX(players[age],MATCH(RosterPlan25[[#This Row],[player_id]],players[sleeper_id],0))</f>
        <v>#N/A</v>
      </c>
      <c r="AB57"/>
      <c r="AC57"/>
      <c r="AQ57"/>
      <c r="AR57"/>
      <c r="AS57"/>
      <c r="AT57"/>
      <c r="AU57"/>
      <c r="AV57"/>
    </row>
    <row r="58" spans="1:48" x14ac:dyDescent="0.3">
      <c r="A58" s="1"/>
      <c r="B58" s="69" t="s">
        <v>16097</v>
      </c>
      <c r="C58" s="69" t="s">
        <v>16713</v>
      </c>
      <c r="D58" s="58">
        <f>_xlfn.IFNA(MATCH(RosterPlan25[[#This Row],[player_id]],CompositeRoster[sleeper_id],0),  MATCH(RosterPlan25[[#This Row],[PLAYER]],CompositeRoster[full_name],0))</f>
        <v>57</v>
      </c>
      <c r="E58" s="58" t="e">
        <f>MATCH(RosterPlan25[[#This Row],[player_id]],Draft2020[sleeper_id],0)</f>
        <v>#N/A</v>
      </c>
      <c r="F58" s="58" t="str">
        <f>INDEX(CompositeRoster[team],RosterPlan25[[#This Row],[RosterIndex]])&amp;""</f>
        <v>TBD</v>
      </c>
      <c r="G58" s="58" t="str">
        <f>INDEX(CompositeRoster[position],RosterPlan25[[#This Row],[RosterIndex]])&amp;""</f>
        <v>TBD</v>
      </c>
      <c r="H58" s="58" t="str">
        <f>INDEX(CompositeRoster[source],RosterPlan25[[#This Row],[RosterIndex]])</f>
        <v>Rookie</v>
      </c>
      <c r="I58" s="59">
        <f>_xlfn.IFNA(INDEX(Draft2020[PRICE],RosterPlan25[[#This Row],[DraftIndex]]),0)</f>
        <v>0</v>
      </c>
      <c r="J58" s="59" t="str">
        <f>IF(RosterPlan25[[#This Row],[SOURCE]]="Rookie","Rookie",_xlfn.IFNA(INDEX(Draft2020[Current Contract],RosterPlan25[[#This Row],[DraftIndex]]),"Undrafted"))</f>
        <v>Rookie</v>
      </c>
      <c r="K5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58" s="59">
        <f>ROUNDDOWN(RosterPlan25[[#This Row],[Optimal $]]*IF(RosterPlan25[[#This Row],[Contract]]="Rookie",0.3,0.15),0)</f>
        <v>0</v>
      </c>
      <c r="M58" s="59">
        <f ca="1">ROUNDDOWN(RosterPlan25[[#This Row],[Optimal $]]*IF(YEAR(TODAY())=2021,0,IF(RosterPlan25[[#This Row],[Contract]]="Rookie",0.3,0.15)),0)</f>
        <v>0</v>
      </c>
      <c r="N58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5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58" s="39" t="s">
        <v>434</v>
      </c>
      <c r="Q58" s="61">
        <f>_xlfn.IFNA(INDEX(Draft2020[Net Keeper Count],RosterPlan25[[#This Row],[DraftIndex]]),0)+IF(RosterPlan25[[#This Row],[KEEPER / RFA]]="K",1,0)</f>
        <v>1</v>
      </c>
      <c r="R58" s="60"/>
      <c r="S58" s="58">
        <f>IF(RosterPlan25[[#This Row],[VAR/G]]&gt;0,ROUND($AC$29*RosterPlan25[[#This Row],[VAR/G]],0),0)+1</f>
        <v>1</v>
      </c>
      <c r="T58" s="58">
        <f>RosterPlan25[[#This Row],[Optimal $]]-RosterPlan25[[#This Row],[2021 $]]</f>
        <v>-3</v>
      </c>
      <c r="U58" s="62">
        <f>IF(OR(RosterPlan25[[#This Row],[SOURCE]]="Rookie",RosterPlan25[[#This Row],[POS]]="K"),0,RosterPlan25[[#This Row],[VAR/G]]+3.3)</f>
        <v>0</v>
      </c>
      <c r="V58" s="62">
        <f>IF(RosterPlan25[[#This Row],[VAW/G]]&gt;0,ROUND(RosterPlan25[[#This Row],[VAW/G]]*$AC$56,0)+1,1)</f>
        <v>1</v>
      </c>
      <c r="W58" s="63">
        <f>RosterPlan25[[#This Row],[VAWG Market $]]-_xlfn.IFNA(RosterPlan25[[#This Row],[2021 $]],1)</f>
        <v>-3</v>
      </c>
      <c r="X5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8" s="62">
        <f>RosterPlan25[[#This Row],[Pure Inflated $]]-RosterPlan25[[#This Row],[2021 $]]</f>
        <v>-3</v>
      </c>
      <c r="Z58" s="62" t="e">
        <f>INDEX(players[age],MATCH(RosterPlan25[[#This Row],[player_id]],players[sleeper_id],0))</f>
        <v>#N/A</v>
      </c>
      <c r="AB58"/>
      <c r="AC58"/>
      <c r="AQ58"/>
      <c r="AR58"/>
      <c r="AS58"/>
      <c r="AT58"/>
      <c r="AU58"/>
      <c r="AV58"/>
    </row>
    <row r="59" spans="1:48" x14ac:dyDescent="0.3">
      <c r="A59" s="1"/>
      <c r="B59" s="69" t="s">
        <v>16097</v>
      </c>
      <c r="C59" s="69" t="s">
        <v>13740</v>
      </c>
      <c r="D59" s="58">
        <f>_xlfn.IFNA(MATCH(RosterPlan25[[#This Row],[player_id]],CompositeRoster[sleeper_id],0),  MATCH(RosterPlan25[[#This Row],[PLAYER]],CompositeRoster[full_name],0))</f>
        <v>58</v>
      </c>
      <c r="E59" s="58" t="e">
        <f>MATCH(RosterPlan25[[#This Row],[player_id]],Draft2020[sleeper_id],0)</f>
        <v>#N/A</v>
      </c>
      <c r="F59" s="58" t="str">
        <f>INDEX(CompositeRoster[team],RosterPlan25[[#This Row],[RosterIndex]])&amp;""</f>
        <v>TBD</v>
      </c>
      <c r="G59" s="58" t="str">
        <f>INDEX(CompositeRoster[position],RosterPlan25[[#This Row],[RosterIndex]])&amp;""</f>
        <v>TBD</v>
      </c>
      <c r="H59" s="58" t="str">
        <f>INDEX(CompositeRoster[source],RosterPlan25[[#This Row],[RosterIndex]])</f>
        <v>Rookie</v>
      </c>
      <c r="I59" s="59">
        <f>_xlfn.IFNA(INDEX(Draft2020[PRICE],RosterPlan25[[#This Row],[DraftIndex]]),0)</f>
        <v>0</v>
      </c>
      <c r="J59" s="59" t="str">
        <f>IF(RosterPlan25[[#This Row],[SOURCE]]="Rookie","Rookie",_xlfn.IFNA(INDEX(Draft2020[Current Contract],RosterPlan25[[#This Row],[DraftIndex]]),"Undrafted"))</f>
        <v>Rookie</v>
      </c>
      <c r="K5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59" s="59">
        <f>ROUNDDOWN(RosterPlan25[[#This Row],[Optimal $]]*IF(RosterPlan25[[#This Row],[Contract]]="Rookie",0.3,0.15),0)</f>
        <v>0</v>
      </c>
      <c r="M59" s="59">
        <f ca="1">ROUNDDOWN(RosterPlan25[[#This Row],[Optimal $]]*IF(YEAR(TODAY())=2021,0,IF(RosterPlan25[[#This Row],[Contract]]="Rookie",0.3,0.15)),0)</f>
        <v>0</v>
      </c>
      <c r="N59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5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59" s="39" t="s">
        <v>434</v>
      </c>
      <c r="Q59" s="61">
        <f>_xlfn.IFNA(INDEX(Draft2020[Net Keeper Count],RosterPlan25[[#This Row],[DraftIndex]]),0)+IF(RosterPlan25[[#This Row],[KEEPER / RFA]]="K",1,0)</f>
        <v>1</v>
      </c>
      <c r="R59" s="60"/>
      <c r="S59" s="58">
        <f>IF(RosterPlan25[[#This Row],[VAR/G]]&gt;0,ROUND($AC$29*RosterPlan25[[#This Row],[VAR/G]],0),0)+1</f>
        <v>1</v>
      </c>
      <c r="T59" s="58">
        <f>RosterPlan25[[#This Row],[Optimal $]]-RosterPlan25[[#This Row],[2021 $]]</f>
        <v>-3</v>
      </c>
      <c r="U59" s="62">
        <f>IF(OR(RosterPlan25[[#This Row],[SOURCE]]="Rookie",RosterPlan25[[#This Row],[POS]]="K"),0,RosterPlan25[[#This Row],[VAR/G]]+3.3)</f>
        <v>0</v>
      </c>
      <c r="V59" s="62">
        <f>IF(RosterPlan25[[#This Row],[VAW/G]]&gt;0,ROUND(RosterPlan25[[#This Row],[VAW/G]]*$AC$56,0)+1,1)</f>
        <v>1</v>
      </c>
      <c r="W59" s="63">
        <f>RosterPlan25[[#This Row],[VAWG Market $]]-_xlfn.IFNA(RosterPlan25[[#This Row],[2021 $]],1)</f>
        <v>-3</v>
      </c>
      <c r="X5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59" s="62">
        <f>RosterPlan25[[#This Row],[Pure Inflated $]]-RosterPlan25[[#This Row],[2021 $]]</f>
        <v>-3</v>
      </c>
      <c r="Z59" s="62" t="e">
        <f>INDEX(players[age],MATCH(RosterPlan25[[#This Row],[player_id]],players[sleeper_id],0))</f>
        <v>#N/A</v>
      </c>
      <c r="AB59"/>
      <c r="AC59"/>
      <c r="AQ59"/>
      <c r="AR59"/>
      <c r="AS59"/>
      <c r="AT59"/>
      <c r="AU59"/>
      <c r="AV59"/>
    </row>
    <row r="60" spans="1:48" x14ac:dyDescent="0.3">
      <c r="A60" s="1"/>
      <c r="B60" s="69" t="s">
        <v>16097</v>
      </c>
      <c r="C60" s="69" t="s">
        <v>16714</v>
      </c>
      <c r="D60" s="69">
        <f>_xlfn.IFNA(MATCH(RosterPlan25[[#This Row],[player_id]],CompositeRoster[sleeper_id],0),  MATCH(RosterPlan25[[#This Row],[PLAYER]],CompositeRoster[full_name],0))</f>
        <v>59</v>
      </c>
      <c r="E60" s="69" t="e">
        <f>MATCH(RosterPlan25[[#This Row],[player_id]],Draft2020[sleeper_id],0)</f>
        <v>#N/A</v>
      </c>
      <c r="F60" s="58" t="str">
        <f>INDEX(CompositeRoster[team],RosterPlan25[[#This Row],[RosterIndex]])&amp;""</f>
        <v>TBD</v>
      </c>
      <c r="G60" s="58" t="str">
        <f>INDEX(CompositeRoster[position],RosterPlan25[[#This Row],[RosterIndex]])&amp;""</f>
        <v>TBD</v>
      </c>
      <c r="H60" s="58" t="str">
        <f>INDEX(CompositeRoster[source],RosterPlan25[[#This Row],[RosterIndex]])</f>
        <v>Rookie</v>
      </c>
      <c r="I60" s="59">
        <f>_xlfn.IFNA(INDEX(Draft2020[PRICE],RosterPlan25[[#This Row],[DraftIndex]]),0)</f>
        <v>0</v>
      </c>
      <c r="J60" s="59" t="str">
        <f>IF(RosterPlan25[[#This Row],[SOURCE]]="Rookie","Rookie",_xlfn.IFNA(INDEX(Draft2020[Current Contract],RosterPlan25[[#This Row],[DraftIndex]]),"Undrafted"))</f>
        <v>Rookie</v>
      </c>
      <c r="K6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0" s="59">
        <f>ROUNDDOWN(RosterPlan25[[#This Row],[Optimal $]]*IF(RosterPlan25[[#This Row],[Contract]]="Rookie",0.3,0.15),0)</f>
        <v>0</v>
      </c>
      <c r="M60" s="59">
        <f ca="1">ROUNDDOWN(RosterPlan25[[#This Row],[Optimal $]]*IF(YEAR(TODAY())=2021,0,IF(RosterPlan25[[#This Row],[Contract]]="Rookie",0.3,0.15)),0)</f>
        <v>0</v>
      </c>
      <c r="N60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60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60" s="39" t="s">
        <v>434</v>
      </c>
      <c r="Q60" s="61">
        <f>_xlfn.IFNA(INDEX(Draft2020[Net Keeper Count],RosterPlan25[[#This Row],[DraftIndex]]),0)+IF(RosterPlan25[[#This Row],[KEEPER / RFA]]="K",1,0)</f>
        <v>1</v>
      </c>
      <c r="R60" s="60"/>
      <c r="S60" s="58">
        <f>IF(RosterPlan25[[#This Row],[VAR/G]]&gt;0,ROUND($AC$29*RosterPlan25[[#This Row],[VAR/G]],0),0)+1</f>
        <v>1</v>
      </c>
      <c r="T60" s="58">
        <f>RosterPlan25[[#This Row],[Optimal $]]-RosterPlan25[[#This Row],[2021 $]]</f>
        <v>-3</v>
      </c>
      <c r="U60" s="62">
        <f>IF(OR(RosterPlan25[[#This Row],[SOURCE]]="Rookie",RosterPlan25[[#This Row],[POS]]="K"),0,RosterPlan25[[#This Row],[VAR/G]]+3.3)</f>
        <v>0</v>
      </c>
      <c r="V60" s="62">
        <f>IF(RosterPlan25[[#This Row],[VAW/G]]&gt;0,ROUND(RosterPlan25[[#This Row],[VAW/G]]*$AC$56,0)+1,1)</f>
        <v>1</v>
      </c>
      <c r="W60" s="63">
        <f>RosterPlan25[[#This Row],[VAWG Market $]]-_xlfn.IFNA(RosterPlan25[[#This Row],[2021 $]],1)</f>
        <v>-3</v>
      </c>
      <c r="X6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0" s="62">
        <f>RosterPlan25[[#This Row],[Pure Inflated $]]-RosterPlan25[[#This Row],[2021 $]]</f>
        <v>-3</v>
      </c>
      <c r="Z60" s="62" t="e">
        <f>INDEX(players[age],MATCH(RosterPlan25[[#This Row],[player_id]],players[sleeper_id],0))</f>
        <v>#N/A</v>
      </c>
      <c r="AQ60"/>
      <c r="AR60"/>
      <c r="AS60"/>
      <c r="AT60"/>
      <c r="AU60"/>
      <c r="AV60"/>
    </row>
    <row r="61" spans="1:48" x14ac:dyDescent="0.3">
      <c r="A61" s="1"/>
      <c r="B61" s="69" t="s">
        <v>16097</v>
      </c>
      <c r="C61" s="69" t="s">
        <v>16726</v>
      </c>
      <c r="D61" s="58">
        <f>_xlfn.IFNA(MATCH(RosterPlan25[[#This Row],[player_id]],CompositeRoster[sleeper_id],0),  MATCH(RosterPlan25[[#This Row],[PLAYER]],CompositeRoster[full_name],0))</f>
        <v>60</v>
      </c>
      <c r="E61" s="58" t="e">
        <f>MATCH(RosterPlan25[[#This Row],[player_id]],Draft2020[sleeper_id],0)</f>
        <v>#N/A</v>
      </c>
      <c r="F61" s="58" t="str">
        <f>INDEX(CompositeRoster[team],RosterPlan25[[#This Row],[RosterIndex]])&amp;""</f>
        <v>TBD</v>
      </c>
      <c r="G61" s="58" t="str">
        <f>INDEX(CompositeRoster[position],RosterPlan25[[#This Row],[RosterIndex]])&amp;""</f>
        <v>TBD</v>
      </c>
      <c r="H61" s="58" t="str">
        <f>INDEX(CompositeRoster[source],RosterPlan25[[#This Row],[RosterIndex]])</f>
        <v>Rookie</v>
      </c>
      <c r="I61" s="59">
        <f>_xlfn.IFNA(INDEX(Draft2020[PRICE],RosterPlan25[[#This Row],[DraftIndex]]),0)</f>
        <v>0</v>
      </c>
      <c r="J61" s="59" t="str">
        <f>IF(RosterPlan25[[#This Row],[SOURCE]]="Rookie","Rookie",_xlfn.IFNA(INDEX(Draft2020[Current Contract],RosterPlan25[[#This Row],[DraftIndex]]),"Undrafted"))</f>
        <v>Rookie</v>
      </c>
      <c r="K6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1" s="59">
        <f>ROUNDDOWN(RosterPlan25[[#This Row],[Optimal $]]*IF(RosterPlan25[[#This Row],[Contract]]="Rookie",0.3,0.15),0)</f>
        <v>0</v>
      </c>
      <c r="M61" s="59">
        <f ca="1">ROUNDDOWN(RosterPlan25[[#This Row],[Optimal $]]*IF(YEAR(TODAY())=2021,0,IF(RosterPlan25[[#This Row],[Contract]]="Rookie",0.3,0.15)),0)</f>
        <v>0</v>
      </c>
      <c r="N6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61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61" s="39" t="s">
        <v>434</v>
      </c>
      <c r="Q61" s="61">
        <f>_xlfn.IFNA(INDEX(Draft2020[Net Keeper Count],RosterPlan25[[#This Row],[DraftIndex]]),0)+IF(RosterPlan25[[#This Row],[KEEPER / RFA]]="K",1,0)</f>
        <v>1</v>
      </c>
      <c r="R61" s="60"/>
      <c r="S61" s="58">
        <f>IF(RosterPlan25[[#This Row],[VAR/G]]&gt;0,ROUND($AC$29*RosterPlan25[[#This Row],[VAR/G]],0),0)+1</f>
        <v>1</v>
      </c>
      <c r="T61" s="58">
        <f>RosterPlan25[[#This Row],[Optimal $]]-RosterPlan25[[#This Row],[2021 $]]</f>
        <v>0</v>
      </c>
      <c r="U61" s="62">
        <f>IF(OR(RosterPlan25[[#This Row],[SOURCE]]="Rookie",RosterPlan25[[#This Row],[POS]]="K"),0,RosterPlan25[[#This Row],[VAR/G]]+3.3)</f>
        <v>0</v>
      </c>
      <c r="V61" s="62">
        <f>IF(RosterPlan25[[#This Row],[VAW/G]]&gt;0,ROUND(RosterPlan25[[#This Row],[VAW/G]]*$AC$56,0)+1,1)</f>
        <v>1</v>
      </c>
      <c r="W61" s="63">
        <f>RosterPlan25[[#This Row],[VAWG Market $]]-_xlfn.IFNA(RosterPlan25[[#This Row],[2021 $]],1)</f>
        <v>0</v>
      </c>
      <c r="X6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1" s="62">
        <f>RosterPlan25[[#This Row],[Pure Inflated $]]-RosterPlan25[[#This Row],[2021 $]]</f>
        <v>0</v>
      </c>
      <c r="Z61" s="62" t="e">
        <f>INDEX(players[age],MATCH(RosterPlan25[[#This Row],[player_id]],players[sleeper_id],0))</f>
        <v>#N/A</v>
      </c>
      <c r="AQ61"/>
      <c r="AR61"/>
      <c r="AS61"/>
      <c r="AT61"/>
      <c r="AU61"/>
      <c r="AV61"/>
    </row>
    <row r="62" spans="1:48" x14ac:dyDescent="0.3">
      <c r="A62" s="1"/>
      <c r="B62" s="69" t="s">
        <v>16097</v>
      </c>
      <c r="C62" s="69" t="s">
        <v>13772</v>
      </c>
      <c r="D62" s="69">
        <f>_xlfn.IFNA(MATCH(RosterPlan25[[#This Row],[player_id]],CompositeRoster[sleeper_id],0),  MATCH(RosterPlan25[[#This Row],[PLAYER]],CompositeRoster[full_name],0))</f>
        <v>61</v>
      </c>
      <c r="E62" s="69" t="e">
        <f>MATCH(RosterPlan25[[#This Row],[player_id]],Draft2020[sleeper_id],0)</f>
        <v>#N/A</v>
      </c>
      <c r="F62" s="69" t="str">
        <f>INDEX(CompositeRoster[team],RosterPlan25[[#This Row],[RosterIndex]])&amp;""</f>
        <v>TBD</v>
      </c>
      <c r="G62" s="69" t="str">
        <f>INDEX(CompositeRoster[position],RosterPlan25[[#This Row],[RosterIndex]])&amp;""</f>
        <v>TBD</v>
      </c>
      <c r="H62" s="69" t="str">
        <f>INDEX(CompositeRoster[source],RosterPlan25[[#This Row],[RosterIndex]])</f>
        <v>Rookie</v>
      </c>
      <c r="I62" s="42">
        <f>_xlfn.IFNA(INDEX(Draft2020[PRICE],RosterPlan25[[#This Row],[DraftIndex]]),0)</f>
        <v>0</v>
      </c>
      <c r="J62" s="42" t="str">
        <f>IF(RosterPlan25[[#This Row],[SOURCE]]="Rookie","Rookie",_xlfn.IFNA(INDEX(Draft2020[Current Contract],RosterPlan25[[#This Row],[DraftIndex]]),"Undrafted"))</f>
        <v>Rookie</v>
      </c>
      <c r="K62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2" s="42">
        <f>ROUNDDOWN(RosterPlan25[[#This Row],[Optimal $]]*IF(RosterPlan25[[#This Row],[Contract]]="Rookie",0.3,0.15),0)</f>
        <v>0</v>
      </c>
      <c r="M62" s="42">
        <f ca="1">ROUNDDOWN(RosterPlan25[[#This Row],[Optimal $]]*IF(YEAR(TODAY())=2021,0,IF(RosterPlan25[[#This Row],[Contract]]="Rookie",0.3,0.15)),0)</f>
        <v>0</v>
      </c>
      <c r="N62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62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62" s="39" t="s">
        <v>434</v>
      </c>
      <c r="Q62" s="69">
        <f>_xlfn.IFNA(INDEX(Draft2020[Net Keeper Count],RosterPlan25[[#This Row],[DraftIndex]]),0)+IF(RosterPlan25[[#This Row],[KEEPER / RFA]]="K",1,0)</f>
        <v>1</v>
      </c>
      <c r="R62" s="39"/>
      <c r="S62" s="36">
        <f>IF(RosterPlan25[[#This Row],[VAR/G]]&gt;0,ROUND($AC$29*RosterPlan25[[#This Row],[VAR/G]],0),0)+1</f>
        <v>1</v>
      </c>
      <c r="T62" s="36">
        <f>RosterPlan25[[#This Row],[Optimal $]]-RosterPlan25[[#This Row],[2021 $]]</f>
        <v>0</v>
      </c>
      <c r="U62" s="36">
        <f>IF(OR(RosterPlan25[[#This Row],[SOURCE]]="Rookie",RosterPlan25[[#This Row],[POS]]="K"),0,RosterPlan25[[#This Row],[VAR/G]]+3.3)</f>
        <v>0</v>
      </c>
      <c r="V62" s="36">
        <f>IF(RosterPlan25[[#This Row],[VAW/G]]&gt;0,ROUND(RosterPlan25[[#This Row],[VAW/G]]*$AC$56,0)+1,1)</f>
        <v>1</v>
      </c>
      <c r="W62" s="43">
        <f>RosterPlan25[[#This Row],[VAWG Market $]]-_xlfn.IFNA(RosterPlan25[[#This Row],[2021 $]],1)</f>
        <v>0</v>
      </c>
      <c r="X62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2" s="36">
        <f>RosterPlan25[[#This Row],[Pure Inflated $]]-RosterPlan25[[#This Row],[2021 $]]</f>
        <v>0</v>
      </c>
      <c r="Z62" s="62" t="e">
        <f>INDEX(players[age],MATCH(RosterPlan25[[#This Row],[player_id]],players[sleeper_id],0))</f>
        <v>#N/A</v>
      </c>
      <c r="AQ62"/>
      <c r="AR62"/>
      <c r="AS62"/>
      <c r="AT62"/>
      <c r="AU62"/>
      <c r="AV62"/>
    </row>
    <row r="63" spans="1:48" x14ac:dyDescent="0.3">
      <c r="A63" s="1"/>
      <c r="B63" s="69" t="s">
        <v>16097</v>
      </c>
      <c r="C63" s="69" t="s">
        <v>13781</v>
      </c>
      <c r="D63" s="58">
        <f>_xlfn.IFNA(MATCH(RosterPlan25[[#This Row],[player_id]],CompositeRoster[sleeper_id],0),  MATCH(RosterPlan25[[#This Row],[PLAYER]],CompositeRoster[full_name],0))</f>
        <v>62</v>
      </c>
      <c r="E63" s="58" t="e">
        <f>MATCH(RosterPlan25[[#This Row],[player_id]],Draft2020[sleeper_id],0)</f>
        <v>#N/A</v>
      </c>
      <c r="F63" s="58" t="str">
        <f>INDEX(CompositeRoster[team],RosterPlan25[[#This Row],[RosterIndex]])&amp;""</f>
        <v>TBD</v>
      </c>
      <c r="G63" s="58" t="str">
        <f>INDEX(CompositeRoster[position],RosterPlan25[[#This Row],[RosterIndex]])&amp;""</f>
        <v>TBD</v>
      </c>
      <c r="H63" s="58" t="str">
        <f>INDEX(CompositeRoster[source],RosterPlan25[[#This Row],[RosterIndex]])</f>
        <v>Rookie</v>
      </c>
      <c r="I63" s="59">
        <f>_xlfn.IFNA(INDEX(Draft2020[PRICE],RosterPlan25[[#This Row],[DraftIndex]]),0)</f>
        <v>0</v>
      </c>
      <c r="J63" s="59" t="str">
        <f>IF(RosterPlan25[[#This Row],[SOURCE]]="Rookie","Rookie",_xlfn.IFNA(INDEX(Draft2020[Current Contract],RosterPlan25[[#This Row],[DraftIndex]]),"Undrafted"))</f>
        <v>Rookie</v>
      </c>
      <c r="K6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3" s="59">
        <f>ROUNDDOWN(RosterPlan25[[#This Row],[Optimal $]]*IF(RosterPlan25[[#This Row],[Contract]]="Rookie",0.3,0.15),0)</f>
        <v>0</v>
      </c>
      <c r="M63" s="59">
        <f ca="1">ROUNDDOWN(RosterPlan25[[#This Row],[Optimal $]]*IF(YEAR(TODAY())=2021,0,IF(RosterPlan25[[#This Row],[Contract]]="Rookie",0.3,0.15)),0)</f>
        <v>0</v>
      </c>
      <c r="N6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63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63" s="39" t="s">
        <v>434</v>
      </c>
      <c r="Q63" s="61">
        <f>_xlfn.IFNA(INDEX(Draft2020[Net Keeper Count],RosterPlan25[[#This Row],[DraftIndex]]),0)+IF(RosterPlan25[[#This Row],[KEEPER / RFA]]="K",1,0)</f>
        <v>1</v>
      </c>
      <c r="R63" s="60"/>
      <c r="S63" s="58">
        <f>IF(RosterPlan25[[#This Row],[VAR/G]]&gt;0,ROUND($AC$29*RosterPlan25[[#This Row],[VAR/G]],0),0)+1</f>
        <v>1</v>
      </c>
      <c r="T63" s="58">
        <f>RosterPlan25[[#This Row],[Optimal $]]-RosterPlan25[[#This Row],[2021 $]]</f>
        <v>0</v>
      </c>
      <c r="U63" s="62">
        <f>IF(OR(RosterPlan25[[#This Row],[SOURCE]]="Rookie",RosterPlan25[[#This Row],[POS]]="K"),0,RosterPlan25[[#This Row],[VAR/G]]+3.3)</f>
        <v>0</v>
      </c>
      <c r="V63" s="62">
        <f>IF(RosterPlan25[[#This Row],[VAW/G]]&gt;0,ROUND(RosterPlan25[[#This Row],[VAW/G]]*$AC$56,0)+1,1)</f>
        <v>1</v>
      </c>
      <c r="W63" s="63">
        <f>RosterPlan25[[#This Row],[VAWG Market $]]-_xlfn.IFNA(RosterPlan25[[#This Row],[2021 $]],1)</f>
        <v>0</v>
      </c>
      <c r="X6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3" s="62">
        <f>RosterPlan25[[#This Row],[Pure Inflated $]]-RosterPlan25[[#This Row],[2021 $]]</f>
        <v>0</v>
      </c>
      <c r="Z63" s="62" t="e">
        <f>INDEX(players[age],MATCH(RosterPlan25[[#This Row],[player_id]],players[sleeper_id],0))</f>
        <v>#N/A</v>
      </c>
      <c r="AQ63"/>
      <c r="AR63"/>
      <c r="AS63"/>
      <c r="AT63"/>
      <c r="AU63"/>
      <c r="AV63"/>
    </row>
    <row r="64" spans="1:48" x14ac:dyDescent="0.3">
      <c r="A64" s="1" t="s">
        <v>77</v>
      </c>
      <c r="B64" s="69" t="s">
        <v>269</v>
      </c>
      <c r="C64" s="69" t="s">
        <v>4135</v>
      </c>
      <c r="D64" s="58">
        <f>_xlfn.IFNA(MATCH(RosterPlan25[[#This Row],[player_id]],CompositeRoster[sleeper_id],0),  MATCH(RosterPlan25[[#This Row],[PLAYER]],CompositeRoster[full_name],0))</f>
        <v>63</v>
      </c>
      <c r="E64" s="58">
        <f>MATCH(RosterPlan25[[#This Row],[player_id]],Draft2020[sleeper_id],0)</f>
        <v>25</v>
      </c>
      <c r="F64" s="58" t="str">
        <f>INDEX(CompositeRoster[team],RosterPlan25[[#This Row],[RosterIndex]])&amp;""</f>
        <v>GB</v>
      </c>
      <c r="G64" s="58" t="str">
        <f>INDEX(CompositeRoster[position],RosterPlan25[[#This Row],[RosterIndex]])&amp;""</f>
        <v>RB</v>
      </c>
      <c r="H64" s="58" t="str">
        <f>INDEX(CompositeRoster[source],RosterPlan25[[#This Row],[RosterIndex]])</f>
        <v>Roster</v>
      </c>
      <c r="I64" s="59">
        <f>_xlfn.IFNA(INDEX(Draft2020[PRICE],RosterPlan25[[#This Row],[DraftIndex]]),0)</f>
        <v>122</v>
      </c>
      <c r="J64" s="59" t="str">
        <f>IF(RosterPlan25[[#This Row],[SOURCE]]="Rookie","Rookie",_xlfn.IFNA(INDEX(Draft2020[Current Contract],RosterPlan25[[#This Row],[DraftIndex]]),"Undrafted"))</f>
        <v>Auction</v>
      </c>
      <c r="K6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64" s="59">
        <f>ROUNDDOWN(RosterPlan25[[#This Row],[Optimal $]]*IF(RosterPlan25[[#This Row],[Contract]]="Rookie",0.3,0.15),0)</f>
        <v>9</v>
      </c>
      <c r="M64" s="59">
        <f ca="1">ROUNDDOWN(RosterPlan25[[#This Row],[Optimal $]]*IF(YEAR(TODAY())=2021,0,IF(RosterPlan25[[#This Row],[Contract]]="Rookie",0.3,0.15)),0)</f>
        <v>0</v>
      </c>
      <c r="N64" s="60">
        <f ca="1">IF(RosterPlan25[[#This Row],[SOURCE]]="Rookie",INDEX(Rookies2021[salary],MATCH(RosterPlan25[[#This Row],[PLAYER]],Rookies2021[full_name],0)),MAX(RosterPlan25[[#This Row],[Current $]]+RosterPlan25[[#This Row],[$↑ VAR]],1))</f>
        <v>122</v>
      </c>
      <c r="O64" s="26">
        <f>_xlfn.IFNA(IF(RosterPlan25[[#This Row],[POS]]="K",0,INDEX(BeerSheets[Average],MATCH(TEXT(RosterPlan25[[#This Row],[player_id]],"0"),BeerSheets[sleeper_id],0))),_xlfn.SWITCH(RosterPlan25[[#This Row],[POS]],"QB",-12,"RB",-8,"WR",-8,-5))</f>
        <v>7.22</v>
      </c>
      <c r="P64" s="39" t="s">
        <v>434</v>
      </c>
      <c r="Q64" s="61">
        <f>_xlfn.IFNA(INDEX(Draft2020[Net Keeper Count],RosterPlan25[[#This Row],[DraftIndex]]),0)+IF(RosterPlan25[[#This Row],[KEEPER / RFA]]="K",1,0)</f>
        <v>1</v>
      </c>
      <c r="R64" s="60"/>
      <c r="S64" s="58">
        <f>IF(RosterPlan25[[#This Row],[VAR/G]]&gt;0,ROUND($AC$29*RosterPlan25[[#This Row],[VAR/G]],0),0)+1</f>
        <v>66</v>
      </c>
      <c r="T64" s="58">
        <f ca="1">RosterPlan25[[#This Row],[Optimal $]]-RosterPlan25[[#This Row],[2021 $]]</f>
        <v>-56</v>
      </c>
      <c r="U64" s="62">
        <f>IF(OR(RosterPlan25[[#This Row],[SOURCE]]="Rookie",RosterPlan25[[#This Row],[POS]]="K"),0,RosterPlan25[[#This Row],[VAR/G]]+3.3)</f>
        <v>10.52</v>
      </c>
      <c r="V64" s="62">
        <f ca="1">IF(RosterPlan25[[#This Row],[VAW/G]]&gt;0,ROUND(RosterPlan25[[#This Row],[VAW/G]]*$AC$56,0)+1,1)</f>
        <v>642</v>
      </c>
      <c r="W64" s="63">
        <f ca="1">RosterPlan25[[#This Row],[VAWG Market $]]-_xlfn.IFNA(RosterPlan25[[#This Row],[2021 $]],1)</f>
        <v>520</v>
      </c>
      <c r="X64" s="58">
        <f ca="1">IF(RosterPlan25[[#This Row],[VAR/G]]&gt;0,1+ROUND(RosterPlan25[[#This Row],[VAR/G]]*IF(RosterPlan25[[#This Row],[KEEPER / RFA]]="K",($AC$34+RosterPlan25[[#This Row],[2021 $]]-1)/($AC$25+RosterPlan25[[#This Row],[VAR/G]]),$AC$35),0),1)</f>
        <v>239</v>
      </c>
      <c r="Y64" s="62">
        <f ca="1">RosterPlan25[[#This Row],[Pure Inflated $]]-RosterPlan25[[#This Row],[2021 $]]</f>
        <v>117</v>
      </c>
      <c r="Z64" s="62">
        <f>INDEX(players[age],MATCH(RosterPlan25[[#This Row],[player_id]],players[sleeper_id],0))</f>
        <v>26</v>
      </c>
      <c r="AQ64"/>
      <c r="AR64"/>
      <c r="AS64"/>
      <c r="AT64"/>
      <c r="AU64"/>
      <c r="AV64"/>
    </row>
    <row r="65" spans="1:48" x14ac:dyDescent="0.3">
      <c r="A65" s="1" t="s">
        <v>9587</v>
      </c>
      <c r="B65" s="69" t="s">
        <v>269</v>
      </c>
      <c r="C65" s="69" t="s">
        <v>9589</v>
      </c>
      <c r="D65" s="69">
        <f>_xlfn.IFNA(MATCH(RosterPlan25[[#This Row],[player_id]],CompositeRoster[sleeper_id],0),  MATCH(RosterPlan25[[#This Row],[PLAYER]],CompositeRoster[full_name],0))</f>
        <v>64</v>
      </c>
      <c r="E65" s="69">
        <f>MATCH(RosterPlan25[[#This Row],[player_id]],Draft2020[sleeper_id],0)</f>
        <v>30</v>
      </c>
      <c r="F65" s="58" t="str">
        <f>INDEX(CompositeRoster[team],RosterPlan25[[#This Row],[RosterIndex]])&amp;""</f>
        <v>MIN</v>
      </c>
      <c r="G65" s="58" t="str">
        <f>INDEX(CompositeRoster[position],RosterPlan25[[#This Row],[RosterIndex]])&amp;""</f>
        <v>RB</v>
      </c>
      <c r="H65" s="58" t="str">
        <f>INDEX(CompositeRoster[source],RosterPlan25[[#This Row],[RosterIndex]])</f>
        <v>Roster</v>
      </c>
      <c r="I65" s="59">
        <f>_xlfn.IFNA(INDEX(Draft2020[PRICE],RosterPlan25[[#This Row],[DraftIndex]]),0)</f>
        <v>3</v>
      </c>
      <c r="J65" s="59" t="str">
        <f>IF(RosterPlan25[[#This Row],[SOURCE]]="Rookie","Rookie",_xlfn.IFNA(INDEX(Draft2020[Current Contract],RosterPlan25[[#This Row],[DraftIndex]]),"Undrafted"))</f>
        <v>Rookie</v>
      </c>
      <c r="K6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5" s="59">
        <f>ROUNDDOWN(RosterPlan25[[#This Row],[Optimal $]]*IF(RosterPlan25[[#This Row],[Contract]]="Rookie",0.3,0.15),0)</f>
        <v>0</v>
      </c>
      <c r="M65" s="59">
        <f ca="1">ROUNDDOWN(RosterPlan25[[#This Row],[Optimal $]]*IF(YEAR(TODAY())=2021,0,IF(RosterPlan25[[#This Row],[Contract]]="Rookie",0.3,0.15)),0)</f>
        <v>0</v>
      </c>
      <c r="N65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65" s="26">
        <f>_xlfn.IFNA(IF(RosterPlan25[[#This Row],[POS]]="K",0,INDEX(BeerSheets[Average],MATCH(TEXT(RosterPlan25[[#This Row],[player_id]],"0"),BeerSheets[sleeper_id],0))),_xlfn.SWITCH(RosterPlan25[[#This Row],[POS]],"QB",-12,"RB",-8,"WR",-8,-5))</f>
        <v>-2.27</v>
      </c>
      <c r="P65" s="39" t="s">
        <v>434</v>
      </c>
      <c r="Q65" s="61">
        <f>_xlfn.IFNA(INDEX(Draft2020[Net Keeper Count],RosterPlan25[[#This Row],[DraftIndex]]),0)+IF(RosterPlan25[[#This Row],[KEEPER / RFA]]="K",1,0)</f>
        <v>2</v>
      </c>
      <c r="R65" s="60"/>
      <c r="S65" s="58">
        <f>IF(RosterPlan25[[#This Row],[VAR/G]]&gt;0,ROUND($AC$29*RosterPlan25[[#This Row],[VAR/G]],0),0)+1</f>
        <v>1</v>
      </c>
      <c r="T65" s="58">
        <f ca="1">RosterPlan25[[#This Row],[Optimal $]]-RosterPlan25[[#This Row],[2021 $]]</f>
        <v>-2</v>
      </c>
      <c r="U65" s="62">
        <f>IF(OR(RosterPlan25[[#This Row],[SOURCE]]="Rookie",RosterPlan25[[#This Row],[POS]]="K"),0,RosterPlan25[[#This Row],[VAR/G]]+3.3)</f>
        <v>1.0299999999999998</v>
      </c>
      <c r="V65" s="62">
        <f ca="1">IF(RosterPlan25[[#This Row],[VAW/G]]&gt;0,ROUND(RosterPlan25[[#This Row],[VAW/G]]*$AC$56,0)+1,1)</f>
        <v>64</v>
      </c>
      <c r="W65" s="63">
        <f ca="1">RosterPlan25[[#This Row],[VAWG Market $]]-_xlfn.IFNA(RosterPlan25[[#This Row],[2021 $]],1)</f>
        <v>61</v>
      </c>
      <c r="X6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5" s="62">
        <f ca="1">RosterPlan25[[#This Row],[Pure Inflated $]]-RosterPlan25[[#This Row],[2021 $]]</f>
        <v>-2</v>
      </c>
      <c r="Z65" s="62">
        <f>INDEX(players[age],MATCH(RosterPlan25[[#This Row],[player_id]],players[sleeper_id],0))</f>
        <v>23</v>
      </c>
      <c r="AQ65"/>
      <c r="AR65"/>
      <c r="AS65"/>
      <c r="AT65"/>
      <c r="AU65"/>
      <c r="AV65"/>
    </row>
    <row r="66" spans="1:48" x14ac:dyDescent="0.3">
      <c r="A66" s="1" t="s">
        <v>78</v>
      </c>
      <c r="B66" s="69" t="s">
        <v>269</v>
      </c>
      <c r="C66" s="69" t="s">
        <v>10022</v>
      </c>
      <c r="D66" s="69">
        <f>_xlfn.IFNA(MATCH(RosterPlan25[[#This Row],[player_id]],CompositeRoster[sleeper_id],0),  MATCH(RosterPlan25[[#This Row],[PLAYER]],CompositeRoster[full_name],0))</f>
        <v>65</v>
      </c>
      <c r="E66" s="69">
        <f>MATCH(RosterPlan25[[#This Row],[player_id]],Draft2020[sleeper_id],0)</f>
        <v>31</v>
      </c>
      <c r="F66" s="58" t="str">
        <f>INDEX(CompositeRoster[team],RosterPlan25[[#This Row],[RosterIndex]])&amp;""</f>
        <v>ARI</v>
      </c>
      <c r="G66" s="58" t="str">
        <f>INDEX(CompositeRoster[position],RosterPlan25[[#This Row],[RosterIndex]])&amp;""</f>
        <v>WR</v>
      </c>
      <c r="H66" s="58" t="str">
        <f>INDEX(CompositeRoster[source],RosterPlan25[[#This Row],[RosterIndex]])</f>
        <v>Roster</v>
      </c>
      <c r="I66" s="59">
        <f>_xlfn.IFNA(INDEX(Draft2020[PRICE],RosterPlan25[[#This Row],[DraftIndex]]),0)</f>
        <v>4</v>
      </c>
      <c r="J66" s="59" t="str">
        <f>IF(RosterPlan25[[#This Row],[SOURCE]]="Rookie","Rookie",_xlfn.IFNA(INDEX(Draft2020[Current Contract],RosterPlan25[[#This Row],[DraftIndex]]),"Undrafted"))</f>
        <v>Rookie</v>
      </c>
      <c r="K6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6" s="59">
        <f>ROUNDDOWN(RosterPlan25[[#This Row],[Optimal $]]*IF(RosterPlan25[[#This Row],[Contract]]="Rookie",0.3,0.15),0)</f>
        <v>0</v>
      </c>
      <c r="M66" s="59">
        <f ca="1">ROUNDDOWN(RosterPlan25[[#This Row],[Optimal $]]*IF(YEAR(TODAY())=2021,0,IF(RosterPlan25[[#This Row],[Contract]]="Rookie",0.3,0.15)),0)</f>
        <v>0</v>
      </c>
      <c r="N66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66" s="26">
        <f>_xlfn.IFNA(IF(RosterPlan25[[#This Row],[POS]]="K",0,INDEX(BeerSheets[Average],MATCH(TEXT(RosterPlan25[[#This Row],[player_id]],"0"),BeerSheets[sleeper_id],0))),_xlfn.SWITCH(RosterPlan25[[#This Row],[POS]],"QB",-12,"RB",-8,"WR",-8,-5))</f>
        <v>-2.0699999999999998</v>
      </c>
      <c r="P66" s="39" t="s">
        <v>434</v>
      </c>
      <c r="Q66" s="61">
        <f>_xlfn.IFNA(INDEX(Draft2020[Net Keeper Count],RosterPlan25[[#This Row],[DraftIndex]]),0)+IF(RosterPlan25[[#This Row],[KEEPER / RFA]]="K",1,0)</f>
        <v>3</v>
      </c>
      <c r="R66" s="60"/>
      <c r="S66" s="58">
        <f>IF(RosterPlan25[[#This Row],[VAR/G]]&gt;0,ROUND($AC$29*RosterPlan25[[#This Row],[VAR/G]],0),0)+1</f>
        <v>1</v>
      </c>
      <c r="T66" s="58">
        <f ca="1">RosterPlan25[[#This Row],[Optimal $]]-RosterPlan25[[#This Row],[2021 $]]</f>
        <v>-3</v>
      </c>
      <c r="U66" s="62">
        <f>IF(OR(RosterPlan25[[#This Row],[SOURCE]]="Rookie",RosterPlan25[[#This Row],[POS]]="K"),0,RosterPlan25[[#This Row],[VAR/G]]+3.3)</f>
        <v>1.23</v>
      </c>
      <c r="V66" s="62">
        <f ca="1">IF(RosterPlan25[[#This Row],[VAW/G]]&gt;0,ROUND(RosterPlan25[[#This Row],[VAW/G]]*$AC$56,0)+1,1)</f>
        <v>76</v>
      </c>
      <c r="W66" s="63">
        <f ca="1">RosterPlan25[[#This Row],[VAWG Market $]]-_xlfn.IFNA(RosterPlan25[[#This Row],[2021 $]],1)</f>
        <v>72</v>
      </c>
      <c r="X6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6" s="62">
        <f ca="1">RosterPlan25[[#This Row],[Pure Inflated $]]-RosterPlan25[[#This Row],[2021 $]]</f>
        <v>-3</v>
      </c>
      <c r="Z66" s="62">
        <f>INDEX(players[age],MATCH(RosterPlan25[[#This Row],[player_id]],players[sleeper_id],0))</f>
        <v>24</v>
      </c>
      <c r="AQ66"/>
      <c r="AR66"/>
      <c r="AS66"/>
      <c r="AT66"/>
      <c r="AU66"/>
      <c r="AV66"/>
    </row>
    <row r="67" spans="1:48" x14ac:dyDescent="0.3">
      <c r="A67" s="1" t="s">
        <v>9515</v>
      </c>
      <c r="B67" s="69" t="s">
        <v>269</v>
      </c>
      <c r="C67" s="69" t="s">
        <v>9516</v>
      </c>
      <c r="D67" s="69">
        <f>_xlfn.IFNA(MATCH(RosterPlan25[[#This Row],[player_id]],CompositeRoster[sleeper_id],0),  MATCH(RosterPlan25[[#This Row],[PLAYER]],CompositeRoster[full_name],0))</f>
        <v>66</v>
      </c>
      <c r="E67" s="69">
        <f>MATCH(RosterPlan25[[#This Row],[player_id]],Draft2020[sleeper_id],0)</f>
        <v>42</v>
      </c>
      <c r="F67" s="69" t="str">
        <f>INDEX(CompositeRoster[team],RosterPlan25[[#This Row],[RosterIndex]])&amp;""</f>
        <v>CHI</v>
      </c>
      <c r="G67" s="69" t="str">
        <f>INDEX(CompositeRoster[position],RosterPlan25[[#This Row],[RosterIndex]])&amp;""</f>
        <v>RB</v>
      </c>
      <c r="H67" s="69" t="str">
        <f>INDEX(CompositeRoster[source],RosterPlan25[[#This Row],[RosterIndex]])</f>
        <v>Roster</v>
      </c>
      <c r="I67" s="42">
        <f>_xlfn.IFNA(INDEX(Draft2020[PRICE],RosterPlan25[[#This Row],[DraftIndex]]),0)</f>
        <v>15</v>
      </c>
      <c r="J67" s="42" t="str">
        <f>IF(RosterPlan25[[#This Row],[SOURCE]]="Rookie","Rookie",_xlfn.IFNA(INDEX(Draft2020[Current Contract],RosterPlan25[[#This Row],[DraftIndex]]),"Undrafted"))</f>
        <v>Rookie</v>
      </c>
      <c r="K67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7" s="42">
        <f>ROUNDDOWN(RosterPlan25[[#This Row],[Optimal $]]*IF(RosterPlan25[[#This Row],[Contract]]="Rookie",0.3,0.15),0)</f>
        <v>12</v>
      </c>
      <c r="M67" s="42">
        <f ca="1">ROUNDDOWN(RosterPlan25[[#This Row],[Optimal $]]*IF(YEAR(TODAY())=2021,0,IF(RosterPlan25[[#This Row],[Contract]]="Rookie",0.3,0.15)),0)</f>
        <v>0</v>
      </c>
      <c r="N67" s="69">
        <f ca="1">IF(RosterPlan25[[#This Row],[SOURCE]]="Rookie",INDEX(Rookies2021[salary],MATCH(RosterPlan25[[#This Row],[PLAYER]],Rookies2021[full_name],0)),MAX(RosterPlan25[[#This Row],[Current $]]+RosterPlan25[[#This Row],[$↑ VAR]],1))</f>
        <v>15</v>
      </c>
      <c r="O67" s="38">
        <f>_xlfn.IFNA(IF(RosterPlan25[[#This Row],[POS]]="K",0,INDEX(BeerSheets[Average],MATCH(TEXT(RosterPlan25[[#This Row],[player_id]],"0"),BeerSheets[sleeper_id],0))),_xlfn.SWITCH(RosterPlan25[[#This Row],[POS]],"QB",-12,"RB",-8,"WR",-8,-5))</f>
        <v>4.7300000000000004</v>
      </c>
      <c r="P67" s="39" t="s">
        <v>434</v>
      </c>
      <c r="Q67" s="36">
        <f>_xlfn.IFNA(INDEX(Draft2020[Net Keeper Count],RosterPlan25[[#This Row],[DraftIndex]]),0)+IF(RosterPlan25[[#This Row],[KEEPER / RFA]]="K",1,0)</f>
        <v>2</v>
      </c>
      <c r="R67" s="39"/>
      <c r="S67" s="36">
        <f>IF(RosterPlan25[[#This Row],[VAR/G]]&gt;0,ROUND($AC$29*RosterPlan25[[#This Row],[VAR/G]],0),0)+1</f>
        <v>43</v>
      </c>
      <c r="T67" s="36">
        <f ca="1">RosterPlan25[[#This Row],[Optimal $]]-RosterPlan25[[#This Row],[2021 $]]</f>
        <v>28</v>
      </c>
      <c r="U67" s="36">
        <f>IF(OR(RosterPlan25[[#This Row],[SOURCE]]="Rookie",RosterPlan25[[#This Row],[POS]]="K"),0,RosterPlan25[[#This Row],[VAR/G]]+3.3)</f>
        <v>8.0300000000000011</v>
      </c>
      <c r="V67" s="36">
        <f ca="1">IF(RosterPlan25[[#This Row],[VAW/G]]&gt;0,ROUND(RosterPlan25[[#This Row],[VAW/G]]*$AC$56,0)+1,1)</f>
        <v>491</v>
      </c>
      <c r="W67" s="43">
        <f ca="1">RosterPlan25[[#This Row],[VAWG Market $]]-_xlfn.IFNA(RosterPlan25[[#This Row],[2021 $]],1)</f>
        <v>476</v>
      </c>
      <c r="X67" s="36">
        <f ca="1">IF(RosterPlan25[[#This Row],[VAR/G]]&gt;0,1+ROUND(RosterPlan25[[#This Row],[VAR/G]]*IF(RosterPlan25[[#This Row],[KEEPER / RFA]]="K",($AC$34+RosterPlan25[[#This Row],[2021 $]]-1)/($AC$25+RosterPlan25[[#This Row],[VAR/G]]),$AC$35),0),1)</f>
        <v>132</v>
      </c>
      <c r="Y67" s="36">
        <f ca="1">RosterPlan25[[#This Row],[Pure Inflated $]]-RosterPlan25[[#This Row],[2021 $]]</f>
        <v>117</v>
      </c>
      <c r="Z67" s="62">
        <f>INDEX(players[age],MATCH(RosterPlan25[[#This Row],[player_id]],players[sleeper_id],0))</f>
        <v>24</v>
      </c>
      <c r="AQ67"/>
      <c r="AR67"/>
      <c r="AS67"/>
      <c r="AT67"/>
      <c r="AU67"/>
      <c r="AV67"/>
    </row>
    <row r="68" spans="1:48" x14ac:dyDescent="0.3">
      <c r="A68" s="1" t="s">
        <v>74</v>
      </c>
      <c r="B68" s="69" t="s">
        <v>269</v>
      </c>
      <c r="C68" s="69" t="s">
        <v>5611</v>
      </c>
      <c r="D68" s="69">
        <f>_xlfn.IFNA(MATCH(RosterPlan25[[#This Row],[player_id]],CompositeRoster[sleeper_id],0),  MATCH(RosterPlan25[[#This Row],[PLAYER]],CompositeRoster[full_name],0))</f>
        <v>67</v>
      </c>
      <c r="E68" s="69">
        <f>MATCH(RosterPlan25[[#This Row],[player_id]],Draft2020[sleeper_id],0)</f>
        <v>41</v>
      </c>
      <c r="F68" s="69" t="str">
        <f>INDEX(CompositeRoster[team],RosterPlan25[[#This Row],[RosterIndex]])&amp;""</f>
        <v>HOU</v>
      </c>
      <c r="G68" s="69" t="str">
        <f>INDEX(CompositeRoster[position],RosterPlan25[[#This Row],[RosterIndex]])&amp;""</f>
        <v>QB</v>
      </c>
      <c r="H68" s="69" t="str">
        <f>INDEX(CompositeRoster[source],RosterPlan25[[#This Row],[RosterIndex]])</f>
        <v>Roster</v>
      </c>
      <c r="I68" s="42">
        <f>_xlfn.IFNA(INDEX(Draft2020[PRICE],RosterPlan25[[#This Row],[DraftIndex]]),0)</f>
        <v>21</v>
      </c>
      <c r="J68" s="42" t="str">
        <f>IF(RosterPlan25[[#This Row],[SOURCE]]="Rookie","Rookie",_xlfn.IFNA(INDEX(Draft2020[Current Contract],RosterPlan25[[#This Row],[DraftIndex]]),"Undrafted"))</f>
        <v>Rookie</v>
      </c>
      <c r="K68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8" s="42">
        <f>ROUNDDOWN(RosterPlan25[[#This Row],[Optimal $]]*IF(RosterPlan25[[#This Row],[Contract]]="Rookie",0.3,0.15),0)</f>
        <v>0</v>
      </c>
      <c r="M68" s="42">
        <f ca="1">ROUNDDOWN(RosterPlan25[[#This Row],[Optimal $]]*IF(YEAR(TODAY())=2021,0,IF(RosterPlan25[[#This Row],[Contract]]="Rookie",0.3,0.15)),0)</f>
        <v>0</v>
      </c>
      <c r="N68" s="69">
        <f ca="1">IF(RosterPlan25[[#This Row],[SOURCE]]="Rookie",INDEX(Rookies2021[salary],MATCH(RosterPlan25[[#This Row],[PLAYER]],Rookies2021[full_name],0)),MAX(RosterPlan25[[#This Row],[Current $]]+RosterPlan25[[#This Row],[$↑ VAR]],1))</f>
        <v>21</v>
      </c>
      <c r="O68" s="38">
        <f>_xlfn.IFNA(IF(RosterPlan25[[#This Row],[POS]]="K",0,INDEX(BeerSheets[Average],MATCH(TEXT(RosterPlan25[[#This Row],[player_id]],"0"),BeerSheets[sleeper_id],0))),_xlfn.SWITCH(RosterPlan25[[#This Row],[POS]],"QB",-12,"RB",-8,"WR",-8,-5))</f>
        <v>-3.94</v>
      </c>
      <c r="P68" s="39" t="s">
        <v>434</v>
      </c>
      <c r="Q68" s="69">
        <f>_xlfn.IFNA(INDEX(Draft2020[Net Keeper Count],RosterPlan25[[#This Row],[DraftIndex]]),0)+IF(RosterPlan25[[#This Row],[KEEPER / RFA]]="K",1,0)</f>
        <v>4</v>
      </c>
      <c r="R68" s="39"/>
      <c r="S68" s="36">
        <f>IF(RosterPlan25[[#This Row],[VAR/G]]&gt;0,ROUND($AC$29*RosterPlan25[[#This Row],[VAR/G]],0),0)+1</f>
        <v>1</v>
      </c>
      <c r="T68" s="36">
        <f ca="1">RosterPlan25[[#This Row],[Optimal $]]-RosterPlan25[[#This Row],[2021 $]]</f>
        <v>-20</v>
      </c>
      <c r="U68" s="36">
        <f>IF(OR(RosterPlan25[[#This Row],[SOURCE]]="Rookie",RosterPlan25[[#This Row],[POS]]="K"),0,RosterPlan25[[#This Row],[VAR/G]]+3.3)</f>
        <v>-0.64000000000000012</v>
      </c>
      <c r="V68" s="36">
        <f>IF(RosterPlan25[[#This Row],[VAW/G]]&gt;0,ROUND(RosterPlan25[[#This Row],[VAW/G]]*$AC$56,0)+1,1)</f>
        <v>1</v>
      </c>
      <c r="W68" s="43">
        <f ca="1">RosterPlan25[[#This Row],[VAWG Market $]]-_xlfn.IFNA(RosterPlan25[[#This Row],[2021 $]],1)</f>
        <v>-20</v>
      </c>
      <c r="X68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8" s="36">
        <f ca="1">RosterPlan25[[#This Row],[Pure Inflated $]]-RosterPlan25[[#This Row],[2021 $]]</f>
        <v>-20</v>
      </c>
      <c r="Z68" s="62">
        <f>INDEX(players[age],MATCH(RosterPlan25[[#This Row],[player_id]],players[sleeper_id],0))</f>
        <v>25</v>
      </c>
      <c r="AQ68"/>
      <c r="AR68"/>
      <c r="AS68"/>
      <c r="AT68"/>
      <c r="AU68"/>
      <c r="AV68"/>
    </row>
    <row r="69" spans="1:48" x14ac:dyDescent="0.3">
      <c r="A69" s="1" t="s">
        <v>15218</v>
      </c>
      <c r="B69" s="69" t="s">
        <v>269</v>
      </c>
      <c r="C69" s="69" t="s">
        <v>15217</v>
      </c>
      <c r="D69" s="69">
        <f>_xlfn.IFNA(MATCH(RosterPlan25[[#This Row],[player_id]],CompositeRoster[sleeper_id],0),  MATCH(RosterPlan25[[#This Row],[PLAYER]],CompositeRoster[full_name],0))</f>
        <v>68</v>
      </c>
      <c r="E69" s="69">
        <f>MATCH(RosterPlan25[[#This Row],[player_id]],Draft2020[sleeper_id],0)</f>
        <v>44</v>
      </c>
      <c r="F69" s="69" t="str">
        <f>INDEX(CompositeRoster[team],RosterPlan25[[#This Row],[RosterIndex]])&amp;""</f>
        <v>NE</v>
      </c>
      <c r="G69" s="69" t="str">
        <f>INDEX(CompositeRoster[position],RosterPlan25[[#This Row],[RosterIndex]])&amp;""</f>
        <v>TE</v>
      </c>
      <c r="H69" s="36" t="str">
        <f>INDEX(CompositeRoster[source],RosterPlan25[[#This Row],[RosterIndex]])</f>
        <v>Roster</v>
      </c>
      <c r="I69" s="42">
        <f>_xlfn.IFNA(INDEX(Draft2020[PRICE],RosterPlan25[[#This Row],[DraftIndex]]),0)</f>
        <v>1</v>
      </c>
      <c r="J69" s="42" t="str">
        <f>IF(RosterPlan25[[#This Row],[SOURCE]]="Rookie","Rookie",_xlfn.IFNA(INDEX(Draft2020[Current Contract],RosterPlan25[[#This Row],[DraftIndex]]),"Undrafted"))</f>
        <v>Rookie</v>
      </c>
      <c r="K69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69" s="42">
        <f>ROUNDDOWN(RosterPlan25[[#This Row],[Optimal $]]*IF(RosterPlan25[[#This Row],[Contract]]="Rookie",0.3,0.15),0)</f>
        <v>0</v>
      </c>
      <c r="M69" s="42">
        <f ca="1">ROUNDDOWN(RosterPlan25[[#This Row],[Optimal $]]*IF(YEAR(TODAY())=2021,0,IF(RosterPlan25[[#This Row],[Contract]]="Rookie",0.3,0.15)),0)</f>
        <v>0</v>
      </c>
      <c r="N69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69" s="38">
        <f>_xlfn.IFNA(IF(RosterPlan25[[#This Row],[POS]]="K",0,INDEX(BeerSheets[Average],MATCH(TEXT(RosterPlan25[[#This Row],[player_id]],"0"),BeerSheets[sleeper_id],0))),_xlfn.SWITCH(RosterPlan25[[#This Row],[POS]],"QB",-12,"RB",-8,"WR",-8,-5))</f>
        <v>-4.0599999999999996</v>
      </c>
      <c r="P69" s="39" t="s">
        <v>434</v>
      </c>
      <c r="Q69" s="36">
        <f>_xlfn.IFNA(INDEX(Draft2020[Net Keeper Count],RosterPlan25[[#This Row],[DraftIndex]]),0)+IF(RosterPlan25[[#This Row],[KEEPER / RFA]]="K",1,0)</f>
        <v>1</v>
      </c>
      <c r="R69" s="39"/>
      <c r="S69" s="69">
        <f>IF(RosterPlan25[[#This Row],[VAR/G]]&gt;0,ROUND($AC$29*RosterPlan25[[#This Row],[VAR/G]],0),0)+1</f>
        <v>1</v>
      </c>
      <c r="T69" s="36">
        <f ca="1">RosterPlan25[[#This Row],[Optimal $]]-RosterPlan25[[#This Row],[2021 $]]</f>
        <v>0</v>
      </c>
      <c r="U69" s="36">
        <f>IF(OR(RosterPlan25[[#This Row],[SOURCE]]="Rookie",RosterPlan25[[#This Row],[POS]]="K"),0,RosterPlan25[[#This Row],[VAR/G]]+3.3)</f>
        <v>-0.75999999999999979</v>
      </c>
      <c r="V69" s="36">
        <f>IF(RosterPlan25[[#This Row],[VAW/G]]&gt;0,ROUND(RosterPlan25[[#This Row],[VAW/G]]*$AC$56,0)+1,1)</f>
        <v>1</v>
      </c>
      <c r="W69" s="43">
        <f ca="1">RosterPlan25[[#This Row],[VAWG Market $]]-_xlfn.IFNA(RosterPlan25[[#This Row],[2021 $]],1)</f>
        <v>0</v>
      </c>
      <c r="X69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69" s="36">
        <f ca="1">RosterPlan25[[#This Row],[Pure Inflated $]]-RosterPlan25[[#This Row],[2021 $]]</f>
        <v>0</v>
      </c>
      <c r="Z69" s="62">
        <f>INDEX(players[age],MATCH(RosterPlan25[[#This Row],[player_id]],players[sleeper_id],0))</f>
        <v>23</v>
      </c>
      <c r="AQ69"/>
      <c r="AR69"/>
      <c r="AS69"/>
      <c r="AT69"/>
      <c r="AU69"/>
      <c r="AV69"/>
    </row>
    <row r="70" spans="1:48" x14ac:dyDescent="0.3">
      <c r="A70" s="1" t="s">
        <v>6387</v>
      </c>
      <c r="B70" s="69" t="s">
        <v>269</v>
      </c>
      <c r="C70" s="69" t="s">
        <v>6389</v>
      </c>
      <c r="D70" s="58">
        <f>_xlfn.IFNA(MATCH(RosterPlan25[[#This Row],[player_id]],CompositeRoster[sleeper_id],0),  MATCH(RosterPlan25[[#This Row],[PLAYER]],CompositeRoster[full_name],0))</f>
        <v>69</v>
      </c>
      <c r="E70" s="58">
        <f>MATCH(RosterPlan25[[#This Row],[player_id]],Draft2020[sleeper_id],0)</f>
        <v>33</v>
      </c>
      <c r="F70" s="58" t="str">
        <f>INDEX(CompositeRoster[team],RosterPlan25[[#This Row],[RosterIndex]])&amp;""</f>
        <v>PIT</v>
      </c>
      <c r="G70" s="58" t="str">
        <f>INDEX(CompositeRoster[position],RosterPlan25[[#This Row],[RosterIndex]])&amp;""</f>
        <v>WR</v>
      </c>
      <c r="H70" s="58" t="str">
        <f>INDEX(CompositeRoster[source],RosterPlan25[[#This Row],[RosterIndex]])</f>
        <v>Roster</v>
      </c>
      <c r="I70" s="59">
        <f>_xlfn.IFNA(INDEX(Draft2020[PRICE],RosterPlan25[[#This Row],[DraftIndex]]),0)</f>
        <v>2</v>
      </c>
      <c r="J70" s="59" t="str">
        <f>IF(RosterPlan25[[#This Row],[SOURCE]]="Rookie","Rookie",_xlfn.IFNA(INDEX(Draft2020[Current Contract],RosterPlan25[[#This Row],[DraftIndex]]),"Undrafted"))</f>
        <v>Rookie</v>
      </c>
      <c r="K7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70" s="59">
        <f>ROUNDDOWN(RosterPlan25[[#This Row],[Optimal $]]*IF(RosterPlan25[[#This Row],[Contract]]="Rookie",0.3,0.15),0)</f>
        <v>2</v>
      </c>
      <c r="M70" s="59">
        <f ca="1">ROUNDDOWN(RosterPlan25[[#This Row],[Optimal $]]*IF(YEAR(TODAY())=2021,0,IF(RosterPlan25[[#This Row],[Contract]]="Rookie",0.3,0.15)),0)</f>
        <v>0</v>
      </c>
      <c r="N70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70" s="26">
        <f>_xlfn.IFNA(IF(RosterPlan25[[#This Row],[POS]]="K",0,INDEX(BeerSheets[Average],MATCH(TEXT(RosterPlan25[[#This Row],[player_id]],"0"),BeerSheets[sleeper_id],0))),_xlfn.SWITCH(RosterPlan25[[#This Row],[POS]],"QB",-12,"RB",-8,"WR",-8,-5))</f>
        <v>0.87</v>
      </c>
      <c r="P70" s="39" t="s">
        <v>434</v>
      </c>
      <c r="Q70" s="61">
        <f>_xlfn.IFNA(INDEX(Draft2020[Net Keeper Count],RosterPlan25[[#This Row],[DraftIndex]]),0)+IF(RosterPlan25[[#This Row],[KEEPER / RFA]]="K",1,0)</f>
        <v>2</v>
      </c>
      <c r="R70" s="60"/>
      <c r="S70" s="58">
        <f>IF(RosterPlan25[[#This Row],[VAR/G]]&gt;0,ROUND($AC$29*RosterPlan25[[#This Row],[VAR/G]],0),0)+1</f>
        <v>9</v>
      </c>
      <c r="T70" s="58">
        <f ca="1">RosterPlan25[[#This Row],[Optimal $]]-RosterPlan25[[#This Row],[2021 $]]</f>
        <v>7</v>
      </c>
      <c r="U70" s="62">
        <f>IF(OR(RosterPlan25[[#This Row],[SOURCE]]="Rookie",RosterPlan25[[#This Row],[POS]]="K"),0,RosterPlan25[[#This Row],[VAR/G]]+3.3)</f>
        <v>4.17</v>
      </c>
      <c r="V70" s="62">
        <f ca="1">IF(RosterPlan25[[#This Row],[VAW/G]]&gt;0,ROUND(RosterPlan25[[#This Row],[VAW/G]]*$AC$56,0)+1,1)</f>
        <v>255</v>
      </c>
      <c r="W70" s="63">
        <f ca="1">RosterPlan25[[#This Row],[VAWG Market $]]-_xlfn.IFNA(RosterPlan25[[#This Row],[2021 $]],1)</f>
        <v>253</v>
      </c>
      <c r="X7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119</v>
      </c>
      <c r="Y70" s="62">
        <f ca="1">RosterPlan25[[#This Row],[Pure Inflated $]]-RosterPlan25[[#This Row],[2021 $]]</f>
        <v>117</v>
      </c>
      <c r="Z70" s="62">
        <f>INDEX(players[age],MATCH(RosterPlan25[[#This Row],[player_id]],players[sleeper_id],0))</f>
        <v>25</v>
      </c>
      <c r="AQ70"/>
      <c r="AR70"/>
      <c r="AS70"/>
      <c r="AT70"/>
      <c r="AU70"/>
      <c r="AV70"/>
    </row>
    <row r="71" spans="1:48" x14ac:dyDescent="0.3">
      <c r="A71" s="1" t="s">
        <v>231</v>
      </c>
      <c r="B71" s="69" t="s">
        <v>269</v>
      </c>
      <c r="C71" s="69" t="s">
        <v>6621</v>
      </c>
      <c r="D71" s="69">
        <f>_xlfn.IFNA(MATCH(RosterPlan25[[#This Row],[player_id]],CompositeRoster[sleeper_id],0),  MATCH(RosterPlan25[[#This Row],[PLAYER]],CompositeRoster[full_name],0))</f>
        <v>70</v>
      </c>
      <c r="E71" s="69" t="e">
        <f>MATCH(RosterPlan25[[#This Row],[player_id]],Draft2020[sleeper_id],0)</f>
        <v>#N/A</v>
      </c>
      <c r="F71" s="69" t="str">
        <f>INDEX(CompositeRoster[team],RosterPlan25[[#This Row],[RosterIndex]])&amp;""</f>
        <v>BAL</v>
      </c>
      <c r="G71" s="69" t="str">
        <f>INDEX(CompositeRoster[position],RosterPlan25[[#This Row],[RosterIndex]])&amp;""</f>
        <v>RB</v>
      </c>
      <c r="H71" s="69" t="str">
        <f>INDEX(CompositeRoster[source],RosterPlan25[[#This Row],[RosterIndex]])</f>
        <v>Roster</v>
      </c>
      <c r="I71" s="42">
        <f>_xlfn.IFNA(INDEX(Draft2020[PRICE],RosterPlan25[[#This Row],[DraftIndex]]),0)</f>
        <v>0</v>
      </c>
      <c r="J71" s="42" t="str">
        <f>IF(RosterPlan25[[#This Row],[SOURCE]]="Rookie","Rookie",_xlfn.IFNA(INDEX(Draft2020[Current Contract],RosterPlan25[[#This Row],[DraftIndex]]),"Undrafted"))</f>
        <v>Undrafted</v>
      </c>
      <c r="K71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71" s="42">
        <f>ROUNDDOWN(RosterPlan25[[#This Row],[Optimal $]]*IF(RosterPlan25[[#This Row],[Contract]]="Rookie",0.3,0.15),0)</f>
        <v>0</v>
      </c>
      <c r="M71" s="42">
        <f ca="1">ROUNDDOWN(RosterPlan25[[#This Row],[Optimal $]]*IF(YEAR(TODAY())=2021,0,IF(RosterPlan25[[#This Row],[Contract]]="Rookie",0.3,0.15)),0)</f>
        <v>0</v>
      </c>
      <c r="N71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71" s="38">
        <f>_xlfn.IFNA(IF(RosterPlan25[[#This Row],[POS]]="K",0,INDEX(BeerSheets[Average],MATCH(TEXT(RosterPlan25[[#This Row],[player_id]],"0"),BeerSheets[sleeper_id],0))),_xlfn.SWITCH(RosterPlan25[[#This Row],[POS]],"QB",-12,"RB",-8,"WR",-8,-5))</f>
        <v>0</v>
      </c>
      <c r="P71" s="39" t="s">
        <v>434</v>
      </c>
      <c r="Q71" s="69">
        <f>_xlfn.IFNA(INDEX(Draft2020[Net Keeper Count],RosterPlan25[[#This Row],[DraftIndex]]),0)+IF(RosterPlan25[[#This Row],[KEEPER / RFA]]="K",1,0)</f>
        <v>1</v>
      </c>
      <c r="R71" s="39"/>
      <c r="S71" s="36">
        <f>IF(RosterPlan25[[#This Row],[VAR/G]]&gt;0,ROUND($AC$29*RosterPlan25[[#This Row],[VAR/G]],0),0)+1</f>
        <v>1</v>
      </c>
      <c r="T71" s="36">
        <f ca="1">RosterPlan25[[#This Row],[Optimal $]]-RosterPlan25[[#This Row],[2021 $]]</f>
        <v>0</v>
      </c>
      <c r="U71" s="36">
        <f>IF(OR(RosterPlan25[[#This Row],[SOURCE]]="Rookie",RosterPlan25[[#This Row],[POS]]="K"),0,RosterPlan25[[#This Row],[VAR/G]]+3.3)</f>
        <v>3.3</v>
      </c>
      <c r="V71" s="36">
        <f ca="1">IF(RosterPlan25[[#This Row],[VAW/G]]&gt;0,ROUND(RosterPlan25[[#This Row],[VAW/G]]*$AC$56,0)+1,1)</f>
        <v>202</v>
      </c>
      <c r="W71" s="43">
        <f ca="1">RosterPlan25[[#This Row],[VAWG Market $]]-_xlfn.IFNA(RosterPlan25[[#This Row],[2021 $]],1)</f>
        <v>201</v>
      </c>
      <c r="X71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1" s="36">
        <f ca="1">RosterPlan25[[#This Row],[Pure Inflated $]]-RosterPlan25[[#This Row],[2021 $]]</f>
        <v>0</v>
      </c>
      <c r="Z71" s="62">
        <f>INDEX(players[age],MATCH(RosterPlan25[[#This Row],[player_id]],players[sleeper_id],0))</f>
        <v>26</v>
      </c>
      <c r="AQ71"/>
      <c r="AR71"/>
      <c r="AS71"/>
      <c r="AT71"/>
      <c r="AU71"/>
      <c r="AV71"/>
    </row>
    <row r="72" spans="1:48" x14ac:dyDescent="0.3">
      <c r="A72" s="1" t="s">
        <v>80</v>
      </c>
      <c r="B72" s="69" t="s">
        <v>269</v>
      </c>
      <c r="C72" s="69" t="s">
        <v>6378</v>
      </c>
      <c r="D72" s="69">
        <f>_xlfn.IFNA(MATCH(RosterPlan25[[#This Row],[player_id]],CompositeRoster[sleeper_id],0),  MATCH(RosterPlan25[[#This Row],[PLAYER]],CompositeRoster[full_name],0))</f>
        <v>71</v>
      </c>
      <c r="E72" s="69">
        <f>MATCH(RosterPlan25[[#This Row],[player_id]],Draft2020[sleeper_id],0)</f>
        <v>36</v>
      </c>
      <c r="F72" s="69" t="str">
        <f>INDEX(CompositeRoster[team],RosterPlan25[[#This Row],[RosterIndex]])&amp;""</f>
        <v>ATL</v>
      </c>
      <c r="G72" s="69" t="str">
        <f>INDEX(CompositeRoster[position],RosterPlan25[[#This Row],[RosterIndex]])&amp;""</f>
        <v>TE</v>
      </c>
      <c r="H72" s="36" t="str">
        <f>INDEX(CompositeRoster[source],RosterPlan25[[#This Row],[RosterIndex]])</f>
        <v>Roster</v>
      </c>
      <c r="I72" s="42">
        <f>_xlfn.IFNA(INDEX(Draft2020[PRICE],RosterPlan25[[#This Row],[DraftIndex]]),0)</f>
        <v>1</v>
      </c>
      <c r="J72" s="42" t="str">
        <f>IF(RosterPlan25[[#This Row],[SOURCE]]="Rookie","Rookie",_xlfn.IFNA(INDEX(Draft2020[Current Contract],RosterPlan25[[#This Row],[DraftIndex]]),"Undrafted"))</f>
        <v>Rookie</v>
      </c>
      <c r="K72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72" s="42">
        <f>ROUNDDOWN(RosterPlan25[[#This Row],[Optimal $]]*IF(RosterPlan25[[#This Row],[Contract]]="Rookie",0.3,0.15),0)</f>
        <v>0</v>
      </c>
      <c r="M72" s="42">
        <f ca="1">ROUNDDOWN(RosterPlan25[[#This Row],[Optimal $]]*IF(YEAR(TODAY())=2021,0,IF(RosterPlan25[[#This Row],[Contract]]="Rookie",0.3,0.15)),0)</f>
        <v>0</v>
      </c>
      <c r="N72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72" s="38">
        <f>_xlfn.IFNA(IF(RosterPlan25[[#This Row],[POS]]="K",0,INDEX(BeerSheets[Average],MATCH(TEXT(RosterPlan25[[#This Row],[player_id]],"0"),BeerSheets[sleeper_id],0))),_xlfn.SWITCH(RosterPlan25[[#This Row],[POS]],"QB",-12,"RB",-8,"WR",-8,-5))</f>
        <v>-1.48</v>
      </c>
      <c r="P72" s="39" t="s">
        <v>434</v>
      </c>
      <c r="Q72" s="36">
        <f>_xlfn.IFNA(INDEX(Draft2020[Net Keeper Count],RosterPlan25[[#This Row],[DraftIndex]]),0)+IF(RosterPlan25[[#This Row],[KEEPER / RFA]]="K",1,0)</f>
        <v>3</v>
      </c>
      <c r="R72" s="39"/>
      <c r="S72" s="69">
        <f>IF(RosterPlan25[[#This Row],[VAR/G]]&gt;0,ROUND($AC$29*RosterPlan25[[#This Row],[VAR/G]],0),0)+1</f>
        <v>1</v>
      </c>
      <c r="T72" s="36">
        <f ca="1">RosterPlan25[[#This Row],[Optimal $]]-RosterPlan25[[#This Row],[2021 $]]</f>
        <v>0</v>
      </c>
      <c r="U72" s="36">
        <f>IF(OR(RosterPlan25[[#This Row],[SOURCE]]="Rookie",RosterPlan25[[#This Row],[POS]]="K"),0,RosterPlan25[[#This Row],[VAR/G]]+3.3)</f>
        <v>1.8199999999999998</v>
      </c>
      <c r="V72" s="36">
        <f ca="1">IF(RosterPlan25[[#This Row],[VAW/G]]&gt;0,ROUND(RosterPlan25[[#This Row],[VAW/G]]*$AC$56,0)+1,1)</f>
        <v>112</v>
      </c>
      <c r="W72" s="43">
        <f ca="1">RosterPlan25[[#This Row],[VAWG Market $]]-_xlfn.IFNA(RosterPlan25[[#This Row],[2021 $]],1)</f>
        <v>111</v>
      </c>
      <c r="X72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2" s="36">
        <f ca="1">RosterPlan25[[#This Row],[Pure Inflated $]]-RosterPlan25[[#This Row],[2021 $]]</f>
        <v>0</v>
      </c>
      <c r="Z72" s="62">
        <f>INDEX(players[age],MATCH(RosterPlan25[[#This Row],[player_id]],players[sleeper_id],0))</f>
        <v>27</v>
      </c>
      <c r="AQ72"/>
      <c r="AR72"/>
      <c r="AS72"/>
      <c r="AT72"/>
      <c r="AU72"/>
      <c r="AV72"/>
    </row>
    <row r="73" spans="1:48" x14ac:dyDescent="0.3">
      <c r="A73" s="1" t="s">
        <v>15428</v>
      </c>
      <c r="B73" s="69" t="s">
        <v>269</v>
      </c>
      <c r="C73" s="69" t="s">
        <v>15427</v>
      </c>
      <c r="D73" s="69">
        <f>_xlfn.IFNA(MATCH(RosterPlan25[[#This Row],[player_id]],CompositeRoster[sleeper_id],0),  MATCH(RosterPlan25[[#This Row],[PLAYER]],CompositeRoster[full_name],0))</f>
        <v>72</v>
      </c>
      <c r="E73" s="69">
        <f>MATCH(RosterPlan25[[#This Row],[player_id]],Draft2020[sleeper_id],0)</f>
        <v>43</v>
      </c>
      <c r="F73" s="58" t="str">
        <f>INDEX(CompositeRoster[team],RosterPlan25[[#This Row],[RosterIndex]])&amp;""</f>
        <v>IND</v>
      </c>
      <c r="G73" s="58" t="str">
        <f>INDEX(CompositeRoster[position],RosterPlan25[[#This Row],[RosterIndex]])&amp;""</f>
        <v>QB</v>
      </c>
      <c r="H73" s="58" t="str">
        <f>INDEX(CompositeRoster[source],RosterPlan25[[#This Row],[RosterIndex]])</f>
        <v>Roster</v>
      </c>
      <c r="I73" s="59">
        <f>_xlfn.IFNA(INDEX(Draft2020[PRICE],RosterPlan25[[#This Row],[DraftIndex]]),0)</f>
        <v>1</v>
      </c>
      <c r="J73" s="59" t="str">
        <f>IF(RosterPlan25[[#This Row],[SOURCE]]="Rookie","Rookie",_xlfn.IFNA(INDEX(Draft2020[Current Contract],RosterPlan25[[#This Row],[DraftIndex]]),"Undrafted"))</f>
        <v>Rookie</v>
      </c>
      <c r="K7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73" s="59">
        <f>ROUNDDOWN(RosterPlan25[[#This Row],[Optimal $]]*IF(RosterPlan25[[#This Row],[Contract]]="Rookie",0.3,0.15),0)</f>
        <v>0</v>
      </c>
      <c r="M73" s="59">
        <f ca="1">ROUNDDOWN(RosterPlan25[[#This Row],[Optimal $]]*IF(YEAR(TODAY())=2021,0,IF(RosterPlan25[[#This Row],[Contract]]="Rookie",0.3,0.15)),0)</f>
        <v>0</v>
      </c>
      <c r="N73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73" s="26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P73" s="39" t="s">
        <v>434</v>
      </c>
      <c r="Q73" s="61">
        <f>_xlfn.IFNA(INDEX(Draft2020[Net Keeper Count],RosterPlan25[[#This Row],[DraftIndex]]),0)+IF(RosterPlan25[[#This Row],[KEEPER / RFA]]="K",1,0)</f>
        <v>1</v>
      </c>
      <c r="R73" s="60"/>
      <c r="S73" s="58">
        <f>IF(RosterPlan25[[#This Row],[VAR/G]]&gt;0,ROUND($AC$29*RosterPlan25[[#This Row],[VAR/G]],0),0)+1</f>
        <v>1</v>
      </c>
      <c r="T73" s="58">
        <f ca="1">RosterPlan25[[#This Row],[Optimal $]]-RosterPlan25[[#This Row],[2021 $]]</f>
        <v>0</v>
      </c>
      <c r="U73" s="62">
        <f>IF(OR(RosterPlan25[[#This Row],[SOURCE]]="Rookie",RosterPlan25[[#This Row],[POS]]="K"),0,RosterPlan25[[#This Row],[VAR/G]]+3.3)</f>
        <v>-8.6999999999999993</v>
      </c>
      <c r="V73" s="62">
        <f>IF(RosterPlan25[[#This Row],[VAW/G]]&gt;0,ROUND(RosterPlan25[[#This Row],[VAW/G]]*$AC$56,0)+1,1)</f>
        <v>1</v>
      </c>
      <c r="W73" s="63">
        <f ca="1">RosterPlan25[[#This Row],[VAWG Market $]]-_xlfn.IFNA(RosterPlan25[[#This Row],[2021 $]],1)</f>
        <v>0</v>
      </c>
      <c r="X7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3" s="62">
        <f ca="1">RosterPlan25[[#This Row],[Pure Inflated $]]-RosterPlan25[[#This Row],[2021 $]]</f>
        <v>0</v>
      </c>
      <c r="Z73" s="62">
        <f>INDEX(players[age],MATCH(RosterPlan25[[#This Row],[player_id]],players[sleeper_id],0))</f>
        <v>23</v>
      </c>
      <c r="AQ73"/>
      <c r="AR73"/>
      <c r="AS73"/>
      <c r="AT73"/>
      <c r="AU73"/>
      <c r="AV73"/>
    </row>
    <row r="74" spans="1:48" x14ac:dyDescent="0.3">
      <c r="A74" s="1" t="s">
        <v>30</v>
      </c>
      <c r="B74" s="69" t="s">
        <v>269</v>
      </c>
      <c r="C74" s="69" t="s">
        <v>6138</v>
      </c>
      <c r="D74" s="69">
        <f>_xlfn.IFNA(MATCH(RosterPlan25[[#This Row],[player_id]],CompositeRoster[sleeper_id],0),  MATCH(RosterPlan25[[#This Row],[PLAYER]],CompositeRoster[full_name],0))</f>
        <v>73</v>
      </c>
      <c r="E74" s="69">
        <f>MATCH(RosterPlan25[[#This Row],[player_id]],Draft2020[sleeper_id],0)</f>
        <v>28</v>
      </c>
      <c r="F74" s="69" t="str">
        <f>INDEX(CompositeRoster[team],RosterPlan25[[#This Row],[RosterIndex]])&amp;""</f>
        <v>DET</v>
      </c>
      <c r="G74" s="69" t="str">
        <f>INDEX(CompositeRoster[position],RosterPlan25[[#This Row],[RosterIndex]])&amp;""</f>
        <v>RB</v>
      </c>
      <c r="H74" s="69" t="str">
        <f>INDEX(CompositeRoster[source],RosterPlan25[[#This Row],[RosterIndex]])</f>
        <v>Roster</v>
      </c>
      <c r="I74" s="42">
        <f>_xlfn.IFNA(INDEX(Draft2020[PRICE],RosterPlan25[[#This Row],[DraftIndex]]),0)</f>
        <v>1</v>
      </c>
      <c r="J74" s="42" t="str">
        <f>IF(RosterPlan25[[#This Row],[SOURCE]]="Rookie","Rookie",_xlfn.IFNA(INDEX(Draft2020[Current Contract],RosterPlan25[[#This Row],[DraftIndex]]),"Undrafted"))</f>
        <v>Undrafted</v>
      </c>
      <c r="K74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74" s="42">
        <f>ROUNDDOWN(RosterPlan25[[#This Row],[Optimal $]]*IF(RosterPlan25[[#This Row],[Contract]]="Rookie",0.3,0.15),0)</f>
        <v>0</v>
      </c>
      <c r="M74" s="42">
        <f ca="1">ROUNDDOWN(RosterPlan25[[#This Row],[Optimal $]]*IF(YEAR(TODAY())=2021,0,IF(RosterPlan25[[#This Row],[Contract]]="Rookie",0.3,0.15)),0)</f>
        <v>0</v>
      </c>
      <c r="N74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74" s="38">
        <f>_xlfn.IFNA(IF(RosterPlan25[[#This Row],[POS]]="K",0,INDEX(BeerSheets[Average],MATCH(TEXT(RosterPlan25[[#This Row],[player_id]],"0"),BeerSheets[sleeper_id],0))),_xlfn.SWITCH(RosterPlan25[[#This Row],[POS]],"QB",-12,"RB",-8,"WR",-8,-5))</f>
        <v>-0.48</v>
      </c>
      <c r="P74" s="39" t="s">
        <v>434</v>
      </c>
      <c r="Q74" s="69">
        <f>_xlfn.IFNA(INDEX(Draft2020[Net Keeper Count],RosterPlan25[[#This Row],[DraftIndex]]),0)+IF(RosterPlan25[[#This Row],[KEEPER / RFA]]="K",1,0)</f>
        <v>2</v>
      </c>
      <c r="R74" s="39"/>
      <c r="S74" s="36">
        <f>IF(RosterPlan25[[#This Row],[VAR/G]]&gt;0,ROUND($AC$29*RosterPlan25[[#This Row],[VAR/G]],0),0)+1</f>
        <v>1</v>
      </c>
      <c r="T74" s="36">
        <f ca="1">RosterPlan25[[#This Row],[Optimal $]]-RosterPlan25[[#This Row],[2021 $]]</f>
        <v>0</v>
      </c>
      <c r="U74" s="36">
        <f>IF(OR(RosterPlan25[[#This Row],[SOURCE]]="Rookie",RosterPlan25[[#This Row],[POS]]="K"),0,RosterPlan25[[#This Row],[VAR/G]]+3.3)</f>
        <v>2.82</v>
      </c>
      <c r="V74" s="36">
        <f ca="1">IF(RosterPlan25[[#This Row],[VAW/G]]&gt;0,ROUND(RosterPlan25[[#This Row],[VAW/G]]*$AC$56,0)+1,1)</f>
        <v>173</v>
      </c>
      <c r="W74" s="43">
        <f ca="1">RosterPlan25[[#This Row],[VAWG Market $]]-_xlfn.IFNA(RosterPlan25[[#This Row],[2021 $]],1)</f>
        <v>172</v>
      </c>
      <c r="X74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4" s="36">
        <f ca="1">RosterPlan25[[#This Row],[Pure Inflated $]]-RosterPlan25[[#This Row],[2021 $]]</f>
        <v>0</v>
      </c>
      <c r="Z74" s="62">
        <f>INDEX(players[age],MATCH(RosterPlan25[[#This Row],[player_id]],players[sleeper_id],0))</f>
        <v>26</v>
      </c>
      <c r="AQ74"/>
      <c r="AR74"/>
      <c r="AS74"/>
      <c r="AT74"/>
      <c r="AU74"/>
      <c r="AV74"/>
    </row>
    <row r="75" spans="1:48" x14ac:dyDescent="0.3">
      <c r="A75" s="1" t="s">
        <v>70</v>
      </c>
      <c r="B75" s="69" t="s">
        <v>269</v>
      </c>
      <c r="C75" s="69" t="s">
        <v>1590</v>
      </c>
      <c r="D75" s="69">
        <f>_xlfn.IFNA(MATCH(RosterPlan25[[#This Row],[player_id]],CompositeRoster[sleeper_id],0),  MATCH(RosterPlan25[[#This Row],[PLAYER]],CompositeRoster[full_name],0))</f>
        <v>74</v>
      </c>
      <c r="E75" s="69">
        <f>MATCH(RosterPlan25[[#This Row],[player_id]],Draft2020[sleeper_id],0)</f>
        <v>27</v>
      </c>
      <c r="F75" s="58" t="str">
        <f>INDEX(CompositeRoster[team],RosterPlan25[[#This Row],[RosterIndex]])&amp;""</f>
        <v>NYJ</v>
      </c>
      <c r="G75" s="58" t="str">
        <f>INDEX(CompositeRoster[position],RosterPlan25[[#This Row],[RosterIndex]])&amp;""</f>
        <v>WR</v>
      </c>
      <c r="H75" s="58" t="str">
        <f>INDEX(CompositeRoster[source],RosterPlan25[[#This Row],[RosterIndex]])</f>
        <v>Roster</v>
      </c>
      <c r="I75" s="59">
        <f>_xlfn.IFNA(INDEX(Draft2020[PRICE],RosterPlan25[[#This Row],[DraftIndex]]),0)</f>
        <v>1</v>
      </c>
      <c r="J75" s="59" t="str">
        <f>IF(RosterPlan25[[#This Row],[SOURCE]]="Rookie","Rookie",_xlfn.IFNA(INDEX(Draft2020[Current Contract],RosterPlan25[[#This Row],[DraftIndex]]),"Undrafted"))</f>
        <v>Undrafted</v>
      </c>
      <c r="K7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75" s="59">
        <f>ROUNDDOWN(RosterPlan25[[#This Row],[Optimal $]]*IF(RosterPlan25[[#This Row],[Contract]]="Rookie",0.3,0.15),0)</f>
        <v>0</v>
      </c>
      <c r="M75" s="59">
        <f ca="1">ROUNDDOWN(RosterPlan25[[#This Row],[Optimal $]]*IF(YEAR(TODAY())=2021,0,IF(RosterPlan25[[#This Row],[Contract]]="Rookie",0.3,0.15)),0)</f>
        <v>0</v>
      </c>
      <c r="N75" s="58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75" s="48">
        <f>_xlfn.IFNA(IF(RosterPlan25[[#This Row],[POS]]="K",0,INDEX(BeerSheets[Average],MATCH(TEXT(RosterPlan25[[#This Row],[player_id]],"0"),BeerSheets[sleeper_id],0))),_xlfn.SWITCH(RosterPlan25[[#This Row],[POS]],"QB",-12,"RB",-8,"WR",-8,-5))</f>
        <v>-2.0099999999999998</v>
      </c>
      <c r="P75" s="39" t="s">
        <v>434</v>
      </c>
      <c r="Q75" s="60">
        <f>_xlfn.IFNA(INDEX(Draft2020[Net Keeper Count],RosterPlan25[[#This Row],[DraftIndex]]),0)+IF(RosterPlan25[[#This Row],[KEEPER / RFA]]="K",1,0)</f>
        <v>2</v>
      </c>
      <c r="R75" s="61"/>
      <c r="S75" s="58">
        <f>IF(RosterPlan25[[#This Row],[VAR/G]]&gt;0,ROUND($AC$29*RosterPlan25[[#This Row],[VAR/G]],0),0)+1</f>
        <v>1</v>
      </c>
      <c r="T75" s="58">
        <f ca="1">RosterPlan25[[#This Row],[Optimal $]]-RosterPlan25[[#This Row],[2021 $]]</f>
        <v>0</v>
      </c>
      <c r="U75" s="62">
        <f>IF(OR(RosterPlan25[[#This Row],[SOURCE]]="Rookie",RosterPlan25[[#This Row],[POS]]="K"),0,RosterPlan25[[#This Row],[VAR/G]]+3.3)</f>
        <v>1.29</v>
      </c>
      <c r="V75" s="62">
        <f ca="1">IF(RosterPlan25[[#This Row],[VAW/G]]&gt;0,ROUND(RosterPlan25[[#This Row],[VAW/G]]*$AC$56,0)+1,1)</f>
        <v>80</v>
      </c>
      <c r="W75" s="63">
        <f ca="1">RosterPlan25[[#This Row],[VAWG Market $]]-_xlfn.IFNA(RosterPlan25[[#This Row],[2021 $]],1)</f>
        <v>79</v>
      </c>
      <c r="X7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5" s="58">
        <f ca="1">RosterPlan25[[#This Row],[Pure Inflated $]]-RosterPlan25[[#This Row],[2021 $]]</f>
        <v>0</v>
      </c>
      <c r="Z75" s="62">
        <f>INDEX(players[age],MATCH(RosterPlan25[[#This Row],[player_id]],players[sleeper_id],0))</f>
        <v>28</v>
      </c>
      <c r="AQ75"/>
      <c r="AR75"/>
      <c r="AS75"/>
      <c r="AT75"/>
      <c r="AU75"/>
      <c r="AV75"/>
    </row>
    <row r="76" spans="1:48" x14ac:dyDescent="0.3">
      <c r="A76" s="1" t="s">
        <v>141</v>
      </c>
      <c r="B76" s="69" t="s">
        <v>269</v>
      </c>
      <c r="C76" s="69" t="s">
        <v>7085</v>
      </c>
      <c r="D76" s="69">
        <f>_xlfn.IFNA(MATCH(RosterPlan25[[#This Row],[player_id]],CompositeRoster[sleeper_id],0),  MATCH(RosterPlan25[[#This Row],[PLAYER]],CompositeRoster[full_name],0))</f>
        <v>75</v>
      </c>
      <c r="E76" s="69">
        <f>MATCH(RosterPlan25[[#This Row],[player_id]],Draft2020[sleeper_id],0)</f>
        <v>39</v>
      </c>
      <c r="F76" s="69" t="str">
        <f>INDEX(CompositeRoster[team],RosterPlan25[[#This Row],[RosterIndex]])&amp;""</f>
        <v>CLE</v>
      </c>
      <c r="G76" s="69" t="str">
        <f>INDEX(CompositeRoster[position],RosterPlan25[[#This Row],[RosterIndex]])&amp;""</f>
        <v>WR</v>
      </c>
      <c r="H76" s="36" t="str">
        <f>INDEX(CompositeRoster[source],RosterPlan25[[#This Row],[RosterIndex]])</f>
        <v>Roster</v>
      </c>
      <c r="I76" s="42">
        <f>_xlfn.IFNA(INDEX(Draft2020[PRICE],RosterPlan25[[#This Row],[DraftIndex]]),0)</f>
        <v>2</v>
      </c>
      <c r="J76" s="42" t="str">
        <f>IF(RosterPlan25[[#This Row],[SOURCE]]="Rookie","Rookie",_xlfn.IFNA(INDEX(Draft2020[Current Contract],RosterPlan25[[#This Row],[DraftIndex]]),"Undrafted"))</f>
        <v>Auction</v>
      </c>
      <c r="K76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76" s="42">
        <f>ROUNDDOWN(RosterPlan25[[#This Row],[Optimal $]]*IF(RosterPlan25[[#This Row],[Contract]]="Rookie",0.3,0.15),0)</f>
        <v>0</v>
      </c>
      <c r="M76" s="42">
        <f ca="1">ROUNDDOWN(RosterPlan25[[#This Row],[Optimal $]]*IF(YEAR(TODAY())=2021,0,IF(RosterPlan25[[#This Row],[Contract]]="Rookie",0.3,0.15)),0)</f>
        <v>0</v>
      </c>
      <c r="N76" s="36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76" s="38">
        <f>_xlfn.IFNA(IF(RosterPlan25[[#This Row],[POS]]="K",0,INDEX(BeerSheets[Average],MATCH(TEXT(RosterPlan25[[#This Row],[player_id]],"0"),BeerSheets[sleeper_id],0))),_xlfn.SWITCH(RosterPlan25[[#This Row],[POS]],"QB",-12,"RB",-8,"WR",-8,-5))</f>
        <v>-0.09</v>
      </c>
      <c r="P76" s="39" t="s">
        <v>434</v>
      </c>
      <c r="Q76" s="36">
        <f>_xlfn.IFNA(INDEX(Draft2020[Net Keeper Count],RosterPlan25[[#This Row],[DraftIndex]]),0)+IF(RosterPlan25[[#This Row],[KEEPER / RFA]]="K",1,0)</f>
        <v>2</v>
      </c>
      <c r="R76" s="39"/>
      <c r="S76" s="69">
        <f>IF(RosterPlan25[[#This Row],[VAR/G]]&gt;0,ROUND($AC$29*RosterPlan25[[#This Row],[VAR/G]],0),0)+1</f>
        <v>1</v>
      </c>
      <c r="T76" s="36">
        <f ca="1">RosterPlan25[[#This Row],[Optimal $]]-RosterPlan25[[#This Row],[2021 $]]</f>
        <v>-1</v>
      </c>
      <c r="U76" s="36">
        <f>IF(OR(RosterPlan25[[#This Row],[SOURCE]]="Rookie",RosterPlan25[[#This Row],[POS]]="K"),0,RosterPlan25[[#This Row],[VAR/G]]+3.3)</f>
        <v>3.21</v>
      </c>
      <c r="V76" s="36">
        <f ca="1">IF(RosterPlan25[[#This Row],[VAW/G]]&gt;0,ROUND(RosterPlan25[[#This Row],[VAW/G]]*$AC$56,0)+1,1)</f>
        <v>197</v>
      </c>
      <c r="W76" s="43">
        <f ca="1">RosterPlan25[[#This Row],[VAWG Market $]]-_xlfn.IFNA(RosterPlan25[[#This Row],[2021 $]],1)</f>
        <v>195</v>
      </c>
      <c r="X7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6" s="36">
        <f ca="1">RosterPlan25[[#This Row],[Pure Inflated $]]-RosterPlan25[[#This Row],[2021 $]]</f>
        <v>-1</v>
      </c>
      <c r="Z76" s="62">
        <f>INDEX(players[age],MATCH(RosterPlan25[[#This Row],[player_id]],players[sleeper_id],0))</f>
        <v>28</v>
      </c>
      <c r="AQ76"/>
      <c r="AR76"/>
      <c r="AS76"/>
      <c r="AT76"/>
      <c r="AU76"/>
      <c r="AV76"/>
    </row>
    <row r="77" spans="1:48" x14ac:dyDescent="0.3">
      <c r="A77" s="1" t="s">
        <v>14501</v>
      </c>
      <c r="B77" s="69" t="s">
        <v>269</v>
      </c>
      <c r="C77" s="69" t="s">
        <v>14500</v>
      </c>
      <c r="D77" s="69">
        <f>_xlfn.IFNA(MATCH(RosterPlan25[[#This Row],[player_id]],CompositeRoster[sleeper_id],0),  MATCH(RosterPlan25[[#This Row],[PLAYER]],CompositeRoster[full_name],0))</f>
        <v>76</v>
      </c>
      <c r="E77" s="69">
        <f>MATCH(RosterPlan25[[#This Row],[player_id]],Draft2020[sleeper_id],0)</f>
        <v>48</v>
      </c>
      <c r="F77" s="69" t="str">
        <f>INDEX(CompositeRoster[team],RosterPlan25[[#This Row],[RosterIndex]])&amp;""</f>
        <v>DEN</v>
      </c>
      <c r="G77" s="69" t="str">
        <f>INDEX(CompositeRoster[position],RosterPlan25[[#This Row],[RosterIndex]])&amp;""</f>
        <v>WR</v>
      </c>
      <c r="H77" s="36" t="str">
        <f>INDEX(CompositeRoster[source],RosterPlan25[[#This Row],[RosterIndex]])</f>
        <v>Roster</v>
      </c>
      <c r="I77" s="42">
        <f>_xlfn.IFNA(INDEX(Draft2020[PRICE],RosterPlan25[[#This Row],[DraftIndex]]),0)</f>
        <v>5</v>
      </c>
      <c r="J77" s="42" t="str">
        <f>IF(RosterPlan25[[#This Row],[SOURCE]]="Rookie","Rookie",_xlfn.IFNA(INDEX(Draft2020[Current Contract],RosterPlan25[[#This Row],[DraftIndex]]),"Undrafted"))</f>
        <v>Rookie</v>
      </c>
      <c r="K77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77" s="42">
        <f>ROUNDDOWN(RosterPlan25[[#This Row],[Optimal $]]*IF(RosterPlan25[[#This Row],[Contract]]="Rookie",0.3,0.15),0)</f>
        <v>0</v>
      </c>
      <c r="M77" s="42">
        <f ca="1">ROUNDDOWN(RosterPlan25[[#This Row],[Optimal $]]*IF(YEAR(TODAY())=2021,0,IF(RosterPlan25[[#This Row],[Contract]]="Rookie",0.3,0.15)),0)</f>
        <v>0</v>
      </c>
      <c r="N77" s="36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77" s="38">
        <f>_xlfn.IFNA(IF(RosterPlan25[[#This Row],[POS]]="K",0,INDEX(BeerSheets[Average],MATCH(TEXT(RosterPlan25[[#This Row],[player_id]],"0"),BeerSheets[sleeper_id],0))),_xlfn.SWITCH(RosterPlan25[[#This Row],[POS]],"QB",-12,"RB",-8,"WR",-8,-5))</f>
        <v>0.04</v>
      </c>
      <c r="P77" s="39" t="s">
        <v>434</v>
      </c>
      <c r="Q77" s="36">
        <f>_xlfn.IFNA(INDEX(Draft2020[Net Keeper Count],RosterPlan25[[#This Row],[DraftIndex]]),0)+IF(RosterPlan25[[#This Row],[KEEPER / RFA]]="K",1,0)</f>
        <v>1</v>
      </c>
      <c r="R77" s="39"/>
      <c r="S77" s="69">
        <f>IF(RosterPlan25[[#This Row],[VAR/G]]&gt;0,ROUND($AC$29*RosterPlan25[[#This Row],[VAR/G]],0),0)+1</f>
        <v>1</v>
      </c>
      <c r="T77" s="36">
        <f ca="1">RosterPlan25[[#This Row],[Optimal $]]-RosterPlan25[[#This Row],[2021 $]]</f>
        <v>-4</v>
      </c>
      <c r="U77" s="36">
        <f>IF(OR(RosterPlan25[[#This Row],[SOURCE]]="Rookie",RosterPlan25[[#This Row],[POS]]="K"),0,RosterPlan25[[#This Row],[VAR/G]]+3.3)</f>
        <v>3.34</v>
      </c>
      <c r="V77" s="36">
        <f ca="1">IF(RosterPlan25[[#This Row],[VAW/G]]&gt;0,ROUND(RosterPlan25[[#This Row],[VAW/G]]*$AC$56,0)+1,1)</f>
        <v>205</v>
      </c>
      <c r="W77" s="43">
        <f ca="1">RosterPlan25[[#This Row],[VAWG Market $]]-_xlfn.IFNA(RosterPlan25[[#This Row],[2021 $]],1)</f>
        <v>200</v>
      </c>
      <c r="X77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122</v>
      </c>
      <c r="Y77" s="36">
        <f ca="1">RosterPlan25[[#This Row],[Pure Inflated $]]-RosterPlan25[[#This Row],[2021 $]]</f>
        <v>117</v>
      </c>
      <c r="Z77" s="62">
        <f>INDEX(players[age],MATCH(RosterPlan25[[#This Row],[player_id]],players[sleeper_id],0))</f>
        <v>22</v>
      </c>
      <c r="AQ77"/>
      <c r="AR77"/>
      <c r="AS77"/>
      <c r="AT77"/>
      <c r="AU77"/>
      <c r="AV77"/>
    </row>
    <row r="78" spans="1:48" x14ac:dyDescent="0.3">
      <c r="A78" s="1" t="s">
        <v>76</v>
      </c>
      <c r="B78" s="69" t="s">
        <v>269</v>
      </c>
      <c r="C78" s="69" t="s">
        <v>9898</v>
      </c>
      <c r="D78" s="58">
        <f>_xlfn.IFNA(MATCH(RosterPlan25[[#This Row],[player_id]],CompositeRoster[sleeper_id],0),  MATCH(RosterPlan25[[#This Row],[PLAYER]],CompositeRoster[full_name],0))</f>
        <v>77</v>
      </c>
      <c r="E78" s="58">
        <f>MATCH(RosterPlan25[[#This Row],[player_id]],Draft2020[sleeper_id],0)</f>
        <v>29</v>
      </c>
      <c r="F78" s="58" t="str">
        <f>INDEX(CompositeRoster[team],RosterPlan25[[#This Row],[RosterIndex]])&amp;""</f>
        <v>NYG</v>
      </c>
      <c r="G78" s="58" t="str">
        <f>INDEX(CompositeRoster[position],RosterPlan25[[#This Row],[RosterIndex]])&amp;""</f>
        <v>WR</v>
      </c>
      <c r="H78" s="58" t="str">
        <f>INDEX(CompositeRoster[source],RosterPlan25[[#This Row],[RosterIndex]])</f>
        <v>Roster</v>
      </c>
      <c r="I78" s="59">
        <f>_xlfn.IFNA(INDEX(Draft2020[PRICE],RosterPlan25[[#This Row],[DraftIndex]]),0)</f>
        <v>5</v>
      </c>
      <c r="J78" s="59" t="str">
        <f>IF(RosterPlan25[[#This Row],[SOURCE]]="Rookie","Rookie",_xlfn.IFNA(INDEX(Draft2020[Current Contract],RosterPlan25[[#This Row],[DraftIndex]]),"Undrafted"))</f>
        <v>Rookie</v>
      </c>
      <c r="K7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78" s="59">
        <f>ROUNDDOWN(RosterPlan25[[#This Row],[Optimal $]]*IF(RosterPlan25[[#This Row],[Contract]]="Rookie",0.3,0.15),0)</f>
        <v>0</v>
      </c>
      <c r="M78" s="59">
        <f ca="1">ROUNDDOWN(RosterPlan25[[#This Row],[Optimal $]]*IF(YEAR(TODAY())=2021,0,IF(RosterPlan25[[#This Row],[Contract]]="Rookie",0.3,0.15)),0)</f>
        <v>0</v>
      </c>
      <c r="N78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78" s="26">
        <f>_xlfn.IFNA(IF(RosterPlan25[[#This Row],[POS]]="K",0,INDEX(BeerSheets[Average],MATCH(TEXT(RosterPlan25[[#This Row],[player_id]],"0"),BeerSheets[sleeper_id],0))),_xlfn.SWITCH(RosterPlan25[[#This Row],[POS]],"QB",-12,"RB",-8,"WR",-8,-5))</f>
        <v>-5.43</v>
      </c>
      <c r="P78" s="39" t="s">
        <v>434</v>
      </c>
      <c r="Q78" s="61">
        <f>_xlfn.IFNA(INDEX(Draft2020[Net Keeper Count],RosterPlan25[[#This Row],[DraftIndex]]),0)+IF(RosterPlan25[[#This Row],[KEEPER / RFA]]="K",1,0)</f>
        <v>4</v>
      </c>
      <c r="R78" s="60"/>
      <c r="S78" s="58">
        <f>IF(RosterPlan25[[#This Row],[VAR/G]]&gt;0,ROUND($AC$29*RosterPlan25[[#This Row],[VAR/G]],0),0)+1</f>
        <v>1</v>
      </c>
      <c r="T78" s="58">
        <f ca="1">RosterPlan25[[#This Row],[Optimal $]]-RosterPlan25[[#This Row],[2021 $]]</f>
        <v>-4</v>
      </c>
      <c r="U78" s="62">
        <f>IF(OR(RosterPlan25[[#This Row],[SOURCE]]="Rookie",RosterPlan25[[#This Row],[POS]]="K"),0,RosterPlan25[[#This Row],[VAR/G]]+3.3)</f>
        <v>-2.13</v>
      </c>
      <c r="V78" s="62">
        <f>IF(RosterPlan25[[#This Row],[VAW/G]]&gt;0,ROUND(RosterPlan25[[#This Row],[VAW/G]]*$AC$56,0)+1,1)</f>
        <v>1</v>
      </c>
      <c r="W78" s="63">
        <f ca="1">RosterPlan25[[#This Row],[VAWG Market $]]-_xlfn.IFNA(RosterPlan25[[#This Row],[2021 $]],1)</f>
        <v>-4</v>
      </c>
      <c r="X7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8" s="62">
        <f ca="1">RosterPlan25[[#This Row],[Pure Inflated $]]-RosterPlan25[[#This Row],[2021 $]]</f>
        <v>-4</v>
      </c>
      <c r="Z78" s="62">
        <f>INDEX(players[age],MATCH(RosterPlan25[[#This Row],[player_id]],players[sleeper_id],0))</f>
        <v>26</v>
      </c>
      <c r="AQ78"/>
      <c r="AR78"/>
      <c r="AS78"/>
      <c r="AT78"/>
      <c r="AU78"/>
      <c r="AV78"/>
    </row>
    <row r="79" spans="1:48" x14ac:dyDescent="0.3">
      <c r="A79" s="1" t="s">
        <v>14732</v>
      </c>
      <c r="B79" s="69" t="s">
        <v>269</v>
      </c>
      <c r="C79" s="69" t="s">
        <v>14731</v>
      </c>
      <c r="D79" s="69">
        <f>_xlfn.IFNA(MATCH(RosterPlan25[[#This Row],[player_id]],CompositeRoster[sleeper_id],0),  MATCH(RosterPlan25[[#This Row],[PLAYER]],CompositeRoster[full_name],0))</f>
        <v>78</v>
      </c>
      <c r="E79" s="69">
        <f>MATCH(RosterPlan25[[#This Row],[player_id]],Draft2020[sleeper_id],0)</f>
        <v>45</v>
      </c>
      <c r="F79" s="58" t="str">
        <f>INDEX(CompositeRoster[team],RosterPlan25[[#This Row],[RosterIndex]])&amp;""</f>
        <v>GB</v>
      </c>
      <c r="G79" s="58" t="str">
        <f>INDEX(CompositeRoster[position],RosterPlan25[[#This Row],[RosterIndex]])&amp;""</f>
        <v>QB</v>
      </c>
      <c r="H79" s="58" t="str">
        <f>INDEX(CompositeRoster[source],RosterPlan25[[#This Row],[RosterIndex]])</f>
        <v>Roster</v>
      </c>
      <c r="I79" s="59">
        <f>_xlfn.IFNA(INDEX(Draft2020[PRICE],RosterPlan25[[#This Row],[DraftIndex]]),0)</f>
        <v>2</v>
      </c>
      <c r="J79" s="59" t="str">
        <f>IF(RosterPlan25[[#This Row],[SOURCE]]="Rookie","Rookie",_xlfn.IFNA(INDEX(Draft2020[Current Contract],RosterPlan25[[#This Row],[DraftIndex]]),"Undrafted"))</f>
        <v>Rookie</v>
      </c>
      <c r="K7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79" s="59">
        <f>ROUNDDOWN(RosterPlan25[[#This Row],[Optimal $]]*IF(RosterPlan25[[#This Row],[Contract]]="Rookie",0.3,0.15),0)</f>
        <v>0</v>
      </c>
      <c r="M79" s="59">
        <f ca="1">ROUNDDOWN(RosterPlan25[[#This Row],[Optimal $]]*IF(YEAR(TODAY())=2021,0,IF(RosterPlan25[[#This Row],[Contract]]="Rookie",0.3,0.15)),0)</f>
        <v>0</v>
      </c>
      <c r="N79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79" s="26">
        <f>_xlfn.IFNA(IF(RosterPlan25[[#This Row],[POS]]="K",0,INDEX(BeerSheets[Average],MATCH(TEXT(RosterPlan25[[#This Row],[player_id]],"0"),BeerSheets[sleeper_id],0))),_xlfn.SWITCH(RosterPlan25[[#This Row],[POS]],"QB",-12,"RB",-8,"WR",-8,-5))</f>
        <v>-9.07</v>
      </c>
      <c r="P79" s="39" t="s">
        <v>434</v>
      </c>
      <c r="Q79" s="61">
        <f>_xlfn.IFNA(INDEX(Draft2020[Net Keeper Count],RosterPlan25[[#This Row],[DraftIndex]]),0)+IF(RosterPlan25[[#This Row],[KEEPER / RFA]]="K",1,0)</f>
        <v>1</v>
      </c>
      <c r="R79" s="60"/>
      <c r="S79" s="58">
        <f>IF(RosterPlan25[[#This Row],[VAR/G]]&gt;0,ROUND($AC$29*RosterPlan25[[#This Row],[VAR/G]],0),0)+1</f>
        <v>1</v>
      </c>
      <c r="T79" s="58">
        <f ca="1">RosterPlan25[[#This Row],[Optimal $]]-RosterPlan25[[#This Row],[2021 $]]</f>
        <v>-1</v>
      </c>
      <c r="U79" s="62">
        <f>IF(OR(RosterPlan25[[#This Row],[SOURCE]]="Rookie",RosterPlan25[[#This Row],[POS]]="K"),0,RosterPlan25[[#This Row],[VAR/G]]+3.3)</f>
        <v>-5.7700000000000005</v>
      </c>
      <c r="V79" s="62">
        <f>IF(RosterPlan25[[#This Row],[VAW/G]]&gt;0,ROUND(RosterPlan25[[#This Row],[VAW/G]]*$AC$56,0)+1,1)</f>
        <v>1</v>
      </c>
      <c r="W79" s="63">
        <f ca="1">RosterPlan25[[#This Row],[VAWG Market $]]-_xlfn.IFNA(RosterPlan25[[#This Row],[2021 $]],1)</f>
        <v>-1</v>
      </c>
      <c r="X7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79" s="62">
        <f ca="1">RosterPlan25[[#This Row],[Pure Inflated $]]-RosterPlan25[[#This Row],[2021 $]]</f>
        <v>-1</v>
      </c>
      <c r="Z79" s="62">
        <f>INDEX(players[age],MATCH(RosterPlan25[[#This Row],[player_id]],players[sleeper_id],0))</f>
        <v>22</v>
      </c>
      <c r="AN79" s="36">
        <v>38</v>
      </c>
      <c r="AO79" s="36">
        <f>AN79*0.15</f>
        <v>5.7</v>
      </c>
      <c r="AP79" s="36">
        <f>RosterPlan25[[#This Row],[Current $]]+ROUNDDOWN(AO79,0)</f>
        <v>7</v>
      </c>
      <c r="AQ79">
        <f>(AN79-1)/$AR$81</f>
        <v>2.6450475543478267</v>
      </c>
      <c r="AR79"/>
      <c r="AS79"/>
      <c r="AT79"/>
      <c r="AU79"/>
      <c r="AV79"/>
    </row>
    <row r="80" spans="1:48" x14ac:dyDescent="0.3">
      <c r="A80" s="1" t="s">
        <v>27</v>
      </c>
      <c r="B80" s="69" t="s">
        <v>269</v>
      </c>
      <c r="C80" s="69" t="s">
        <v>9958</v>
      </c>
      <c r="D80" s="69">
        <f>_xlfn.IFNA(MATCH(RosterPlan25[[#This Row],[player_id]],CompositeRoster[sleeper_id],0),  MATCH(RosterPlan25[[#This Row],[PLAYER]],CompositeRoster[full_name],0))</f>
        <v>79</v>
      </c>
      <c r="E80" s="69">
        <f>MATCH(RosterPlan25[[#This Row],[player_id]],Draft2020[sleeper_id],0)</f>
        <v>40</v>
      </c>
      <c r="F80" s="58" t="str">
        <f>INDEX(CompositeRoster[team],RosterPlan25[[#This Row],[RosterIndex]])&amp;""</f>
        <v>PIT</v>
      </c>
      <c r="G80" s="58" t="str">
        <f>INDEX(CompositeRoster[position],RosterPlan25[[#This Row],[RosterIndex]])&amp;""</f>
        <v>WR</v>
      </c>
      <c r="H80" s="58" t="str">
        <f>INDEX(CompositeRoster[source],RosterPlan25[[#This Row],[RosterIndex]])</f>
        <v>Roster</v>
      </c>
      <c r="I80" s="59">
        <f>_xlfn.IFNA(INDEX(Draft2020[PRICE],RosterPlan25[[#This Row],[DraftIndex]]),0)</f>
        <v>29</v>
      </c>
      <c r="J80" s="59" t="str">
        <f>IF(RosterPlan25[[#This Row],[SOURCE]]="Rookie","Rookie",_xlfn.IFNA(INDEX(Draft2020[Current Contract],RosterPlan25[[#This Row],[DraftIndex]]),"Undrafted"))</f>
        <v>Rookie</v>
      </c>
      <c r="K8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0" s="59">
        <f>ROUNDDOWN(RosterPlan25[[#This Row],[Optimal $]]*IF(RosterPlan25[[#This Row],[Contract]]="Rookie",0.3,0.15),0)</f>
        <v>1</v>
      </c>
      <c r="M80" s="59">
        <f ca="1">ROUNDDOWN(RosterPlan25[[#This Row],[Optimal $]]*IF(YEAR(TODAY())=2021,0,IF(RosterPlan25[[#This Row],[Contract]]="Rookie",0.3,0.15)),0)</f>
        <v>0</v>
      </c>
      <c r="N80" s="58">
        <f ca="1">IF(RosterPlan25[[#This Row],[SOURCE]]="Rookie",INDEX(Rookies2021[salary],MATCH(RosterPlan25[[#This Row],[PLAYER]],Rookies2021[full_name],0)),MAX(RosterPlan25[[#This Row],[Current $]]+RosterPlan25[[#This Row],[$↑ VAR]],1))</f>
        <v>29</v>
      </c>
      <c r="O80" s="48">
        <f>_xlfn.IFNA(IF(RosterPlan25[[#This Row],[POS]]="K",0,INDEX(BeerSheets[Average],MATCH(TEXT(RosterPlan25[[#This Row],[player_id]],"0"),BeerSheets[sleeper_id],0))),_xlfn.SWITCH(RosterPlan25[[#This Row],[POS]],"QB",-12,"RB",-8,"WR",-8,-5))</f>
        <v>0.4</v>
      </c>
      <c r="P80" s="39" t="s">
        <v>434</v>
      </c>
      <c r="Q80" s="60">
        <f>_xlfn.IFNA(INDEX(Draft2020[Net Keeper Count],RosterPlan25[[#This Row],[DraftIndex]]),0)+IF(RosterPlan25[[#This Row],[KEEPER / RFA]]="K",1,0)</f>
        <v>4</v>
      </c>
      <c r="R80" s="61"/>
      <c r="S80" s="58">
        <f>IF(RosterPlan25[[#This Row],[VAR/G]]&gt;0,ROUND($AC$29*RosterPlan25[[#This Row],[VAR/G]],0),0)+1</f>
        <v>5</v>
      </c>
      <c r="T80" s="58">
        <f ca="1">RosterPlan25[[#This Row],[Optimal $]]-RosterPlan25[[#This Row],[2021 $]]</f>
        <v>-24</v>
      </c>
      <c r="U80" s="62">
        <f>IF(OR(RosterPlan25[[#This Row],[SOURCE]]="Rookie",RosterPlan25[[#This Row],[POS]]="K"),0,RosterPlan25[[#This Row],[VAR/G]]+3.3)</f>
        <v>3.6999999999999997</v>
      </c>
      <c r="V80" s="62">
        <f ca="1">IF(RosterPlan25[[#This Row],[VAW/G]]&gt;0,ROUND(RosterPlan25[[#This Row],[VAW/G]]*$AC$56,0)+1,1)</f>
        <v>227</v>
      </c>
      <c r="W80" s="63">
        <f ca="1">RosterPlan25[[#This Row],[VAWG Market $]]-_xlfn.IFNA(RosterPlan25[[#This Row],[2021 $]],1)</f>
        <v>198</v>
      </c>
      <c r="X8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146</v>
      </c>
      <c r="Y80" s="58">
        <f ca="1">RosterPlan25[[#This Row],[Pure Inflated $]]-RosterPlan25[[#This Row],[2021 $]]</f>
        <v>117</v>
      </c>
      <c r="Z80" s="62">
        <f>INDEX(players[age],MATCH(RosterPlan25[[#This Row],[player_id]],players[sleeper_id],0))</f>
        <v>24</v>
      </c>
      <c r="AQ80" s="69"/>
      <c r="AR80"/>
      <c r="AS80"/>
      <c r="AT80"/>
      <c r="AU80"/>
      <c r="AV80"/>
    </row>
    <row r="81" spans="1:48" x14ac:dyDescent="0.3">
      <c r="A81" s="1" t="s">
        <v>15266</v>
      </c>
      <c r="B81" s="69" t="s">
        <v>269</v>
      </c>
      <c r="C81" s="69" t="s">
        <v>15265</v>
      </c>
      <c r="D81" s="69">
        <f>_xlfn.IFNA(MATCH(RosterPlan25[[#This Row],[player_id]],CompositeRoster[sleeper_id],0),  MATCH(RosterPlan25[[#This Row],[PLAYER]],CompositeRoster[full_name],0))</f>
        <v>80</v>
      </c>
      <c r="E81" s="69">
        <f>MATCH(RosterPlan25[[#This Row],[player_id]],Draft2020[sleeper_id],0)</f>
        <v>46</v>
      </c>
      <c r="F81" s="69" t="str">
        <f>INDEX(CompositeRoster[team],RosterPlan25[[#This Row],[RosterIndex]])&amp;""</f>
        <v>DEN</v>
      </c>
      <c r="G81" s="69" t="str">
        <f>INDEX(CompositeRoster[position],RosterPlan25[[#This Row],[RosterIndex]])&amp;""</f>
        <v>WR</v>
      </c>
      <c r="H81" s="36" t="str">
        <f>INDEX(CompositeRoster[source],RosterPlan25[[#This Row],[RosterIndex]])</f>
        <v>Roster</v>
      </c>
      <c r="I81" s="42">
        <f>_xlfn.IFNA(INDEX(Draft2020[PRICE],RosterPlan25[[#This Row],[DraftIndex]]),0)</f>
        <v>3</v>
      </c>
      <c r="J81" s="42" t="str">
        <f>IF(RosterPlan25[[#This Row],[SOURCE]]="Rookie","Rookie",_xlfn.IFNA(INDEX(Draft2020[Current Contract],RosterPlan25[[#This Row],[DraftIndex]]),"Undrafted"))</f>
        <v>Rookie</v>
      </c>
      <c r="K81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1" s="42">
        <f>ROUNDDOWN(RosterPlan25[[#This Row],[Optimal $]]*IF(RosterPlan25[[#This Row],[Contract]]="Rookie",0.3,0.15),0)</f>
        <v>0</v>
      </c>
      <c r="M81" s="42">
        <f ca="1">ROUNDDOWN(RosterPlan25[[#This Row],[Optimal $]]*IF(YEAR(TODAY())=2021,0,IF(RosterPlan25[[#This Row],[Contract]]="Rookie",0.3,0.15)),0)</f>
        <v>0</v>
      </c>
      <c r="N81" s="36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81" s="38">
        <f>_xlfn.IFNA(IF(RosterPlan25[[#This Row],[POS]]="K",0,INDEX(BeerSheets[Average],MATCH(TEXT(RosterPlan25[[#This Row],[player_id]],"0"),BeerSheets[sleeper_id],0))),_xlfn.SWITCH(RosterPlan25[[#This Row],[POS]],"QB",-12,"RB",-8,"WR",-8,-5))</f>
        <v>-3.9</v>
      </c>
      <c r="P81" s="39" t="s">
        <v>434</v>
      </c>
      <c r="Q81" s="36">
        <f>_xlfn.IFNA(INDEX(Draft2020[Net Keeper Count],RosterPlan25[[#This Row],[DraftIndex]]),0)+IF(RosterPlan25[[#This Row],[KEEPER / RFA]]="K",1,0)</f>
        <v>1</v>
      </c>
      <c r="R81" s="39"/>
      <c r="S81" s="69">
        <f>IF(RosterPlan25[[#This Row],[VAR/G]]&gt;0,ROUND($AC$29*RosterPlan25[[#This Row],[VAR/G]],0),0)+1</f>
        <v>1</v>
      </c>
      <c r="T81" s="36">
        <f ca="1">RosterPlan25[[#This Row],[Optimal $]]-RosterPlan25[[#This Row],[2021 $]]</f>
        <v>-2</v>
      </c>
      <c r="U81" s="36">
        <f>IF(OR(RosterPlan25[[#This Row],[SOURCE]]="Rookie",RosterPlan25[[#This Row],[POS]]="K"),0,RosterPlan25[[#This Row],[VAR/G]]+3.3)</f>
        <v>-0.60000000000000009</v>
      </c>
      <c r="V81" s="36">
        <f>IF(RosterPlan25[[#This Row],[VAW/G]]&gt;0,ROUND(RosterPlan25[[#This Row],[VAW/G]]*$AC$56,0)+1,1)</f>
        <v>1</v>
      </c>
      <c r="W81" s="43">
        <f ca="1">RosterPlan25[[#This Row],[VAWG Market $]]-_xlfn.IFNA(RosterPlan25[[#This Row],[2021 $]],1)</f>
        <v>-2</v>
      </c>
      <c r="X81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81" s="36">
        <f ca="1">RosterPlan25[[#This Row],[Pure Inflated $]]-RosterPlan25[[#This Row],[2021 $]]</f>
        <v>-2</v>
      </c>
      <c r="Z81" s="62">
        <f>INDEX(players[age],MATCH(RosterPlan25[[#This Row],[player_id]],players[sleeper_id],0))</f>
        <v>22</v>
      </c>
      <c r="AN81" s="36">
        <v>94</v>
      </c>
      <c r="AO81" s="36">
        <f>AN81*0.3</f>
        <v>28.2</v>
      </c>
      <c r="AP81" s="36">
        <f>RosterPlan25[[#This Row],[Current $]]+ROUNDDOWN(AO81,0)</f>
        <v>31</v>
      </c>
      <c r="AQ81" s="69">
        <f t="shared" ref="AQ81:AQ104" si="5">(AN81-1)/$AR$81</f>
        <v>6.6483627717391318</v>
      </c>
      <c r="AR81">
        <v>13.988406347999618</v>
      </c>
      <c r="AS81"/>
      <c r="AT81"/>
      <c r="AU81"/>
      <c r="AV81"/>
    </row>
    <row r="82" spans="1:48" x14ac:dyDescent="0.3">
      <c r="A82" s="1" t="s">
        <v>15116</v>
      </c>
      <c r="B82" s="69" t="s">
        <v>269</v>
      </c>
      <c r="C82" s="69" t="s">
        <v>15604</v>
      </c>
      <c r="D82" s="69">
        <f>_xlfn.IFNA(MATCH(RosterPlan25[[#This Row],[player_id]],CompositeRoster[sleeper_id],0),  MATCH(RosterPlan25[[#This Row],[PLAYER]],CompositeRoster[full_name],0))</f>
        <v>81</v>
      </c>
      <c r="E82" s="69">
        <f>MATCH(RosterPlan25[[#This Row],[player_id]],Draft2020[sleeper_id],0)</f>
        <v>47</v>
      </c>
      <c r="F82" s="58" t="str">
        <f>INDEX(CompositeRoster[team],RosterPlan25[[#This Row],[RosterIndex]])&amp;""</f>
        <v>JAX</v>
      </c>
      <c r="G82" s="58" t="str">
        <f>INDEX(CompositeRoster[position],RosterPlan25[[#This Row],[RosterIndex]])&amp;""</f>
        <v>WR</v>
      </c>
      <c r="H82" s="58" t="str">
        <f>INDEX(CompositeRoster[source],RosterPlan25[[#This Row],[RosterIndex]])</f>
        <v>Roster</v>
      </c>
      <c r="I82" s="59">
        <f>_xlfn.IFNA(INDEX(Draft2020[PRICE],RosterPlan25[[#This Row],[DraftIndex]]),0)</f>
        <v>4</v>
      </c>
      <c r="J82" s="59" t="str">
        <f>IF(RosterPlan25[[#This Row],[SOURCE]]="Rookie","Rookie",_xlfn.IFNA(INDEX(Draft2020[Current Contract],RosterPlan25[[#This Row],[DraftIndex]]),"Undrafted"))</f>
        <v>Rookie</v>
      </c>
      <c r="K8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2" s="59">
        <f>ROUNDDOWN(RosterPlan25[[#This Row],[Optimal $]]*IF(RosterPlan25[[#This Row],[Contract]]="Rookie",0.3,0.15),0)</f>
        <v>0</v>
      </c>
      <c r="M82" s="59">
        <f ca="1">ROUNDDOWN(RosterPlan25[[#This Row],[Optimal $]]*IF(YEAR(TODAY())=2021,0,IF(RosterPlan25[[#This Row],[Contract]]="Rookie",0.3,0.15)),0)</f>
        <v>0</v>
      </c>
      <c r="N82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82" s="26">
        <f>_xlfn.IFNA(IF(RosterPlan25[[#This Row],[POS]]="K",0,INDEX(BeerSheets[Average],MATCH(TEXT(RosterPlan25[[#This Row],[player_id]],"0"),BeerSheets[sleeper_id],0))),_xlfn.SWITCH(RosterPlan25[[#This Row],[POS]],"QB",-12,"RB",-8,"WR",-8,-5))</f>
        <v>-0.53</v>
      </c>
      <c r="P82" s="39" t="s">
        <v>434</v>
      </c>
      <c r="Q82" s="61">
        <f>_xlfn.IFNA(INDEX(Draft2020[Net Keeper Count],RosterPlan25[[#This Row],[DraftIndex]]),0)+IF(RosterPlan25[[#This Row],[KEEPER / RFA]]="K",1,0)</f>
        <v>1</v>
      </c>
      <c r="R82" s="60"/>
      <c r="S82" s="58">
        <f>IF(RosterPlan25[[#This Row],[VAR/G]]&gt;0,ROUND($AC$29*RosterPlan25[[#This Row],[VAR/G]],0),0)+1</f>
        <v>1</v>
      </c>
      <c r="T82" s="58">
        <f ca="1">RosterPlan25[[#This Row],[Optimal $]]-RosterPlan25[[#This Row],[2021 $]]</f>
        <v>-3</v>
      </c>
      <c r="U82" s="62">
        <f>IF(OR(RosterPlan25[[#This Row],[SOURCE]]="Rookie",RosterPlan25[[#This Row],[POS]]="K"),0,RosterPlan25[[#This Row],[VAR/G]]+3.3)</f>
        <v>2.7699999999999996</v>
      </c>
      <c r="V82" s="62">
        <f ca="1">IF(RosterPlan25[[#This Row],[VAW/G]]&gt;0,ROUND(RosterPlan25[[#This Row],[VAW/G]]*$AC$56,0)+1,1)</f>
        <v>170</v>
      </c>
      <c r="W82" s="63">
        <f ca="1">RosterPlan25[[#This Row],[VAWG Market $]]-_xlfn.IFNA(RosterPlan25[[#This Row],[2021 $]],1)</f>
        <v>166</v>
      </c>
      <c r="X8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82" s="62">
        <f ca="1">RosterPlan25[[#This Row],[Pure Inflated $]]-RosterPlan25[[#This Row],[2021 $]]</f>
        <v>-3</v>
      </c>
      <c r="Z82" s="62">
        <f>INDEX(players[age],MATCH(RosterPlan25[[#This Row],[player_id]],players[sleeper_id],0))</f>
        <v>22</v>
      </c>
      <c r="AN82" s="36">
        <v>30</v>
      </c>
      <c r="AO82" s="36">
        <f>AN82*0.15</f>
        <v>4.5</v>
      </c>
      <c r="AP82" s="36">
        <f>RosterPlan25[[#This Row],[Current $]]+ROUNDDOWN(AO82,0)</f>
        <v>8</v>
      </c>
      <c r="AQ82" s="69">
        <f t="shared" si="5"/>
        <v>2.073145380434783</v>
      </c>
      <c r="AR82"/>
      <c r="AS82"/>
      <c r="AT82"/>
      <c r="AU82"/>
      <c r="AV82"/>
    </row>
    <row r="83" spans="1:48" x14ac:dyDescent="0.3">
      <c r="A83" s="1" t="s">
        <v>4526</v>
      </c>
      <c r="B83" s="69" t="s">
        <v>269</v>
      </c>
      <c r="C83" s="69" t="s">
        <v>4528</v>
      </c>
      <c r="D83" s="58">
        <f>_xlfn.IFNA(MATCH(RosterPlan25[[#This Row],[player_id]],CompositeRoster[sleeper_id],0),  MATCH(RosterPlan25[[#This Row],[PLAYER]],CompositeRoster[full_name],0))</f>
        <v>82</v>
      </c>
      <c r="E83" s="58">
        <f>MATCH(RosterPlan25[[#This Row],[player_id]],Draft2020[sleeper_id],0)</f>
        <v>34</v>
      </c>
      <c r="F83" s="58" t="str">
        <f>INDEX(CompositeRoster[team],RosterPlan25[[#This Row],[RosterIndex]])&amp;""</f>
        <v>DEN</v>
      </c>
      <c r="G83" s="58" t="str">
        <f>INDEX(CompositeRoster[position],RosterPlan25[[#This Row],[RosterIndex]])&amp;""</f>
        <v>TE</v>
      </c>
      <c r="H83" s="58" t="str">
        <f>INDEX(CompositeRoster[source],RosterPlan25[[#This Row],[RosterIndex]])</f>
        <v>Roster</v>
      </c>
      <c r="I83" s="59">
        <f>_xlfn.IFNA(INDEX(Draft2020[PRICE],RosterPlan25[[#This Row],[DraftIndex]]),0)</f>
        <v>4</v>
      </c>
      <c r="J83" s="59" t="str">
        <f>IF(RosterPlan25[[#This Row],[SOURCE]]="Rookie","Rookie",_xlfn.IFNA(INDEX(Draft2020[Current Contract],RosterPlan25[[#This Row],[DraftIndex]]),"Undrafted"))</f>
        <v>Rookie</v>
      </c>
      <c r="K8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3" s="59">
        <f>ROUNDDOWN(RosterPlan25[[#This Row],[Optimal $]]*IF(RosterPlan25[[#This Row],[Contract]]="Rookie",0.3,0.15),0)</f>
        <v>1</v>
      </c>
      <c r="M83" s="59">
        <f ca="1">ROUNDDOWN(RosterPlan25[[#This Row],[Optimal $]]*IF(YEAR(TODAY())=2021,0,IF(RosterPlan25[[#This Row],[Contract]]="Rookie",0.3,0.15)),0)</f>
        <v>0</v>
      </c>
      <c r="N83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83" s="26">
        <f>_xlfn.IFNA(IF(RosterPlan25[[#This Row],[POS]]="K",0,INDEX(BeerSheets[Average],MATCH(TEXT(RosterPlan25[[#This Row],[player_id]],"0"),BeerSheets[sleeper_id],0))),_xlfn.SWITCH(RosterPlan25[[#This Row],[POS]],"QB",-12,"RB",-8,"WR",-8,-5))</f>
        <v>0.6</v>
      </c>
      <c r="P83" s="39" t="s">
        <v>434</v>
      </c>
      <c r="Q83" s="61">
        <f>_xlfn.IFNA(INDEX(Draft2020[Net Keeper Count],RosterPlan25[[#This Row],[DraftIndex]]),0)+IF(RosterPlan25[[#This Row],[KEEPER / RFA]]="K",1,0)</f>
        <v>2</v>
      </c>
      <c r="R83" s="60"/>
      <c r="S83" s="58">
        <f>IF(RosterPlan25[[#This Row],[VAR/G]]&gt;0,ROUND($AC$29*RosterPlan25[[#This Row],[VAR/G]],0),0)+1</f>
        <v>6</v>
      </c>
      <c r="T83" s="58">
        <f ca="1">RosterPlan25[[#This Row],[Optimal $]]-RosterPlan25[[#This Row],[2021 $]]</f>
        <v>2</v>
      </c>
      <c r="U83" s="62">
        <f>IF(OR(RosterPlan25[[#This Row],[SOURCE]]="Rookie",RosterPlan25[[#This Row],[POS]]="K"),0,RosterPlan25[[#This Row],[VAR/G]]+3.3)</f>
        <v>3.9</v>
      </c>
      <c r="V83" s="62">
        <f ca="1">IF(RosterPlan25[[#This Row],[VAW/G]]&gt;0,ROUND(RosterPlan25[[#This Row],[VAW/G]]*$AC$56,0)+1,1)</f>
        <v>239</v>
      </c>
      <c r="W83" s="63">
        <f ca="1">RosterPlan25[[#This Row],[VAWG Market $]]-_xlfn.IFNA(RosterPlan25[[#This Row],[2021 $]],1)</f>
        <v>235</v>
      </c>
      <c r="X8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83" s="62">
        <f ca="1">RosterPlan25[[#This Row],[Pure Inflated $]]-RosterPlan25[[#This Row],[2021 $]]</f>
        <v>117</v>
      </c>
      <c r="Z83" s="62">
        <f>INDEX(players[age],MATCH(RosterPlan25[[#This Row],[player_id]],players[sleeper_id],0))</f>
        <v>23</v>
      </c>
      <c r="AN83" s="36">
        <v>12</v>
      </c>
      <c r="AO83" s="36">
        <f>AN83*0.15</f>
        <v>1.7999999999999998</v>
      </c>
      <c r="AP83" s="36">
        <f>RosterPlan25[[#This Row],[Current $]]+ROUNDDOWN(AO83,0)</f>
        <v>5</v>
      </c>
      <c r="AQ83" s="69">
        <f t="shared" si="5"/>
        <v>0.78636548913043491</v>
      </c>
      <c r="AR83"/>
      <c r="AS83"/>
      <c r="AT83"/>
      <c r="AU83"/>
      <c r="AV83"/>
    </row>
    <row r="84" spans="1:48" x14ac:dyDescent="0.3">
      <c r="A84" s="1" t="s">
        <v>17</v>
      </c>
      <c r="B84" s="69" t="s">
        <v>269</v>
      </c>
      <c r="C84" s="69" t="s">
        <v>13795</v>
      </c>
      <c r="D84" s="69">
        <f>_xlfn.IFNA(MATCH(RosterPlan25[[#This Row],[player_id]],CompositeRoster[sleeper_id],0),  MATCH(RosterPlan25[[#This Row],[PLAYER]],CompositeRoster[full_name],0))</f>
        <v>83</v>
      </c>
      <c r="E84" s="69">
        <f>MATCH(RosterPlan25[[#This Row],[player_id]],Draft2020[sleeper_id],0)</f>
        <v>26</v>
      </c>
      <c r="F84" s="58" t="str">
        <f>INDEX(CompositeRoster[team],RosterPlan25[[#This Row],[RosterIndex]])&amp;""</f>
        <v>CLE</v>
      </c>
      <c r="G84" s="58" t="str">
        <f>INDEX(CompositeRoster[position],RosterPlan25[[#This Row],[RosterIndex]])&amp;""</f>
        <v>WR</v>
      </c>
      <c r="H84" s="58" t="str">
        <f>INDEX(CompositeRoster[source],RosterPlan25[[#This Row],[RosterIndex]])</f>
        <v>Roster</v>
      </c>
      <c r="I84" s="59">
        <f>_xlfn.IFNA(INDEX(Draft2020[PRICE],RosterPlan25[[#This Row],[DraftIndex]]),0)</f>
        <v>49</v>
      </c>
      <c r="J84" s="59" t="str">
        <f>IF(RosterPlan25[[#This Row],[SOURCE]]="Rookie","Rookie",_xlfn.IFNA(INDEX(Draft2020[Current Contract],RosterPlan25[[#This Row],[DraftIndex]]),"Undrafted"))</f>
        <v>Auction</v>
      </c>
      <c r="K8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84" s="59">
        <f>ROUNDDOWN(RosterPlan25[[#This Row],[Optimal $]]*IF(RosterPlan25[[#This Row],[Contract]]="Rookie",0.3,0.15),0)</f>
        <v>1</v>
      </c>
      <c r="M84" s="59">
        <f ca="1">ROUNDDOWN(RosterPlan25[[#This Row],[Optimal $]]*IF(YEAR(TODAY())=2021,0,IF(RosterPlan25[[#This Row],[Contract]]="Rookie",0.3,0.15)),0)</f>
        <v>0</v>
      </c>
      <c r="N84" s="60">
        <f ca="1">IF(RosterPlan25[[#This Row],[SOURCE]]="Rookie",INDEX(Rookies2021[salary],MATCH(RosterPlan25[[#This Row],[PLAYER]],Rookies2021[full_name],0)),MAX(RosterPlan25[[#This Row],[Current $]]+RosterPlan25[[#This Row],[$↑ VAR]],1))</f>
        <v>49</v>
      </c>
      <c r="O84" s="26">
        <f>_xlfn.IFNA(IF(RosterPlan25[[#This Row],[POS]]="K",0,INDEX(BeerSheets[Average],MATCH(TEXT(RosterPlan25[[#This Row],[player_id]],"0"),BeerSheets[sleeper_id],0))),_xlfn.SWITCH(RosterPlan25[[#This Row],[POS]],"QB",-12,"RB",-8,"WR",-8,-5))</f>
        <v>1.28</v>
      </c>
      <c r="P84" s="39" t="s">
        <v>434</v>
      </c>
      <c r="Q84" s="61">
        <f>_xlfn.IFNA(INDEX(Draft2020[Net Keeper Count],RosterPlan25[[#This Row],[DraftIndex]]),0)+IF(RosterPlan25[[#This Row],[KEEPER / RFA]]="K",1,0)</f>
        <v>1</v>
      </c>
      <c r="R84" s="60"/>
      <c r="S84" s="58">
        <f>IF(RosterPlan25[[#This Row],[VAR/G]]&gt;0,ROUND($AC$29*RosterPlan25[[#This Row],[VAR/G]],0),0)+1</f>
        <v>12</v>
      </c>
      <c r="T84" s="58">
        <f ca="1">RosterPlan25[[#This Row],[Optimal $]]-RosterPlan25[[#This Row],[2021 $]]</f>
        <v>-37</v>
      </c>
      <c r="U84" s="62">
        <f>IF(OR(RosterPlan25[[#This Row],[SOURCE]]="Rookie",RosterPlan25[[#This Row],[POS]]="K"),0,RosterPlan25[[#This Row],[VAR/G]]+3.3)</f>
        <v>4.58</v>
      </c>
      <c r="V84" s="62">
        <f ca="1">IF(RosterPlan25[[#This Row],[VAW/G]]&gt;0,ROUND(RosterPlan25[[#This Row],[VAW/G]]*$AC$56,0)+1,1)</f>
        <v>280</v>
      </c>
      <c r="W84" s="63">
        <f ca="1">RosterPlan25[[#This Row],[VAWG Market $]]-_xlfn.IFNA(RosterPlan25[[#This Row],[2021 $]],1)</f>
        <v>231</v>
      </c>
      <c r="X84" s="58">
        <f ca="1">IF(RosterPlan25[[#This Row],[VAR/G]]&gt;0,1+ROUND(RosterPlan25[[#This Row],[VAR/G]]*IF(RosterPlan25[[#This Row],[KEEPER / RFA]]="K",($AC$34+RosterPlan25[[#This Row],[2021 $]]-1)/($AC$25+RosterPlan25[[#This Row],[VAR/G]]),$AC$35),0),1)</f>
        <v>166</v>
      </c>
      <c r="Y84" s="62">
        <f ca="1">RosterPlan25[[#This Row],[Pure Inflated $]]-RosterPlan25[[#This Row],[2021 $]]</f>
        <v>117</v>
      </c>
      <c r="Z84" s="62">
        <f>INDEX(players[age],MATCH(RosterPlan25[[#This Row],[player_id]],players[sleeper_id],0))</f>
        <v>28</v>
      </c>
      <c r="AN84" s="64">
        <v>11</v>
      </c>
      <c r="AO84" s="36">
        <f>AN84*0.15</f>
        <v>1.65</v>
      </c>
      <c r="AP84" s="36">
        <f>RosterPlan25[[#This Row],[Current $]]+ROUNDDOWN(AO84,0)</f>
        <v>50</v>
      </c>
      <c r="AQ84" s="69">
        <f t="shared" si="5"/>
        <v>0.71487771739130446</v>
      </c>
      <c r="AR84"/>
      <c r="AS84"/>
      <c r="AT84"/>
      <c r="AU84"/>
      <c r="AV84"/>
    </row>
    <row r="85" spans="1:48" x14ac:dyDescent="0.3">
      <c r="A85" s="1" t="s">
        <v>79</v>
      </c>
      <c r="B85" s="69" t="s">
        <v>269</v>
      </c>
      <c r="C85" s="69" t="s">
        <v>2231</v>
      </c>
      <c r="D85" s="69">
        <f>_xlfn.IFNA(MATCH(RosterPlan25[[#This Row],[player_id]],CompositeRoster[sleeper_id],0),  MATCH(RosterPlan25[[#This Row],[PLAYER]],CompositeRoster[full_name],0))</f>
        <v>84</v>
      </c>
      <c r="E85" s="69">
        <f>MATCH(RosterPlan25[[#This Row],[player_id]],Draft2020[sleeper_id],0)</f>
        <v>32</v>
      </c>
      <c r="F85" s="58" t="str">
        <f>INDEX(CompositeRoster[team],RosterPlan25[[#This Row],[RosterIndex]])&amp;""</f>
        <v>NE</v>
      </c>
      <c r="G85" s="58" t="str">
        <f>INDEX(CompositeRoster[position],RosterPlan25[[#This Row],[RosterIndex]])&amp;""</f>
        <v>RB</v>
      </c>
      <c r="H85" s="58" t="str">
        <f>INDEX(CompositeRoster[source],RosterPlan25[[#This Row],[RosterIndex]])</f>
        <v>Roster</v>
      </c>
      <c r="I85" s="59">
        <f>_xlfn.IFNA(INDEX(Draft2020[PRICE],RosterPlan25[[#This Row],[DraftIndex]]),0)</f>
        <v>18</v>
      </c>
      <c r="J85" s="59" t="str">
        <f>IF(RosterPlan25[[#This Row],[SOURCE]]="Rookie","Rookie",_xlfn.IFNA(INDEX(Draft2020[Current Contract],RosterPlan25[[#This Row],[DraftIndex]]),"Undrafted"))</f>
        <v>Rookie</v>
      </c>
      <c r="K8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5" s="59">
        <f>ROUNDDOWN(RosterPlan25[[#This Row],[Optimal $]]*IF(RosterPlan25[[#This Row],[Contract]]="Rookie",0.3,0.15),0)</f>
        <v>0</v>
      </c>
      <c r="M85" s="59">
        <f ca="1">ROUNDDOWN(RosterPlan25[[#This Row],[Optimal $]]*IF(YEAR(TODAY())=2021,0,IF(RosterPlan25[[#This Row],[Contract]]="Rookie",0.3,0.15)),0)</f>
        <v>0</v>
      </c>
      <c r="N85" s="60">
        <f ca="1">IF(RosterPlan25[[#This Row],[SOURCE]]="Rookie",INDEX(Rookies2021[salary],MATCH(RosterPlan25[[#This Row],[PLAYER]],Rookies2021[full_name],0)),MAX(RosterPlan25[[#This Row],[Current $]]+RosterPlan25[[#This Row],[$↑ VAR]],1))</f>
        <v>18</v>
      </c>
      <c r="O85" s="26">
        <f>_xlfn.IFNA(IF(RosterPlan25[[#This Row],[POS]]="K",0,INDEX(BeerSheets[Average],MATCH(TEXT(RosterPlan25[[#This Row],[player_id]],"0"),BeerSheets[sleeper_id],0))),_xlfn.SWITCH(RosterPlan25[[#This Row],[POS]],"QB",-12,"RB",-8,"WR",-8,-5))</f>
        <v>-2.7</v>
      </c>
      <c r="P85" s="39" t="s">
        <v>434</v>
      </c>
      <c r="Q85" s="61">
        <f>_xlfn.IFNA(INDEX(Draft2020[Net Keeper Count],RosterPlan25[[#This Row],[DraftIndex]]),0)+IF(RosterPlan25[[#This Row],[KEEPER / RFA]]="K",1,0)</f>
        <v>3</v>
      </c>
      <c r="R85" s="60"/>
      <c r="S85" s="58">
        <f>IF(RosterPlan25[[#This Row],[VAR/G]]&gt;0,ROUND($AC$29*RosterPlan25[[#This Row],[VAR/G]],0),0)+1</f>
        <v>1</v>
      </c>
      <c r="T85" s="58">
        <f ca="1">RosterPlan25[[#This Row],[Optimal $]]-RosterPlan25[[#This Row],[2021 $]]</f>
        <v>-17</v>
      </c>
      <c r="U85" s="62">
        <f>IF(OR(RosterPlan25[[#This Row],[SOURCE]]="Rookie",RosterPlan25[[#This Row],[POS]]="K"),0,RosterPlan25[[#This Row],[VAR/G]]+3.3)</f>
        <v>0.59999999999999964</v>
      </c>
      <c r="V85" s="62">
        <f ca="1">IF(RosterPlan25[[#This Row],[VAW/G]]&gt;0,ROUND(RosterPlan25[[#This Row],[VAW/G]]*$AC$56,0)+1,1)</f>
        <v>38</v>
      </c>
      <c r="W85" s="63">
        <f ca="1">RosterPlan25[[#This Row],[VAWG Market $]]-_xlfn.IFNA(RosterPlan25[[#This Row],[2021 $]],1)</f>
        <v>20</v>
      </c>
      <c r="X8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85" s="62">
        <f ca="1">RosterPlan25[[#This Row],[Pure Inflated $]]-RosterPlan25[[#This Row],[2021 $]]</f>
        <v>-17</v>
      </c>
      <c r="Z85" s="62">
        <f>INDEX(players[age],MATCH(RosterPlan25[[#This Row],[player_id]],players[sleeper_id],0))</f>
        <v>26</v>
      </c>
      <c r="AN85" s="64">
        <v>1</v>
      </c>
      <c r="AO85" s="36">
        <f>AN85*0.3</f>
        <v>0.3</v>
      </c>
      <c r="AP85" s="36">
        <f>RosterPlan25[[#This Row],[Current $]]+ROUNDDOWN(AO85,0)</f>
        <v>18</v>
      </c>
      <c r="AQ85" s="69">
        <f t="shared" si="5"/>
        <v>0</v>
      </c>
      <c r="AR85"/>
      <c r="AS85"/>
      <c r="AT85"/>
      <c r="AU85"/>
      <c r="AV85"/>
    </row>
    <row r="86" spans="1:48" x14ac:dyDescent="0.3">
      <c r="A86" s="1" t="s">
        <v>64</v>
      </c>
      <c r="B86" s="69" t="s">
        <v>269</v>
      </c>
      <c r="C86" s="69" t="s">
        <v>9708</v>
      </c>
      <c r="D86" s="69">
        <f>_xlfn.IFNA(MATCH(RosterPlan25[[#This Row],[player_id]],CompositeRoster[sleeper_id],0),  MATCH(RosterPlan25[[#This Row],[PLAYER]],CompositeRoster[full_name],0))</f>
        <v>85</v>
      </c>
      <c r="E86" s="69">
        <f>MATCH(RosterPlan25[[#This Row],[player_id]],Draft2020[sleeper_id],0)</f>
        <v>38</v>
      </c>
      <c r="F86" s="58" t="str">
        <f>INDEX(CompositeRoster[team],RosterPlan25[[#This Row],[RosterIndex]])&amp;""</f>
        <v>TB</v>
      </c>
      <c r="G86" s="58" t="str">
        <f>INDEX(CompositeRoster[position],RosterPlan25[[#This Row],[RosterIndex]])&amp;""</f>
        <v>QB</v>
      </c>
      <c r="H86" s="58" t="str">
        <f>INDEX(CompositeRoster[source],RosterPlan25[[#This Row],[RosterIndex]])</f>
        <v>Roster</v>
      </c>
      <c r="I86" s="59">
        <f>_xlfn.IFNA(INDEX(Draft2020[PRICE],RosterPlan25[[#This Row],[DraftIndex]]),0)</f>
        <v>2</v>
      </c>
      <c r="J86" s="59" t="str">
        <f>IF(RosterPlan25[[#This Row],[SOURCE]]="Rookie","Rookie",_xlfn.IFNA(INDEX(Draft2020[Current Contract],RosterPlan25[[#This Row],[DraftIndex]]),"Undrafted"))</f>
        <v>Auction</v>
      </c>
      <c r="K86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86" s="59">
        <f>ROUNDDOWN(RosterPlan25[[#This Row],[Optimal $]]*IF(RosterPlan25[[#This Row],[Contract]]="Rookie",0.3,0.15),0)</f>
        <v>2</v>
      </c>
      <c r="M86" s="59">
        <f ca="1">ROUNDDOWN(RosterPlan25[[#This Row],[Optimal $]]*IF(YEAR(TODAY())=2021,0,IF(RosterPlan25[[#This Row],[Contract]]="Rookie",0.3,0.15)),0)</f>
        <v>0</v>
      </c>
      <c r="N86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86" s="26">
        <f>_xlfn.IFNA(IF(RosterPlan25[[#This Row],[POS]]="K",0,INDEX(BeerSheets[Average],MATCH(TEXT(RosterPlan25[[#This Row],[player_id]],"0"),BeerSheets[sleeper_id],0))),_xlfn.SWITCH(RosterPlan25[[#This Row],[POS]],"QB",-12,"RB",-8,"WR",-8,-5))</f>
        <v>1.51</v>
      </c>
      <c r="P86" s="39" t="s">
        <v>434</v>
      </c>
      <c r="Q86" s="61">
        <f>_xlfn.IFNA(INDEX(Draft2020[Net Keeper Count],RosterPlan25[[#This Row],[DraftIndex]]),0)+IF(RosterPlan25[[#This Row],[KEEPER / RFA]]="K",1,0)</f>
        <v>2</v>
      </c>
      <c r="R86" s="60"/>
      <c r="S86" s="58">
        <f>IF(RosterPlan25[[#This Row],[VAR/G]]&gt;0,ROUND($AC$29*RosterPlan25[[#This Row],[VAR/G]],0),0)+1</f>
        <v>15</v>
      </c>
      <c r="T86" s="58">
        <f ca="1">RosterPlan25[[#This Row],[Optimal $]]-RosterPlan25[[#This Row],[2021 $]]</f>
        <v>13</v>
      </c>
      <c r="U86" s="62">
        <f>IF(OR(RosterPlan25[[#This Row],[SOURCE]]="Rookie",RosterPlan25[[#This Row],[POS]]="K"),0,RosterPlan25[[#This Row],[VAR/G]]+3.3)</f>
        <v>4.8099999999999996</v>
      </c>
      <c r="V86" s="62">
        <f ca="1">IF(RosterPlan25[[#This Row],[VAW/G]]&gt;0,ROUND(RosterPlan25[[#This Row],[VAW/G]]*$AC$56,0)+1,1)</f>
        <v>294</v>
      </c>
      <c r="W86" s="63">
        <f ca="1">RosterPlan25[[#This Row],[VAWG Market $]]-_xlfn.IFNA(RosterPlan25[[#This Row],[2021 $]],1)</f>
        <v>292</v>
      </c>
      <c r="X86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119</v>
      </c>
      <c r="Y86" s="62">
        <f ca="1">RosterPlan25[[#This Row],[Pure Inflated $]]-RosterPlan25[[#This Row],[2021 $]]</f>
        <v>117</v>
      </c>
      <c r="Z86" s="62">
        <f>INDEX(players[age],MATCH(RosterPlan25[[#This Row],[player_id]],players[sleeper_id],0))</f>
        <v>43</v>
      </c>
      <c r="AN86" s="64">
        <v>56</v>
      </c>
      <c r="AO86" s="36">
        <f>AN86*0.15</f>
        <v>8.4</v>
      </c>
      <c r="AP86" s="36">
        <f>RosterPlan25[[#This Row],[Current $]]+ROUNDDOWN(AO86,0)</f>
        <v>10</v>
      </c>
      <c r="AQ86" s="69">
        <f t="shared" si="5"/>
        <v>3.9318274456521745</v>
      </c>
      <c r="AR86"/>
      <c r="AS86"/>
      <c r="AT86"/>
      <c r="AU86"/>
      <c r="AV86"/>
    </row>
    <row r="87" spans="1:48" x14ac:dyDescent="0.3">
      <c r="A87" s="1" t="s">
        <v>73</v>
      </c>
      <c r="B87" s="69" t="s">
        <v>269</v>
      </c>
      <c r="C87" s="69" t="s">
        <v>8668</v>
      </c>
      <c r="D87" s="58">
        <f>_xlfn.IFNA(MATCH(RosterPlan25[[#This Row],[player_id]],CompositeRoster[sleeper_id],0),  MATCH(RosterPlan25[[#This Row],[PLAYER]],CompositeRoster[full_name],0))</f>
        <v>86</v>
      </c>
      <c r="E87" s="58">
        <f>MATCH(RosterPlan25[[#This Row],[player_id]],Draft2020[sleeper_id],0)</f>
        <v>35</v>
      </c>
      <c r="F87" s="58" t="str">
        <f>INDEX(CompositeRoster[team],RosterPlan25[[#This Row],[RosterIndex]])&amp;""</f>
        <v>MIA</v>
      </c>
      <c r="G87" s="58" t="str">
        <f>INDEX(CompositeRoster[position],RosterPlan25[[#This Row],[RosterIndex]])&amp;""</f>
        <v>WR</v>
      </c>
      <c r="H87" s="58" t="str">
        <f>INDEX(CompositeRoster[source],RosterPlan25[[#This Row],[RosterIndex]])</f>
        <v>Roster</v>
      </c>
      <c r="I87" s="59">
        <f>_xlfn.IFNA(INDEX(Draft2020[PRICE],RosterPlan25[[#This Row],[DraftIndex]]),0)</f>
        <v>1</v>
      </c>
      <c r="J87" s="59" t="str">
        <f>IF(RosterPlan25[[#This Row],[SOURCE]]="Rookie","Rookie",_xlfn.IFNA(INDEX(Draft2020[Current Contract],RosterPlan25[[#This Row],[DraftIndex]]),"Undrafted"))</f>
        <v>Rookie</v>
      </c>
      <c r="K8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7" s="59">
        <f>ROUNDDOWN(RosterPlan25[[#This Row],[Optimal $]]*IF(RosterPlan25[[#This Row],[Contract]]="Rookie",0.3,0.15),0)</f>
        <v>1</v>
      </c>
      <c r="M87" s="59">
        <f ca="1">ROUNDDOWN(RosterPlan25[[#This Row],[Optimal $]]*IF(YEAR(TODAY())=2021,0,IF(RosterPlan25[[#This Row],[Contract]]="Rookie",0.3,0.15)),0)</f>
        <v>0</v>
      </c>
      <c r="N87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87" s="26">
        <f>_xlfn.IFNA(IF(RosterPlan25[[#This Row],[POS]]="K",0,INDEX(BeerSheets[Average],MATCH(TEXT(RosterPlan25[[#This Row],[player_id]],"0"),BeerSheets[sleeper_id],0))),_xlfn.SWITCH(RosterPlan25[[#This Row],[POS]],"QB",-12,"RB",-8,"WR",-8,-5))</f>
        <v>0.28999999999999998</v>
      </c>
      <c r="P87" s="39" t="s">
        <v>434</v>
      </c>
      <c r="Q87" s="61">
        <f>_xlfn.IFNA(INDEX(Draft2020[Net Keeper Count],RosterPlan25[[#This Row],[DraftIndex]]),0)+IF(RosterPlan25[[#This Row],[KEEPER / RFA]]="K",1,0)</f>
        <v>5</v>
      </c>
      <c r="R87" s="60"/>
      <c r="S87" s="58">
        <f>IF(RosterPlan25[[#This Row],[VAR/G]]&gt;0,ROUND($AC$29*RosterPlan25[[#This Row],[VAR/G]],0),0)+1</f>
        <v>4</v>
      </c>
      <c r="T87" s="58">
        <f ca="1">RosterPlan25[[#This Row],[Optimal $]]-RosterPlan25[[#This Row],[2021 $]]</f>
        <v>3</v>
      </c>
      <c r="U87" s="62">
        <f>IF(OR(RosterPlan25[[#This Row],[SOURCE]]="Rookie",RosterPlan25[[#This Row],[POS]]="K"),0,RosterPlan25[[#This Row],[VAR/G]]+3.3)</f>
        <v>3.59</v>
      </c>
      <c r="V87" s="62">
        <f ca="1">IF(RosterPlan25[[#This Row],[VAW/G]]&gt;0,ROUND(RosterPlan25[[#This Row],[VAW/G]]*$AC$56,0)+1,1)</f>
        <v>220</v>
      </c>
      <c r="W87" s="63">
        <f ca="1">RosterPlan25[[#This Row],[VAWG Market $]]-_xlfn.IFNA(RosterPlan25[[#This Row],[2021 $]],1)</f>
        <v>219</v>
      </c>
      <c r="X87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87" s="62">
        <f ca="1">RosterPlan25[[#This Row],[Pure Inflated $]]-RosterPlan25[[#This Row],[2021 $]]</f>
        <v>117</v>
      </c>
      <c r="Z87" s="62">
        <f>INDEX(players[age],MATCH(RosterPlan25[[#This Row],[player_id]],players[sleeper_id],0))</f>
        <v>27</v>
      </c>
      <c r="AN87" s="64">
        <v>1</v>
      </c>
      <c r="AO87" s="36">
        <f>AN87*0.3</f>
        <v>0.3</v>
      </c>
      <c r="AP87" s="36">
        <f>RosterPlan25[[#This Row],[Current $]]+ROUNDDOWN(AO87,0)</f>
        <v>1</v>
      </c>
      <c r="AQ87" s="69">
        <f t="shared" si="5"/>
        <v>0</v>
      </c>
      <c r="AR87"/>
      <c r="AS87"/>
      <c r="AT87"/>
      <c r="AU87"/>
      <c r="AV87"/>
    </row>
    <row r="88" spans="1:48" x14ac:dyDescent="0.3">
      <c r="A88" s="1"/>
      <c r="B88" s="69" t="s">
        <v>269</v>
      </c>
      <c r="C88" s="69" t="s">
        <v>13728</v>
      </c>
      <c r="D88" s="69">
        <f>_xlfn.IFNA(MATCH(RosterPlan25[[#This Row],[player_id]],CompositeRoster[sleeper_id],0),  MATCH(RosterPlan25[[#This Row],[PLAYER]],CompositeRoster[full_name],0))</f>
        <v>87</v>
      </c>
      <c r="E88" s="69" t="e">
        <f>MATCH(RosterPlan25[[#This Row],[player_id]],Draft2020[sleeper_id],0)</f>
        <v>#N/A</v>
      </c>
      <c r="F88" s="58" t="str">
        <f>INDEX(CompositeRoster[team],RosterPlan25[[#This Row],[RosterIndex]])&amp;""</f>
        <v>TBD</v>
      </c>
      <c r="G88" s="58" t="str">
        <f>INDEX(CompositeRoster[position],RosterPlan25[[#This Row],[RosterIndex]])&amp;""</f>
        <v>TBD</v>
      </c>
      <c r="H88" s="58" t="str">
        <f>INDEX(CompositeRoster[source],RosterPlan25[[#This Row],[RosterIndex]])</f>
        <v>Rookie</v>
      </c>
      <c r="I88" s="59">
        <f>_xlfn.IFNA(INDEX(Draft2020[PRICE],RosterPlan25[[#This Row],[DraftIndex]]),0)</f>
        <v>0</v>
      </c>
      <c r="J88" s="59" t="str">
        <f>IF(RosterPlan25[[#This Row],[SOURCE]]="Rookie","Rookie",_xlfn.IFNA(INDEX(Draft2020[Current Contract],RosterPlan25[[#This Row],[DraftIndex]]),"Undrafted"))</f>
        <v>Rookie</v>
      </c>
      <c r="K8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8" s="59">
        <f>ROUNDDOWN(RosterPlan25[[#This Row],[Optimal $]]*IF(RosterPlan25[[#This Row],[Contract]]="Rookie",0.3,0.15),0)</f>
        <v>0</v>
      </c>
      <c r="M88" s="59">
        <f ca="1">ROUNDDOWN(RosterPlan25[[#This Row],[Optimal $]]*IF(YEAR(TODAY())=2021,0,IF(RosterPlan25[[#This Row],[Contract]]="Rookie",0.3,0.15)),0)</f>
        <v>0</v>
      </c>
      <c r="N88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O8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88" s="39" t="s">
        <v>434</v>
      </c>
      <c r="Q88" s="61">
        <f>_xlfn.IFNA(INDEX(Draft2020[Net Keeper Count],RosterPlan25[[#This Row],[DraftIndex]]),0)+IF(RosterPlan25[[#This Row],[KEEPER / RFA]]="K",1,0)</f>
        <v>1</v>
      </c>
      <c r="R88" s="60"/>
      <c r="S88" s="58">
        <f>IF(RosterPlan25[[#This Row],[VAR/G]]&gt;0,ROUND($AC$29*RosterPlan25[[#This Row],[VAR/G]],0),0)+1</f>
        <v>1</v>
      </c>
      <c r="T88" s="58">
        <f>RosterPlan25[[#This Row],[Optimal $]]-RosterPlan25[[#This Row],[2021 $]]</f>
        <v>-5</v>
      </c>
      <c r="U88" s="62">
        <f>IF(OR(RosterPlan25[[#This Row],[SOURCE]]="Rookie",RosterPlan25[[#This Row],[POS]]="K"),0,RosterPlan25[[#This Row],[VAR/G]]+3.3)</f>
        <v>0</v>
      </c>
      <c r="V88" s="62">
        <f>IF(RosterPlan25[[#This Row],[VAW/G]]&gt;0,ROUND(RosterPlan25[[#This Row],[VAW/G]]*$AC$56,0)+1,1)</f>
        <v>1</v>
      </c>
      <c r="W88" s="63">
        <f>RosterPlan25[[#This Row],[VAWG Market $]]-_xlfn.IFNA(RosterPlan25[[#This Row],[2021 $]],1)</f>
        <v>-5</v>
      </c>
      <c r="X8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88" s="62">
        <f>RosterPlan25[[#This Row],[Pure Inflated $]]-RosterPlan25[[#This Row],[2021 $]]</f>
        <v>-5</v>
      </c>
      <c r="Z88" s="62" t="e">
        <f>INDEX(players[age],MATCH(RosterPlan25[[#This Row],[player_id]],players[sleeper_id],0))</f>
        <v>#N/A</v>
      </c>
      <c r="AN88" s="64">
        <v>1</v>
      </c>
      <c r="AO88" s="36">
        <f>AN88*0.3</f>
        <v>0.3</v>
      </c>
      <c r="AP88" s="36">
        <f>RosterPlan25[[#This Row],[Current $]]+ROUNDDOWN(AO88,0)</f>
        <v>0</v>
      </c>
      <c r="AQ88" s="69">
        <f t="shared" si="5"/>
        <v>0</v>
      </c>
      <c r="AR88"/>
      <c r="AS88"/>
      <c r="AT88"/>
      <c r="AU88"/>
      <c r="AV88"/>
    </row>
    <row r="89" spans="1:48" x14ac:dyDescent="0.3">
      <c r="A89" s="1"/>
      <c r="B89" s="69" t="s">
        <v>269</v>
      </c>
      <c r="C89" s="69" t="s">
        <v>13737</v>
      </c>
      <c r="D89" s="58">
        <f>_xlfn.IFNA(MATCH(RosterPlan25[[#This Row],[player_id]],CompositeRoster[sleeper_id],0),  MATCH(RosterPlan25[[#This Row],[PLAYER]],CompositeRoster[full_name],0))</f>
        <v>88</v>
      </c>
      <c r="E89" s="58" t="e">
        <f>MATCH(RosterPlan25[[#This Row],[player_id]],Draft2020[sleeper_id],0)</f>
        <v>#N/A</v>
      </c>
      <c r="F89" s="58" t="str">
        <f>INDEX(CompositeRoster[team],RosterPlan25[[#This Row],[RosterIndex]])&amp;""</f>
        <v>TBD</v>
      </c>
      <c r="G89" s="58" t="str">
        <f>INDEX(CompositeRoster[position],RosterPlan25[[#This Row],[RosterIndex]])&amp;""</f>
        <v>TBD</v>
      </c>
      <c r="H89" s="58" t="str">
        <f>INDEX(CompositeRoster[source],RosterPlan25[[#This Row],[RosterIndex]])</f>
        <v>Rookie</v>
      </c>
      <c r="I89" s="59">
        <f>_xlfn.IFNA(INDEX(Draft2020[PRICE],RosterPlan25[[#This Row],[DraftIndex]]),0)</f>
        <v>0</v>
      </c>
      <c r="J89" s="59" t="str">
        <f>IF(RosterPlan25[[#This Row],[SOURCE]]="Rookie","Rookie",_xlfn.IFNA(INDEX(Draft2020[Current Contract],RosterPlan25[[#This Row],[DraftIndex]]),"Undrafted"))</f>
        <v>Rookie</v>
      </c>
      <c r="K8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89" s="59">
        <f>ROUNDDOWN(RosterPlan25[[#This Row],[Optimal $]]*IF(RosterPlan25[[#This Row],[Contract]]="Rookie",0.3,0.15),0)</f>
        <v>0</v>
      </c>
      <c r="M89" s="59">
        <f ca="1">ROUNDDOWN(RosterPlan25[[#This Row],[Optimal $]]*IF(YEAR(TODAY())=2021,0,IF(RosterPlan25[[#This Row],[Contract]]="Rookie",0.3,0.15)),0)</f>
        <v>0</v>
      </c>
      <c r="N89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8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89" s="39" t="s">
        <v>434</v>
      </c>
      <c r="Q89" s="61">
        <f>_xlfn.IFNA(INDEX(Draft2020[Net Keeper Count],RosterPlan25[[#This Row],[DraftIndex]]),0)+IF(RosterPlan25[[#This Row],[KEEPER / RFA]]="K",1,0)</f>
        <v>1</v>
      </c>
      <c r="R89" s="60"/>
      <c r="S89" s="58">
        <f>IF(RosterPlan25[[#This Row],[VAR/G]]&gt;0,ROUND($AC$29*RosterPlan25[[#This Row],[VAR/G]],0),0)+1</f>
        <v>1</v>
      </c>
      <c r="T89" s="58">
        <f>RosterPlan25[[#This Row],[Optimal $]]-RosterPlan25[[#This Row],[2021 $]]</f>
        <v>-3</v>
      </c>
      <c r="U89" s="62">
        <f>IF(OR(RosterPlan25[[#This Row],[SOURCE]]="Rookie",RosterPlan25[[#This Row],[POS]]="K"),0,RosterPlan25[[#This Row],[VAR/G]]+3.3)</f>
        <v>0</v>
      </c>
      <c r="V89" s="62">
        <f>IF(RosterPlan25[[#This Row],[VAW/G]]&gt;0,ROUND(RosterPlan25[[#This Row],[VAW/G]]*$AC$56,0)+1,1)</f>
        <v>1</v>
      </c>
      <c r="W89" s="63">
        <f>RosterPlan25[[#This Row],[VAWG Market $]]-_xlfn.IFNA(RosterPlan25[[#This Row],[2021 $]],1)</f>
        <v>-3</v>
      </c>
      <c r="X8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89" s="62">
        <f>RosterPlan25[[#This Row],[Pure Inflated $]]-RosterPlan25[[#This Row],[2021 $]]</f>
        <v>-3</v>
      </c>
      <c r="Z89" s="62" t="e">
        <f>INDEX(players[age],MATCH(RosterPlan25[[#This Row],[player_id]],players[sleeper_id],0))</f>
        <v>#N/A</v>
      </c>
      <c r="AN89" s="36">
        <v>1</v>
      </c>
      <c r="AO89" s="36">
        <f>AN89*0.3</f>
        <v>0.3</v>
      </c>
      <c r="AP89" s="36">
        <f>RosterPlan25[[#This Row],[Current $]]+ROUNDDOWN(AO89,0)</f>
        <v>0</v>
      </c>
      <c r="AQ89" s="69">
        <f t="shared" si="5"/>
        <v>0</v>
      </c>
      <c r="AR89"/>
      <c r="AS89"/>
      <c r="AT89"/>
      <c r="AU89"/>
      <c r="AV89"/>
    </row>
    <row r="90" spans="1:48" x14ac:dyDescent="0.3">
      <c r="A90" s="1"/>
      <c r="B90" s="69" t="s">
        <v>269</v>
      </c>
      <c r="C90" s="69" t="s">
        <v>13745</v>
      </c>
      <c r="D90" s="58">
        <f>_xlfn.IFNA(MATCH(RosterPlan25[[#This Row],[player_id]],CompositeRoster[sleeper_id],0),  MATCH(RosterPlan25[[#This Row],[PLAYER]],CompositeRoster[full_name],0))</f>
        <v>89</v>
      </c>
      <c r="E90" s="58" t="e">
        <f>MATCH(RosterPlan25[[#This Row],[player_id]],Draft2020[sleeper_id],0)</f>
        <v>#N/A</v>
      </c>
      <c r="F90" s="58" t="str">
        <f>INDEX(CompositeRoster[team],RosterPlan25[[#This Row],[RosterIndex]])&amp;""</f>
        <v>TBD</v>
      </c>
      <c r="G90" s="58" t="str">
        <f>INDEX(CompositeRoster[position],RosterPlan25[[#This Row],[RosterIndex]])&amp;""</f>
        <v>TBD</v>
      </c>
      <c r="H90" s="58" t="str">
        <f>INDEX(CompositeRoster[source],RosterPlan25[[#This Row],[RosterIndex]])</f>
        <v>Rookie</v>
      </c>
      <c r="I90" s="59">
        <f>_xlfn.IFNA(INDEX(Draft2020[PRICE],RosterPlan25[[#This Row],[DraftIndex]]),0)</f>
        <v>0</v>
      </c>
      <c r="J90" s="59" t="str">
        <f>IF(RosterPlan25[[#This Row],[SOURCE]]="Rookie","Rookie",_xlfn.IFNA(INDEX(Draft2020[Current Contract],RosterPlan25[[#This Row],[DraftIndex]]),"Undrafted"))</f>
        <v>Rookie</v>
      </c>
      <c r="K9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0" s="59">
        <f>ROUNDDOWN(RosterPlan25[[#This Row],[Optimal $]]*IF(RosterPlan25[[#This Row],[Contract]]="Rookie",0.3,0.15),0)</f>
        <v>0</v>
      </c>
      <c r="M90" s="59">
        <f ca="1">ROUNDDOWN(RosterPlan25[[#This Row],[Optimal $]]*IF(YEAR(TODAY())=2021,0,IF(RosterPlan25[[#This Row],[Contract]]="Rookie",0.3,0.15)),0)</f>
        <v>0</v>
      </c>
      <c r="N90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90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90" s="39" t="s">
        <v>434</v>
      </c>
      <c r="Q90" s="61">
        <f>_xlfn.IFNA(INDEX(Draft2020[Net Keeper Count],RosterPlan25[[#This Row],[DraftIndex]]),0)+IF(RosterPlan25[[#This Row],[KEEPER / RFA]]="K",1,0)</f>
        <v>1</v>
      </c>
      <c r="R90" s="60"/>
      <c r="S90" s="58">
        <f>IF(RosterPlan25[[#This Row],[VAR/G]]&gt;0,ROUND($AC$29*RosterPlan25[[#This Row],[VAR/G]],0),0)+1</f>
        <v>1</v>
      </c>
      <c r="T90" s="58">
        <f>RosterPlan25[[#This Row],[Optimal $]]-RosterPlan25[[#This Row],[2021 $]]</f>
        <v>-2</v>
      </c>
      <c r="U90" s="62">
        <f>IF(OR(RosterPlan25[[#This Row],[SOURCE]]="Rookie",RosterPlan25[[#This Row],[POS]]="K"),0,RosterPlan25[[#This Row],[VAR/G]]+3.3)</f>
        <v>0</v>
      </c>
      <c r="V90" s="62">
        <f>IF(RosterPlan25[[#This Row],[VAW/G]]&gt;0,ROUND(RosterPlan25[[#This Row],[VAW/G]]*$AC$56,0)+1,1)</f>
        <v>1</v>
      </c>
      <c r="W90" s="63">
        <f>RosterPlan25[[#This Row],[VAWG Market $]]-_xlfn.IFNA(RosterPlan25[[#This Row],[2021 $]],1)</f>
        <v>-2</v>
      </c>
      <c r="X9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0" s="62">
        <f>RosterPlan25[[#This Row],[Pure Inflated $]]-RosterPlan25[[#This Row],[2021 $]]</f>
        <v>-2</v>
      </c>
      <c r="Z90" s="62" t="e">
        <f>INDEX(players[age],MATCH(RosterPlan25[[#This Row],[player_id]],players[sleeper_id],0))</f>
        <v>#N/A</v>
      </c>
      <c r="AN90" s="36">
        <v>1</v>
      </c>
      <c r="AO90" s="36">
        <f>AN90*0.15</f>
        <v>0.15</v>
      </c>
      <c r="AP90" s="36">
        <f>RosterPlan25[[#This Row],[Current $]]+ROUNDDOWN(AO90,0)</f>
        <v>0</v>
      </c>
      <c r="AQ90" s="69">
        <f t="shared" si="5"/>
        <v>0</v>
      </c>
      <c r="AR90"/>
      <c r="AS90"/>
      <c r="AT90"/>
      <c r="AU90"/>
      <c r="AV90"/>
    </row>
    <row r="91" spans="1:48" x14ac:dyDescent="0.3">
      <c r="A91" s="1"/>
      <c r="B91" s="69" t="s">
        <v>269</v>
      </c>
      <c r="C91" s="69" t="s">
        <v>13753</v>
      </c>
      <c r="D91" s="69">
        <f>_xlfn.IFNA(MATCH(RosterPlan25[[#This Row],[player_id]],CompositeRoster[sleeper_id],0),  MATCH(RosterPlan25[[#This Row],[PLAYER]],CompositeRoster[full_name],0))</f>
        <v>90</v>
      </c>
      <c r="E91" s="69" t="e">
        <f>MATCH(RosterPlan25[[#This Row],[player_id]],Draft2020[sleeper_id],0)</f>
        <v>#N/A</v>
      </c>
      <c r="F91" s="58" t="str">
        <f>INDEX(CompositeRoster[team],RosterPlan25[[#This Row],[RosterIndex]])&amp;""</f>
        <v>TBD</v>
      </c>
      <c r="G91" s="58" t="str">
        <f>INDEX(CompositeRoster[position],RosterPlan25[[#This Row],[RosterIndex]])&amp;""</f>
        <v>TBD</v>
      </c>
      <c r="H91" s="58" t="str">
        <f>INDEX(CompositeRoster[source],RosterPlan25[[#This Row],[RosterIndex]])</f>
        <v>Rookie</v>
      </c>
      <c r="I91" s="59">
        <f>_xlfn.IFNA(INDEX(Draft2020[PRICE],RosterPlan25[[#This Row],[DraftIndex]]),0)</f>
        <v>0</v>
      </c>
      <c r="J91" s="59" t="str">
        <f>IF(RosterPlan25[[#This Row],[SOURCE]]="Rookie","Rookie",_xlfn.IFNA(INDEX(Draft2020[Current Contract],RosterPlan25[[#This Row],[DraftIndex]]),"Undrafted"))</f>
        <v>Rookie</v>
      </c>
      <c r="K9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1" s="59">
        <f>ROUNDDOWN(RosterPlan25[[#This Row],[Optimal $]]*IF(RosterPlan25[[#This Row],[Contract]]="Rookie",0.3,0.15),0)</f>
        <v>0</v>
      </c>
      <c r="M91" s="59">
        <f ca="1">ROUNDDOWN(RosterPlan25[[#This Row],[Optimal $]]*IF(YEAR(TODAY())=2021,0,IF(RosterPlan25[[#This Row],[Contract]]="Rookie",0.3,0.15)),0)</f>
        <v>0</v>
      </c>
      <c r="N91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91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91" s="39" t="s">
        <v>434</v>
      </c>
      <c r="Q91" s="61">
        <f>_xlfn.IFNA(INDEX(Draft2020[Net Keeper Count],RosterPlan25[[#This Row],[DraftIndex]]),0)+IF(RosterPlan25[[#This Row],[KEEPER / RFA]]="K",1,0)</f>
        <v>1</v>
      </c>
      <c r="R91" s="60"/>
      <c r="S91" s="58">
        <f>IF(RosterPlan25[[#This Row],[VAR/G]]&gt;0,ROUND($AC$29*RosterPlan25[[#This Row],[VAR/G]],0),0)+1</f>
        <v>1</v>
      </c>
      <c r="T91" s="58">
        <f>RosterPlan25[[#This Row],[Optimal $]]-RosterPlan25[[#This Row],[2021 $]]</f>
        <v>-1</v>
      </c>
      <c r="U91" s="62">
        <f>IF(OR(RosterPlan25[[#This Row],[SOURCE]]="Rookie",RosterPlan25[[#This Row],[POS]]="K"),0,RosterPlan25[[#This Row],[VAR/G]]+3.3)</f>
        <v>0</v>
      </c>
      <c r="V91" s="62">
        <f>IF(RosterPlan25[[#This Row],[VAW/G]]&gt;0,ROUND(RosterPlan25[[#This Row],[VAW/G]]*$AC$56,0)+1,1)</f>
        <v>1</v>
      </c>
      <c r="W91" s="63">
        <f>RosterPlan25[[#This Row],[VAWG Market $]]-_xlfn.IFNA(RosterPlan25[[#This Row],[2021 $]],1)</f>
        <v>-1</v>
      </c>
      <c r="X9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1" s="62">
        <f>RosterPlan25[[#This Row],[Pure Inflated $]]-RosterPlan25[[#This Row],[2021 $]]</f>
        <v>-1</v>
      </c>
      <c r="Z91" s="62" t="e">
        <f>INDEX(players[age],MATCH(RosterPlan25[[#This Row],[player_id]],players[sleeper_id],0))</f>
        <v>#N/A</v>
      </c>
      <c r="AN91" s="36">
        <v>1</v>
      </c>
      <c r="AO91" s="36">
        <f>AN91*0.15</f>
        <v>0.15</v>
      </c>
      <c r="AP91" s="36">
        <f>RosterPlan25[[#This Row],[Current $]]+ROUNDDOWN(AO91,0)</f>
        <v>0</v>
      </c>
      <c r="AQ91" s="69">
        <f t="shared" si="5"/>
        <v>0</v>
      </c>
      <c r="AR91"/>
      <c r="AS91"/>
      <c r="AT91"/>
      <c r="AU91"/>
      <c r="AV91"/>
    </row>
    <row r="92" spans="1:48" x14ac:dyDescent="0.3">
      <c r="A92" s="1"/>
      <c r="B92" s="69" t="s">
        <v>269</v>
      </c>
      <c r="C92" s="69" t="s">
        <v>13763</v>
      </c>
      <c r="D92" s="69">
        <f>_xlfn.IFNA(MATCH(RosterPlan25[[#This Row],[player_id]],CompositeRoster[sleeper_id],0),  MATCH(RosterPlan25[[#This Row],[PLAYER]],CompositeRoster[full_name],0))</f>
        <v>91</v>
      </c>
      <c r="E92" s="69" t="e">
        <f>MATCH(RosterPlan25[[#This Row],[player_id]],Draft2020[sleeper_id],0)</f>
        <v>#N/A</v>
      </c>
      <c r="F92" s="58" t="str">
        <f>INDEX(CompositeRoster[team],RosterPlan25[[#This Row],[RosterIndex]])&amp;""</f>
        <v>TBD</v>
      </c>
      <c r="G92" s="58" t="str">
        <f>INDEX(CompositeRoster[position],RosterPlan25[[#This Row],[RosterIndex]])&amp;""</f>
        <v>TBD</v>
      </c>
      <c r="H92" s="58" t="str">
        <f>INDEX(CompositeRoster[source],RosterPlan25[[#This Row],[RosterIndex]])</f>
        <v>Rookie</v>
      </c>
      <c r="I92" s="59">
        <f>_xlfn.IFNA(INDEX(Draft2020[PRICE],RosterPlan25[[#This Row],[DraftIndex]]),0)</f>
        <v>0</v>
      </c>
      <c r="J92" s="59" t="str">
        <f>IF(RosterPlan25[[#This Row],[SOURCE]]="Rookie","Rookie",_xlfn.IFNA(INDEX(Draft2020[Current Contract],RosterPlan25[[#This Row],[DraftIndex]]),"Undrafted"))</f>
        <v>Rookie</v>
      </c>
      <c r="K9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2" s="59">
        <f>ROUNDDOWN(RosterPlan25[[#This Row],[Optimal $]]*IF(RosterPlan25[[#This Row],[Contract]]="Rookie",0.3,0.15),0)</f>
        <v>0</v>
      </c>
      <c r="M92" s="59">
        <f ca="1">ROUNDDOWN(RosterPlan25[[#This Row],[Optimal $]]*IF(YEAR(TODAY())=2021,0,IF(RosterPlan25[[#This Row],[Contract]]="Rookie",0.3,0.15)),0)</f>
        <v>0</v>
      </c>
      <c r="N92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92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92" s="39" t="s">
        <v>434</v>
      </c>
      <c r="Q92" s="60">
        <f>_xlfn.IFNA(INDEX(Draft2020[Net Keeper Count],RosterPlan25[[#This Row],[DraftIndex]]),0)+IF(RosterPlan25[[#This Row],[KEEPER / RFA]]="K",1,0)</f>
        <v>1</v>
      </c>
      <c r="R92" s="61"/>
      <c r="S92" s="58">
        <f>IF(RosterPlan25[[#This Row],[VAR/G]]&gt;0,ROUND($AC$29*RosterPlan25[[#This Row],[VAR/G]],0),0)+1</f>
        <v>1</v>
      </c>
      <c r="T92" s="58">
        <f>RosterPlan25[[#This Row],[Optimal $]]-RosterPlan25[[#This Row],[2021 $]]</f>
        <v>0</v>
      </c>
      <c r="U92" s="62">
        <f>IF(OR(RosterPlan25[[#This Row],[SOURCE]]="Rookie",RosterPlan25[[#This Row],[POS]]="K"),0,RosterPlan25[[#This Row],[VAR/G]]+3.3)</f>
        <v>0</v>
      </c>
      <c r="V92" s="62">
        <f>IF(RosterPlan25[[#This Row],[VAW/G]]&gt;0,ROUND(RosterPlan25[[#This Row],[VAW/G]]*$AC$56,0)+1,1)</f>
        <v>1</v>
      </c>
      <c r="W92" s="63">
        <f>RosterPlan25[[#This Row],[VAWG Market $]]-_xlfn.IFNA(RosterPlan25[[#This Row],[2021 $]],1)</f>
        <v>0</v>
      </c>
      <c r="X9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2" s="58">
        <f>RosterPlan25[[#This Row],[Pure Inflated $]]-RosterPlan25[[#This Row],[2021 $]]</f>
        <v>0</v>
      </c>
      <c r="Z92" s="62" t="e">
        <f>INDEX(players[age],MATCH(RosterPlan25[[#This Row],[player_id]],players[sleeper_id],0))</f>
        <v>#N/A</v>
      </c>
      <c r="AN92" s="36">
        <v>13</v>
      </c>
      <c r="AO92" s="36">
        <f t="shared" ref="AO92:AO98" si="6">AN92*0.3</f>
        <v>3.9</v>
      </c>
      <c r="AP92" s="36">
        <f>RosterPlan25[[#This Row],[Current $]]+ROUNDDOWN(AO92,0)</f>
        <v>3</v>
      </c>
      <c r="AQ92" s="69">
        <f t="shared" si="5"/>
        <v>0.85785326086956537</v>
      </c>
      <c r="AR92"/>
      <c r="AS92"/>
      <c r="AT92"/>
      <c r="AU92"/>
      <c r="AV92"/>
    </row>
    <row r="93" spans="1:48" x14ac:dyDescent="0.3">
      <c r="A93" s="1"/>
      <c r="B93" s="69" t="s">
        <v>269</v>
      </c>
      <c r="C93" s="69" t="s">
        <v>13773</v>
      </c>
      <c r="D93" s="58">
        <f>_xlfn.IFNA(MATCH(RosterPlan25[[#This Row],[player_id]],CompositeRoster[sleeper_id],0),  MATCH(RosterPlan25[[#This Row],[PLAYER]],CompositeRoster[full_name],0))</f>
        <v>92</v>
      </c>
      <c r="E93" s="58" t="e">
        <f>MATCH(RosterPlan25[[#This Row],[player_id]],Draft2020[sleeper_id],0)</f>
        <v>#N/A</v>
      </c>
      <c r="F93" s="58" t="str">
        <f>INDEX(CompositeRoster[team],RosterPlan25[[#This Row],[RosterIndex]])&amp;""</f>
        <v>TBD</v>
      </c>
      <c r="G93" s="58" t="str">
        <f>INDEX(CompositeRoster[position],RosterPlan25[[#This Row],[RosterIndex]])&amp;""</f>
        <v>TBD</v>
      </c>
      <c r="H93" s="58" t="str">
        <f>INDEX(CompositeRoster[source],RosterPlan25[[#This Row],[RosterIndex]])</f>
        <v>Rookie</v>
      </c>
      <c r="I93" s="59">
        <f>_xlfn.IFNA(INDEX(Draft2020[PRICE],RosterPlan25[[#This Row],[DraftIndex]]),0)</f>
        <v>0</v>
      </c>
      <c r="J93" s="59" t="str">
        <f>IF(RosterPlan25[[#This Row],[SOURCE]]="Rookie","Rookie",_xlfn.IFNA(INDEX(Draft2020[Current Contract],RosterPlan25[[#This Row],[DraftIndex]]),"Undrafted"))</f>
        <v>Rookie</v>
      </c>
      <c r="K9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3" s="59">
        <f>ROUNDDOWN(RosterPlan25[[#This Row],[Optimal $]]*IF(RosterPlan25[[#This Row],[Contract]]="Rookie",0.3,0.15),0)</f>
        <v>0</v>
      </c>
      <c r="M93" s="59">
        <f ca="1">ROUNDDOWN(RosterPlan25[[#This Row],[Optimal $]]*IF(YEAR(TODAY())=2021,0,IF(RosterPlan25[[#This Row],[Contract]]="Rookie",0.3,0.15)),0)</f>
        <v>0</v>
      </c>
      <c r="N9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93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93" s="39" t="s">
        <v>434</v>
      </c>
      <c r="Q93" s="61">
        <f>_xlfn.IFNA(INDEX(Draft2020[Net Keeper Count],RosterPlan25[[#This Row],[DraftIndex]]),0)+IF(RosterPlan25[[#This Row],[KEEPER / RFA]]="K",1,0)</f>
        <v>1</v>
      </c>
      <c r="R93" s="60"/>
      <c r="S93" s="58">
        <f>IF(RosterPlan25[[#This Row],[VAR/G]]&gt;0,ROUND($AC$29*RosterPlan25[[#This Row],[VAR/G]],0),0)+1</f>
        <v>1</v>
      </c>
      <c r="T93" s="58">
        <f>RosterPlan25[[#This Row],[Optimal $]]-RosterPlan25[[#This Row],[2021 $]]</f>
        <v>0</v>
      </c>
      <c r="U93" s="62">
        <f>IF(OR(RosterPlan25[[#This Row],[SOURCE]]="Rookie",RosterPlan25[[#This Row],[POS]]="K"),0,RosterPlan25[[#This Row],[VAR/G]]+3.3)</f>
        <v>0</v>
      </c>
      <c r="V93" s="62">
        <f>IF(RosterPlan25[[#This Row],[VAW/G]]&gt;0,ROUND(RosterPlan25[[#This Row],[VAW/G]]*$AC$56,0)+1,1)</f>
        <v>1</v>
      </c>
      <c r="W93" s="63">
        <f>RosterPlan25[[#This Row],[VAWG Market $]]-_xlfn.IFNA(RosterPlan25[[#This Row],[2021 $]],1)</f>
        <v>0</v>
      </c>
      <c r="X9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3" s="62">
        <f>RosterPlan25[[#This Row],[Pure Inflated $]]-RosterPlan25[[#This Row],[2021 $]]</f>
        <v>0</v>
      </c>
      <c r="Z93" s="62" t="e">
        <f>INDEX(players[age],MATCH(RosterPlan25[[#This Row],[player_id]],players[sleeper_id],0))</f>
        <v>#N/A</v>
      </c>
      <c r="AN93" s="64">
        <v>1</v>
      </c>
      <c r="AO93" s="36">
        <f t="shared" si="6"/>
        <v>0.3</v>
      </c>
      <c r="AP93" s="36">
        <f>RosterPlan25[[#This Row],[Current $]]+ROUNDDOWN(AO93,0)</f>
        <v>0</v>
      </c>
      <c r="AQ93" s="69">
        <f t="shared" si="5"/>
        <v>0</v>
      </c>
      <c r="AR93"/>
      <c r="AS93"/>
      <c r="AT93"/>
      <c r="AU93"/>
      <c r="AV93"/>
    </row>
    <row r="94" spans="1:48" x14ac:dyDescent="0.3">
      <c r="A94" s="1"/>
      <c r="B94" s="69" t="s">
        <v>269</v>
      </c>
      <c r="C94" s="69" t="s">
        <v>15542</v>
      </c>
      <c r="D94" s="69">
        <f>_xlfn.IFNA(MATCH(RosterPlan25[[#This Row],[player_id]],CompositeRoster[sleeper_id],0),  MATCH(RosterPlan25[[#This Row],[PLAYER]],CompositeRoster[full_name],0))</f>
        <v>93</v>
      </c>
      <c r="E94" s="69" t="e">
        <f>MATCH(RosterPlan25[[#This Row],[player_id]],Draft2020[sleeper_id],0)</f>
        <v>#N/A</v>
      </c>
      <c r="F94" s="58" t="str">
        <f>INDEX(CompositeRoster[team],RosterPlan25[[#This Row],[RosterIndex]])&amp;""</f>
        <v>TBD</v>
      </c>
      <c r="G94" s="58" t="str">
        <f>INDEX(CompositeRoster[position],RosterPlan25[[#This Row],[RosterIndex]])&amp;""</f>
        <v>TBD</v>
      </c>
      <c r="H94" s="58" t="str">
        <f>INDEX(CompositeRoster[source],RosterPlan25[[#This Row],[RosterIndex]])</f>
        <v>Rookie</v>
      </c>
      <c r="I94" s="59">
        <f>_xlfn.IFNA(INDEX(Draft2020[PRICE],RosterPlan25[[#This Row],[DraftIndex]]),0)</f>
        <v>0</v>
      </c>
      <c r="J94" s="59" t="str">
        <f>IF(RosterPlan25[[#This Row],[SOURCE]]="Rookie","Rookie",_xlfn.IFNA(INDEX(Draft2020[Current Contract],RosterPlan25[[#This Row],[DraftIndex]]),"Undrafted"))</f>
        <v>Rookie</v>
      </c>
      <c r="K9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4" s="59">
        <f>ROUNDDOWN(RosterPlan25[[#This Row],[Optimal $]]*IF(RosterPlan25[[#This Row],[Contract]]="Rookie",0.3,0.15),0)</f>
        <v>0</v>
      </c>
      <c r="M94" s="59">
        <f ca="1">ROUNDDOWN(RosterPlan25[[#This Row],[Optimal $]]*IF(YEAR(TODAY())=2021,0,IF(RosterPlan25[[#This Row],[Contract]]="Rookie",0.3,0.15)),0)</f>
        <v>0</v>
      </c>
      <c r="N94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94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94" s="39" t="s">
        <v>434</v>
      </c>
      <c r="Q94" s="61">
        <f>_xlfn.IFNA(INDEX(Draft2020[Net Keeper Count],RosterPlan25[[#This Row],[DraftIndex]]),0)+IF(RosterPlan25[[#This Row],[KEEPER / RFA]]="K",1,0)</f>
        <v>1</v>
      </c>
      <c r="R94" s="60"/>
      <c r="S94" s="58">
        <f>IF(RosterPlan25[[#This Row],[VAR/G]]&gt;0,ROUND($AC$29*RosterPlan25[[#This Row],[VAR/G]],0),0)+1</f>
        <v>1</v>
      </c>
      <c r="T94" s="58">
        <f>RosterPlan25[[#This Row],[Optimal $]]-RosterPlan25[[#This Row],[2021 $]]</f>
        <v>0</v>
      </c>
      <c r="U94" s="62">
        <f>IF(OR(RosterPlan25[[#This Row],[SOURCE]]="Rookie",RosterPlan25[[#This Row],[POS]]="K"),0,RosterPlan25[[#This Row],[VAR/G]]+3.3)</f>
        <v>0</v>
      </c>
      <c r="V94" s="62">
        <f>IF(RosterPlan25[[#This Row],[VAW/G]]&gt;0,ROUND(RosterPlan25[[#This Row],[VAW/G]]*$AC$56,0)+1,1)</f>
        <v>1</v>
      </c>
      <c r="W94" s="63">
        <f>RosterPlan25[[#This Row],[VAWG Market $]]-_xlfn.IFNA(RosterPlan25[[#This Row],[2021 $]],1)</f>
        <v>0</v>
      </c>
      <c r="X9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4" s="62">
        <f>RosterPlan25[[#This Row],[Pure Inflated $]]-RosterPlan25[[#This Row],[2021 $]]</f>
        <v>0</v>
      </c>
      <c r="Z94" s="62" t="e">
        <f>INDEX(players[age],MATCH(RosterPlan25[[#This Row],[player_id]],players[sleeper_id],0))</f>
        <v>#N/A</v>
      </c>
      <c r="AN94" s="64">
        <v>1</v>
      </c>
      <c r="AO94" s="36">
        <f t="shared" si="6"/>
        <v>0.3</v>
      </c>
      <c r="AP94" s="36">
        <f>RosterPlan25[[#This Row],[Current $]]+ROUNDDOWN(AO94,0)</f>
        <v>0</v>
      </c>
      <c r="AQ94" s="69">
        <f t="shared" si="5"/>
        <v>0</v>
      </c>
      <c r="AR94"/>
      <c r="AS94"/>
      <c r="AT94"/>
      <c r="AU94"/>
      <c r="AV94"/>
    </row>
    <row r="95" spans="1:48" x14ac:dyDescent="0.3">
      <c r="A95" s="1" t="s">
        <v>7545</v>
      </c>
      <c r="B95" s="69" t="s">
        <v>268</v>
      </c>
      <c r="C95" s="69" t="s">
        <v>7548</v>
      </c>
      <c r="D95" s="58">
        <f>_xlfn.IFNA(MATCH(RosterPlan25[[#This Row],[player_id]],CompositeRoster[sleeper_id],0),  MATCH(RosterPlan25[[#This Row],[PLAYER]],CompositeRoster[full_name],0))</f>
        <v>94</v>
      </c>
      <c r="E95" s="58">
        <f>MATCH(RosterPlan25[[#This Row],[player_id]],Draft2020[sleeper_id],0)</f>
        <v>126</v>
      </c>
      <c r="F95" s="58" t="str">
        <f>INDEX(CompositeRoster[team],RosterPlan25[[#This Row],[RosterIndex]])&amp;""</f>
        <v>GB</v>
      </c>
      <c r="G95" s="58" t="str">
        <f>INDEX(CompositeRoster[position],RosterPlan25[[#This Row],[RosterIndex]])&amp;""</f>
        <v>WR</v>
      </c>
      <c r="H95" s="58" t="str">
        <f>INDEX(CompositeRoster[source],RosterPlan25[[#This Row],[RosterIndex]])</f>
        <v>Roster</v>
      </c>
      <c r="I95" s="59">
        <f>_xlfn.IFNA(INDEX(Draft2020[PRICE],RosterPlan25[[#This Row],[DraftIndex]]),0)</f>
        <v>1</v>
      </c>
      <c r="J95" s="59" t="str">
        <f>IF(RosterPlan25[[#This Row],[SOURCE]]="Rookie","Rookie",_xlfn.IFNA(INDEX(Draft2020[Current Contract],RosterPlan25[[#This Row],[DraftIndex]]),"Undrafted"))</f>
        <v>Undrafted</v>
      </c>
      <c r="K9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95" s="59">
        <f>ROUNDDOWN(RosterPlan25[[#This Row],[Optimal $]]*IF(RosterPlan25[[#This Row],[Contract]]="Rookie",0.3,0.15),0)</f>
        <v>0</v>
      </c>
      <c r="M95" s="59">
        <f ca="1">ROUNDDOWN(RosterPlan25[[#This Row],[Optimal $]]*IF(YEAR(TODAY())=2021,0,IF(RosterPlan25[[#This Row],[Contract]]="Rookie",0.3,0.15)),0)</f>
        <v>0</v>
      </c>
      <c r="N9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95" s="26">
        <f>_xlfn.IFNA(IF(RosterPlan25[[#This Row],[POS]]="K",0,INDEX(BeerSheets[Average],MATCH(TEXT(RosterPlan25[[#This Row],[player_id]],"0"),BeerSheets[sleeper_id],0))),_xlfn.SWITCH(RosterPlan25[[#This Row],[POS]],"QB",-12,"RB",-8,"WR",-8,-5))</f>
        <v>-1.84</v>
      </c>
      <c r="P95" s="39" t="s">
        <v>434</v>
      </c>
      <c r="Q95" s="61">
        <f>_xlfn.IFNA(INDEX(Draft2020[Net Keeper Count],RosterPlan25[[#This Row],[DraftIndex]]),0)+IF(RosterPlan25[[#This Row],[KEEPER / RFA]]="K",1,0)</f>
        <v>2</v>
      </c>
      <c r="R95" s="60"/>
      <c r="S95" s="58">
        <f>IF(RosterPlan25[[#This Row],[VAR/G]]&gt;0,ROUND($AC$29*RosterPlan25[[#This Row],[VAR/G]],0),0)+1</f>
        <v>1</v>
      </c>
      <c r="T95" s="58">
        <f ca="1">RosterPlan25[[#This Row],[Optimal $]]-RosterPlan25[[#This Row],[2021 $]]</f>
        <v>0</v>
      </c>
      <c r="U95" s="62">
        <f>IF(OR(RosterPlan25[[#This Row],[SOURCE]]="Rookie",RosterPlan25[[#This Row],[POS]]="K"),0,RosterPlan25[[#This Row],[VAR/G]]+3.3)</f>
        <v>1.4599999999999997</v>
      </c>
      <c r="V95" s="62">
        <f ca="1">IF(RosterPlan25[[#This Row],[VAW/G]]&gt;0,ROUND(RosterPlan25[[#This Row],[VAW/G]]*$AC$56,0)+1,1)</f>
        <v>90</v>
      </c>
      <c r="W95" s="63">
        <f ca="1">RosterPlan25[[#This Row],[VAWG Market $]]-_xlfn.IFNA(RosterPlan25[[#This Row],[2021 $]],1)</f>
        <v>89</v>
      </c>
      <c r="X9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5" s="62">
        <f ca="1">RosterPlan25[[#This Row],[Pure Inflated $]]-RosterPlan25[[#This Row],[2021 $]]</f>
        <v>0</v>
      </c>
      <c r="Z95" s="62">
        <f>INDEX(players[age],MATCH(RosterPlan25[[#This Row],[player_id]],players[sleeper_id],0))</f>
        <v>25</v>
      </c>
      <c r="AN95" s="64">
        <v>1</v>
      </c>
      <c r="AO95" s="36">
        <f t="shared" si="6"/>
        <v>0.3</v>
      </c>
      <c r="AP95" s="36">
        <f>RosterPlan25[[#This Row],[Current $]]+ROUNDDOWN(AO95,0)</f>
        <v>1</v>
      </c>
      <c r="AQ95" s="69">
        <f t="shared" si="5"/>
        <v>0</v>
      </c>
      <c r="AR95"/>
      <c r="AS95"/>
      <c r="AT95"/>
      <c r="AU95"/>
      <c r="AV95"/>
    </row>
    <row r="96" spans="1:48" x14ac:dyDescent="0.3">
      <c r="A96" s="1" t="s">
        <v>3387</v>
      </c>
      <c r="B96" s="69" t="s">
        <v>268</v>
      </c>
      <c r="C96" s="69" t="s">
        <v>3389</v>
      </c>
      <c r="D96" s="58">
        <f>_xlfn.IFNA(MATCH(RosterPlan25[[#This Row],[player_id]],CompositeRoster[sleeper_id],0),  MATCH(RosterPlan25[[#This Row],[PLAYER]],CompositeRoster[full_name],0))</f>
        <v>95</v>
      </c>
      <c r="E96" s="58">
        <f>MATCH(RosterPlan25[[#This Row],[player_id]],Draft2020[sleeper_id],0)</f>
        <v>123</v>
      </c>
      <c r="F96" s="58" t="str">
        <f>INDEX(CompositeRoster[team],RosterPlan25[[#This Row],[RosterIndex]])&amp;""</f>
        <v>WAS</v>
      </c>
      <c r="G96" s="58" t="str">
        <f>INDEX(CompositeRoster[position],RosterPlan25[[#This Row],[RosterIndex]])&amp;""</f>
        <v>RB</v>
      </c>
      <c r="H96" s="58" t="str">
        <f>INDEX(CompositeRoster[source],RosterPlan25[[#This Row],[RosterIndex]])</f>
        <v>Roster</v>
      </c>
      <c r="I96" s="59">
        <f>_xlfn.IFNA(INDEX(Draft2020[PRICE],RosterPlan25[[#This Row],[DraftIndex]]),0)</f>
        <v>2</v>
      </c>
      <c r="J96" s="59" t="str">
        <f>IF(RosterPlan25[[#This Row],[SOURCE]]="Rookie","Rookie",_xlfn.IFNA(INDEX(Draft2020[Current Contract],RosterPlan25[[#This Row],[DraftIndex]]),"Undrafted"))</f>
        <v>Rookie</v>
      </c>
      <c r="K9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6" s="59">
        <f>ROUNDDOWN(RosterPlan25[[#This Row],[Optimal $]]*IF(RosterPlan25[[#This Row],[Contract]]="Rookie",0.3,0.15),0)</f>
        <v>0</v>
      </c>
      <c r="M96" s="59">
        <f ca="1">ROUNDDOWN(RosterPlan25[[#This Row],[Optimal $]]*IF(YEAR(TODAY())=2021,0,IF(RosterPlan25[[#This Row],[Contract]]="Rookie",0.3,0.15)),0)</f>
        <v>0</v>
      </c>
      <c r="N96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96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P96" s="39" t="s">
        <v>434</v>
      </c>
      <c r="Q96" s="61">
        <f>_xlfn.IFNA(INDEX(Draft2020[Net Keeper Count],RosterPlan25[[#This Row],[DraftIndex]]),0)+IF(RosterPlan25[[#This Row],[KEEPER / RFA]]="K",1,0)</f>
        <v>2</v>
      </c>
      <c r="R96" s="60"/>
      <c r="S96" s="58">
        <f>IF(RosterPlan25[[#This Row],[VAR/G]]&gt;0,ROUND($AC$29*RosterPlan25[[#This Row],[VAR/G]],0),0)+1</f>
        <v>1</v>
      </c>
      <c r="T96" s="58">
        <f ca="1">RosterPlan25[[#This Row],[Optimal $]]-RosterPlan25[[#This Row],[2021 $]]</f>
        <v>-1</v>
      </c>
      <c r="U96" s="62">
        <f>IF(OR(RosterPlan25[[#This Row],[SOURCE]]="Rookie",RosterPlan25[[#This Row],[POS]]="K"),0,RosterPlan25[[#This Row],[VAR/G]]+3.3)</f>
        <v>-4.7</v>
      </c>
      <c r="V96" s="62">
        <f>IF(RosterPlan25[[#This Row],[VAW/G]]&gt;0,ROUND(RosterPlan25[[#This Row],[VAW/G]]*$AC$56,0)+1,1)</f>
        <v>1</v>
      </c>
      <c r="W96" s="63">
        <f ca="1">RosterPlan25[[#This Row],[VAWG Market $]]-_xlfn.IFNA(RosterPlan25[[#This Row],[2021 $]],1)</f>
        <v>-1</v>
      </c>
      <c r="X9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6" s="62">
        <f ca="1">RosterPlan25[[#This Row],[Pure Inflated $]]-RosterPlan25[[#This Row],[2021 $]]</f>
        <v>-1</v>
      </c>
      <c r="Z96" s="62">
        <f>INDEX(players[age],MATCH(RosterPlan25[[#This Row],[player_id]],players[sleeper_id],0))</f>
        <v>23</v>
      </c>
      <c r="AN96" s="64">
        <v>1</v>
      </c>
      <c r="AO96" s="36">
        <f t="shared" si="6"/>
        <v>0.3</v>
      </c>
      <c r="AP96" s="36">
        <f>RosterPlan25[[#This Row],[Current $]]+ROUNDDOWN(AO96,0)</f>
        <v>2</v>
      </c>
      <c r="AQ96" s="69">
        <f t="shared" si="5"/>
        <v>0</v>
      </c>
      <c r="AR96"/>
      <c r="AS96"/>
      <c r="AT96"/>
      <c r="AU96"/>
      <c r="AV96"/>
    </row>
    <row r="97" spans="1:48" x14ac:dyDescent="0.3">
      <c r="A97" s="1" t="s">
        <v>14916</v>
      </c>
      <c r="B97" s="69" t="s">
        <v>268</v>
      </c>
      <c r="C97" s="69" t="s">
        <v>14915</v>
      </c>
      <c r="D97" s="58">
        <f>_xlfn.IFNA(MATCH(RosterPlan25[[#This Row],[player_id]],CompositeRoster[sleeper_id],0),  MATCH(RosterPlan25[[#This Row],[PLAYER]],CompositeRoster[full_name],0))</f>
        <v>96</v>
      </c>
      <c r="E97" s="58">
        <f>MATCH(RosterPlan25[[#This Row],[player_id]],Draft2020[sleeper_id],0)</f>
        <v>143</v>
      </c>
      <c r="F97" s="58" t="str">
        <f>INDEX(CompositeRoster[team],RosterPlan25[[#This Row],[RosterIndex]])&amp;""</f>
        <v>DAL</v>
      </c>
      <c r="G97" s="58" t="str">
        <f>INDEX(CompositeRoster[position],RosterPlan25[[#This Row],[RosterIndex]])&amp;""</f>
        <v>WR</v>
      </c>
      <c r="H97" s="58" t="str">
        <f>INDEX(CompositeRoster[source],RosterPlan25[[#This Row],[RosterIndex]])</f>
        <v>Roster</v>
      </c>
      <c r="I97" s="59">
        <f>_xlfn.IFNA(INDEX(Draft2020[PRICE],RosterPlan25[[#This Row],[DraftIndex]]),0)</f>
        <v>5</v>
      </c>
      <c r="J97" s="59" t="str">
        <f>IF(RosterPlan25[[#This Row],[SOURCE]]="Rookie","Rookie",_xlfn.IFNA(INDEX(Draft2020[Current Contract],RosterPlan25[[#This Row],[DraftIndex]]),"Undrafted"))</f>
        <v>Rookie</v>
      </c>
      <c r="K9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7" s="59">
        <f>ROUNDDOWN(RosterPlan25[[#This Row],[Optimal $]]*IF(RosterPlan25[[#This Row],[Contract]]="Rookie",0.3,0.15),0)</f>
        <v>6</v>
      </c>
      <c r="M97" s="59">
        <f ca="1">ROUNDDOWN(RosterPlan25[[#This Row],[Optimal $]]*IF(YEAR(TODAY())=2021,0,IF(RosterPlan25[[#This Row],[Contract]]="Rookie",0.3,0.15)),0)</f>
        <v>0</v>
      </c>
      <c r="N97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97" s="26">
        <f>_xlfn.IFNA(IF(RosterPlan25[[#This Row],[POS]]="K",0,INDEX(BeerSheets[Average],MATCH(TEXT(RosterPlan25[[#This Row],[player_id]],"0"),BeerSheets[sleeper_id],0))),_xlfn.SWITCH(RosterPlan25[[#This Row],[POS]],"QB",-12,"RB",-8,"WR",-8,-5))</f>
        <v>2.31</v>
      </c>
      <c r="P97" s="39" t="s">
        <v>434</v>
      </c>
      <c r="Q97" s="61">
        <f>_xlfn.IFNA(INDEX(Draft2020[Net Keeper Count],RosterPlan25[[#This Row],[DraftIndex]]),0)+IF(RosterPlan25[[#This Row],[KEEPER / RFA]]="K",1,0)</f>
        <v>1</v>
      </c>
      <c r="R97" s="60"/>
      <c r="S97" s="58">
        <f>IF(RosterPlan25[[#This Row],[VAR/G]]&gt;0,ROUND($AC$29*RosterPlan25[[#This Row],[VAR/G]],0),0)+1</f>
        <v>22</v>
      </c>
      <c r="T97" s="58">
        <f ca="1">RosterPlan25[[#This Row],[Optimal $]]-RosterPlan25[[#This Row],[2021 $]]</f>
        <v>17</v>
      </c>
      <c r="U97" s="62">
        <f>IF(OR(RosterPlan25[[#This Row],[SOURCE]]="Rookie",RosterPlan25[[#This Row],[POS]]="K"),0,RosterPlan25[[#This Row],[VAR/G]]+3.3)</f>
        <v>5.6099999999999994</v>
      </c>
      <c r="V97" s="62">
        <f ca="1">IF(RosterPlan25[[#This Row],[VAW/G]]&gt;0,ROUND(RosterPlan25[[#This Row],[VAW/G]]*$AC$56,0)+1,1)</f>
        <v>343</v>
      </c>
      <c r="W97" s="63">
        <f ca="1">RosterPlan25[[#This Row],[VAWG Market $]]-_xlfn.IFNA(RosterPlan25[[#This Row],[2021 $]],1)</f>
        <v>338</v>
      </c>
      <c r="X97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122</v>
      </c>
      <c r="Y97" s="62">
        <f ca="1">RosterPlan25[[#This Row],[Pure Inflated $]]-RosterPlan25[[#This Row],[2021 $]]</f>
        <v>117</v>
      </c>
      <c r="Z97" s="62">
        <f>INDEX(players[age],MATCH(RosterPlan25[[#This Row],[player_id]],players[sleeper_id],0))</f>
        <v>22</v>
      </c>
      <c r="AN97" s="64">
        <v>1</v>
      </c>
      <c r="AO97" s="36">
        <f t="shared" si="6"/>
        <v>0.3</v>
      </c>
      <c r="AP97" s="36">
        <f>RosterPlan25[[#This Row],[Current $]]+ROUNDDOWN(AO97,0)</f>
        <v>5</v>
      </c>
      <c r="AQ97" s="69">
        <f t="shared" si="5"/>
        <v>0</v>
      </c>
      <c r="AR97"/>
      <c r="AS97"/>
      <c r="AT97"/>
      <c r="AU97"/>
      <c r="AV97"/>
    </row>
    <row r="98" spans="1:48" x14ac:dyDescent="0.3">
      <c r="A98" s="1" t="s">
        <v>100</v>
      </c>
      <c r="B98" s="69" t="s">
        <v>268</v>
      </c>
      <c r="C98" s="69" t="s">
        <v>4282</v>
      </c>
      <c r="D98" s="69">
        <f>_xlfn.IFNA(MATCH(RosterPlan25[[#This Row],[player_id]],CompositeRoster[sleeper_id],0),  MATCH(RosterPlan25[[#This Row],[PLAYER]],CompositeRoster[full_name],0))</f>
        <v>97</v>
      </c>
      <c r="E98" s="69">
        <f>MATCH(RosterPlan25[[#This Row],[player_id]],Draft2020[sleeper_id],0)</f>
        <v>138</v>
      </c>
      <c r="F98" s="58" t="str">
        <f>INDEX(CompositeRoster[team],RosterPlan25[[#This Row],[RosterIndex]])&amp;""</f>
        <v>TB</v>
      </c>
      <c r="G98" s="58" t="str">
        <f>INDEX(CompositeRoster[position],RosterPlan25[[#This Row],[RosterIndex]])&amp;""</f>
        <v>WR</v>
      </c>
      <c r="H98" s="58" t="str">
        <f>INDEX(CompositeRoster[source],RosterPlan25[[#This Row],[RosterIndex]])</f>
        <v>Roster</v>
      </c>
      <c r="I98" s="59">
        <f>_xlfn.IFNA(INDEX(Draft2020[PRICE],RosterPlan25[[#This Row],[DraftIndex]]),0)</f>
        <v>19</v>
      </c>
      <c r="J98" s="59" t="str">
        <f>IF(RosterPlan25[[#This Row],[SOURCE]]="Rookie","Rookie",_xlfn.IFNA(INDEX(Draft2020[Current Contract],RosterPlan25[[#This Row],[DraftIndex]]),"Undrafted"))</f>
        <v>Rookie</v>
      </c>
      <c r="K9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98" s="59">
        <f>ROUNDDOWN(RosterPlan25[[#This Row],[Optimal $]]*IF(RosterPlan25[[#This Row],[Contract]]="Rookie",0.3,0.15),0)</f>
        <v>6</v>
      </c>
      <c r="M98" s="59">
        <f ca="1">ROUNDDOWN(RosterPlan25[[#This Row],[Optimal $]]*IF(YEAR(TODAY())=2021,0,IF(RosterPlan25[[#This Row],[Contract]]="Rookie",0.3,0.15)),0)</f>
        <v>0</v>
      </c>
      <c r="N98" s="60">
        <f ca="1">IF(RosterPlan25[[#This Row],[SOURCE]]="Rookie",INDEX(Rookies2021[salary],MATCH(RosterPlan25[[#This Row],[PLAYER]],Rookies2021[full_name],0)),MAX(RosterPlan25[[#This Row],[Current $]]+RosterPlan25[[#This Row],[$↑ VAR]],1))</f>
        <v>19</v>
      </c>
      <c r="O98" s="26">
        <f>_xlfn.IFNA(IF(RosterPlan25[[#This Row],[POS]]="K",0,INDEX(BeerSheets[Average],MATCH(TEXT(RosterPlan25[[#This Row],[player_id]],"0"),BeerSheets[sleeper_id],0))),_xlfn.SWITCH(RosterPlan25[[#This Row],[POS]],"QB",-12,"RB",-8,"WR",-8,-5))</f>
        <v>2.4</v>
      </c>
      <c r="P98" s="39" t="s">
        <v>434</v>
      </c>
      <c r="Q98" s="61">
        <f>_xlfn.IFNA(INDEX(Draft2020[Net Keeper Count],RosterPlan25[[#This Row],[DraftIndex]]),0)+IF(RosterPlan25[[#This Row],[KEEPER / RFA]]="K",1,0)</f>
        <v>4</v>
      </c>
      <c r="R98" s="60"/>
      <c r="S98" s="58">
        <f>IF(RosterPlan25[[#This Row],[VAR/G]]&gt;0,ROUND($AC$29*RosterPlan25[[#This Row],[VAR/G]],0),0)+1</f>
        <v>22</v>
      </c>
      <c r="T98" s="58">
        <f ca="1">RosterPlan25[[#This Row],[Optimal $]]-RosterPlan25[[#This Row],[2021 $]]</f>
        <v>3</v>
      </c>
      <c r="U98" s="62">
        <f>IF(OR(RosterPlan25[[#This Row],[SOURCE]]="Rookie",RosterPlan25[[#This Row],[POS]]="K"),0,RosterPlan25[[#This Row],[VAR/G]]+3.3)</f>
        <v>5.6999999999999993</v>
      </c>
      <c r="V98" s="62">
        <f ca="1">IF(RosterPlan25[[#This Row],[VAW/G]]&gt;0,ROUND(RosterPlan25[[#This Row],[VAW/G]]*$AC$56,0)+1,1)</f>
        <v>349</v>
      </c>
      <c r="W98" s="63">
        <f ca="1">RosterPlan25[[#This Row],[VAWG Market $]]-_xlfn.IFNA(RosterPlan25[[#This Row],[2021 $]],1)</f>
        <v>330</v>
      </c>
      <c r="X98" s="58">
        <f ca="1">IF(RosterPlan25[[#This Row],[VAR/G]]&gt;0,1+ROUND(RosterPlan25[[#This Row],[VAR/G]]*IF(RosterPlan25[[#This Row],[KEEPER / RFA]]="K",($AC$34+RosterPlan25[[#This Row],[2021 $]]-1)/($AC$25+RosterPlan25[[#This Row],[VAR/G]]),$AC$35),0),1)</f>
        <v>136</v>
      </c>
      <c r="Y98" s="62">
        <f ca="1">RosterPlan25[[#This Row],[Pure Inflated $]]-RosterPlan25[[#This Row],[2021 $]]</f>
        <v>117</v>
      </c>
      <c r="Z98" s="62">
        <f>INDEX(players[age],MATCH(RosterPlan25[[#This Row],[player_id]],players[sleeper_id],0))</f>
        <v>25</v>
      </c>
      <c r="AN98" s="64">
        <v>1</v>
      </c>
      <c r="AO98" s="36">
        <f t="shared" si="6"/>
        <v>0.3</v>
      </c>
      <c r="AP98" s="36">
        <f>RosterPlan25[[#This Row],[Current $]]+ROUNDDOWN(AO98,0)</f>
        <v>19</v>
      </c>
      <c r="AQ98" s="69">
        <f t="shared" si="5"/>
        <v>0</v>
      </c>
      <c r="AR98"/>
      <c r="AS98"/>
      <c r="AT98"/>
      <c r="AU98"/>
      <c r="AV98"/>
    </row>
    <row r="99" spans="1:48" x14ac:dyDescent="0.3">
      <c r="A99" s="1" t="s">
        <v>8099</v>
      </c>
      <c r="B99" s="69" t="s">
        <v>268</v>
      </c>
      <c r="C99" s="69" t="s">
        <v>8100</v>
      </c>
      <c r="D99" s="58">
        <f>_xlfn.IFNA(MATCH(RosterPlan25[[#This Row],[player_id]],CompositeRoster[sleeper_id],0),  MATCH(RosterPlan25[[#This Row],[PLAYER]],CompositeRoster[full_name],0))</f>
        <v>98</v>
      </c>
      <c r="E99" s="58">
        <f>MATCH(RosterPlan25[[#This Row],[player_id]],Draft2020[sleeper_id],0)</f>
        <v>131</v>
      </c>
      <c r="F99" s="58" t="str">
        <f>INDEX(CompositeRoster[team],RosterPlan25[[#This Row],[RosterIndex]])&amp;""</f>
        <v>NYG</v>
      </c>
      <c r="G99" s="58" t="str">
        <f>INDEX(CompositeRoster[position],RosterPlan25[[#This Row],[RosterIndex]])&amp;""</f>
        <v>WR</v>
      </c>
      <c r="H99" s="58" t="str">
        <f>INDEX(CompositeRoster[source],RosterPlan25[[#This Row],[RosterIndex]])</f>
        <v>Roster</v>
      </c>
      <c r="I99" s="59">
        <f>_xlfn.IFNA(INDEX(Draft2020[PRICE],RosterPlan25[[#This Row],[DraftIndex]]),0)</f>
        <v>1</v>
      </c>
      <c r="J99" s="59" t="str">
        <f>IF(RosterPlan25[[#This Row],[SOURCE]]="Rookie","Rookie",_xlfn.IFNA(INDEX(Draft2020[Current Contract],RosterPlan25[[#This Row],[DraftIndex]]),"Undrafted"))</f>
        <v>Undrafted</v>
      </c>
      <c r="K9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99" s="59">
        <f>ROUNDDOWN(RosterPlan25[[#This Row],[Optimal $]]*IF(RosterPlan25[[#This Row],[Contract]]="Rookie",0.3,0.15),0)</f>
        <v>0</v>
      </c>
      <c r="M99" s="59">
        <f ca="1">ROUNDDOWN(RosterPlan25[[#This Row],[Optimal $]]*IF(YEAR(TODAY())=2021,0,IF(RosterPlan25[[#This Row],[Contract]]="Rookie",0.3,0.15)),0)</f>
        <v>0</v>
      </c>
      <c r="N99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99" s="26">
        <f>_xlfn.IFNA(IF(RosterPlan25[[#This Row],[POS]]="K",0,INDEX(BeerSheets[Average],MATCH(TEXT(RosterPlan25[[#This Row],[player_id]],"0"),BeerSheets[sleeper_id],0))),_xlfn.SWITCH(RosterPlan25[[#This Row],[POS]],"QB",-12,"RB",-8,"WR",-8,-5))</f>
        <v>-2.54</v>
      </c>
      <c r="P99" s="39" t="s">
        <v>434</v>
      </c>
      <c r="Q99" s="61">
        <f>_xlfn.IFNA(INDEX(Draft2020[Net Keeper Count],RosterPlan25[[#This Row],[DraftIndex]]),0)+IF(RosterPlan25[[#This Row],[KEEPER / RFA]]="K",1,0)</f>
        <v>2</v>
      </c>
      <c r="R99" s="60"/>
      <c r="S99" s="58">
        <f>IF(RosterPlan25[[#This Row],[VAR/G]]&gt;0,ROUND($AC$29*RosterPlan25[[#This Row],[VAR/G]],0),0)+1</f>
        <v>1</v>
      </c>
      <c r="T99" s="58">
        <f ca="1">RosterPlan25[[#This Row],[Optimal $]]-RosterPlan25[[#This Row],[2021 $]]</f>
        <v>0</v>
      </c>
      <c r="U99" s="62">
        <f>IF(OR(RosterPlan25[[#This Row],[SOURCE]]="Rookie",RosterPlan25[[#This Row],[POS]]="K"),0,RosterPlan25[[#This Row],[VAR/G]]+3.3)</f>
        <v>0.75999999999999979</v>
      </c>
      <c r="V99" s="62">
        <f ca="1">IF(RosterPlan25[[#This Row],[VAW/G]]&gt;0,ROUND(RosterPlan25[[#This Row],[VAW/G]]*$AC$56,0)+1,1)</f>
        <v>47</v>
      </c>
      <c r="W99" s="63">
        <f ca="1">RosterPlan25[[#This Row],[VAWG Market $]]-_xlfn.IFNA(RosterPlan25[[#This Row],[2021 $]],1)</f>
        <v>46</v>
      </c>
      <c r="X9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99" s="62">
        <f ca="1">RosterPlan25[[#This Row],[Pure Inflated $]]-RosterPlan25[[#This Row],[2021 $]]</f>
        <v>0</v>
      </c>
      <c r="Z99" s="62">
        <f>INDEX(players[age],MATCH(RosterPlan25[[#This Row],[player_id]],players[sleeper_id],0))</f>
        <v>24</v>
      </c>
      <c r="AN99" s="64">
        <v>1</v>
      </c>
      <c r="AO99" s="36">
        <f>AN99*0.15</f>
        <v>0.15</v>
      </c>
      <c r="AP99" s="36">
        <f>RosterPlan25[[#This Row],[Current $]]+ROUNDDOWN(AO99,0)</f>
        <v>1</v>
      </c>
      <c r="AQ99" s="69">
        <f t="shared" si="5"/>
        <v>0</v>
      </c>
      <c r="AR99"/>
      <c r="AS99"/>
      <c r="AT99"/>
      <c r="AU99"/>
      <c r="AV99"/>
    </row>
    <row r="100" spans="1:48" x14ac:dyDescent="0.3">
      <c r="A100" s="1" t="s">
        <v>75</v>
      </c>
      <c r="B100" s="69" t="s">
        <v>268</v>
      </c>
      <c r="C100" s="69" t="s">
        <v>8546</v>
      </c>
      <c r="D100" s="69">
        <f>_xlfn.IFNA(MATCH(RosterPlan25[[#This Row],[player_id]],CompositeRoster[sleeper_id],0),  MATCH(RosterPlan25[[#This Row],[PLAYER]],CompositeRoster[full_name],0))</f>
        <v>99</v>
      </c>
      <c r="E100" s="69" t="e">
        <f>MATCH(RosterPlan25[[#This Row],[player_id]],Draft2020[sleeper_id],0)</f>
        <v>#N/A</v>
      </c>
      <c r="F100" s="58" t="str">
        <f>INDEX(CompositeRoster[team],RosterPlan25[[#This Row],[RosterIndex]])&amp;""</f>
        <v>CLE</v>
      </c>
      <c r="G100" s="58" t="str">
        <f>INDEX(CompositeRoster[position],RosterPlan25[[#This Row],[RosterIndex]])&amp;""</f>
        <v>TE</v>
      </c>
      <c r="H100" s="58" t="str">
        <f>INDEX(CompositeRoster[source],RosterPlan25[[#This Row],[RosterIndex]])</f>
        <v>Roster</v>
      </c>
      <c r="I100" s="59">
        <f>_xlfn.IFNA(INDEX(Draft2020[PRICE],RosterPlan25[[#This Row],[DraftIndex]]),0)</f>
        <v>0</v>
      </c>
      <c r="J100" s="59" t="str">
        <f>IF(RosterPlan25[[#This Row],[SOURCE]]="Rookie","Rookie",_xlfn.IFNA(INDEX(Draft2020[Current Contract],RosterPlan25[[#This Row],[DraftIndex]]),"Undrafted"))</f>
        <v>Undrafted</v>
      </c>
      <c r="K10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00" s="59">
        <f>ROUNDDOWN(RosterPlan25[[#This Row],[Optimal $]]*IF(RosterPlan25[[#This Row],[Contract]]="Rookie",0.3,0.15),0)</f>
        <v>0</v>
      </c>
      <c r="M100" s="59">
        <f ca="1">ROUNDDOWN(RosterPlan25[[#This Row],[Optimal $]]*IF(YEAR(TODAY())=2021,0,IF(RosterPlan25[[#This Row],[Contract]]="Rookie",0.3,0.15)),0)</f>
        <v>0</v>
      </c>
      <c r="N100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00" s="26">
        <f>_xlfn.IFNA(IF(RosterPlan25[[#This Row],[POS]]="K",0,INDEX(BeerSheets[Average],MATCH(TEXT(RosterPlan25[[#This Row],[player_id]],"0"),BeerSheets[sleeper_id],0))),_xlfn.SWITCH(RosterPlan25[[#This Row],[POS]],"QB",-12,"RB",-8,"WR",-8,-5))</f>
        <v>-3.19</v>
      </c>
      <c r="P100" s="39" t="s">
        <v>434</v>
      </c>
      <c r="Q100" s="61">
        <f>_xlfn.IFNA(INDEX(Draft2020[Net Keeper Count],RosterPlan25[[#This Row],[DraftIndex]]),0)+IF(RosterPlan25[[#This Row],[KEEPER / RFA]]="K",1,0)</f>
        <v>1</v>
      </c>
      <c r="R100" s="60"/>
      <c r="S100" s="58">
        <f>IF(RosterPlan25[[#This Row],[VAR/G]]&gt;0,ROUND($AC$29*RosterPlan25[[#This Row],[VAR/G]],0),0)+1</f>
        <v>1</v>
      </c>
      <c r="T100" s="58">
        <f ca="1">RosterPlan25[[#This Row],[Optimal $]]-RosterPlan25[[#This Row],[2021 $]]</f>
        <v>0</v>
      </c>
      <c r="U100" s="62">
        <f>IF(OR(RosterPlan25[[#This Row],[SOURCE]]="Rookie",RosterPlan25[[#This Row],[POS]]="K"),0,RosterPlan25[[#This Row],[VAR/G]]+3.3)</f>
        <v>0.10999999999999988</v>
      </c>
      <c r="V100" s="62">
        <f ca="1">IF(RosterPlan25[[#This Row],[VAW/G]]&gt;0,ROUND(RosterPlan25[[#This Row],[VAW/G]]*$AC$56,0)+1,1)</f>
        <v>8</v>
      </c>
      <c r="W100" s="63">
        <f ca="1">RosterPlan25[[#This Row],[VAWG Market $]]-_xlfn.IFNA(RosterPlan25[[#This Row],[2021 $]],1)</f>
        <v>7</v>
      </c>
      <c r="X10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0" s="62">
        <f ca="1">RosterPlan25[[#This Row],[Pure Inflated $]]-RosterPlan25[[#This Row],[2021 $]]</f>
        <v>0</v>
      </c>
      <c r="Z100" s="62">
        <f>INDEX(players[age],MATCH(RosterPlan25[[#This Row],[player_id]],players[sleeper_id],0))</f>
        <v>25</v>
      </c>
      <c r="AN100" s="64">
        <v>1</v>
      </c>
      <c r="AO100" s="36">
        <f>AN100*0.15</f>
        <v>0.15</v>
      </c>
      <c r="AP100" s="36">
        <f>RosterPlan25[[#This Row],[Current $]]+ROUNDDOWN(AO100,0)</f>
        <v>0</v>
      </c>
      <c r="AQ100" s="69">
        <f t="shared" si="5"/>
        <v>0</v>
      </c>
      <c r="AR100"/>
      <c r="AS100"/>
      <c r="AT100"/>
      <c r="AU100"/>
      <c r="AV100"/>
    </row>
    <row r="101" spans="1:48" x14ac:dyDescent="0.3">
      <c r="A101" s="1" t="s">
        <v>4274</v>
      </c>
      <c r="B101" s="69" t="s">
        <v>268</v>
      </c>
      <c r="C101" s="69" t="s">
        <v>4277</v>
      </c>
      <c r="D101" s="69">
        <f>_xlfn.IFNA(MATCH(RosterPlan25[[#This Row],[player_id]],CompositeRoster[sleeper_id],0),  MATCH(RosterPlan25[[#This Row],[PLAYER]],CompositeRoster[full_name],0))</f>
        <v>100</v>
      </c>
      <c r="E101" s="69">
        <f>MATCH(RosterPlan25[[#This Row],[player_id]],Draft2020[sleeper_id],0)</f>
        <v>130</v>
      </c>
      <c r="F101" s="58" t="str">
        <f>INDEX(CompositeRoster[team],RosterPlan25[[#This Row],[RosterIndex]])&amp;""</f>
        <v>SF</v>
      </c>
      <c r="G101" s="58" t="str">
        <f>INDEX(CompositeRoster[position],RosterPlan25[[#This Row],[RosterIndex]])&amp;""</f>
        <v>WR</v>
      </c>
      <c r="H101" s="58" t="str">
        <f>INDEX(CompositeRoster[source],RosterPlan25[[#This Row],[RosterIndex]])</f>
        <v>Roster</v>
      </c>
      <c r="I101" s="59">
        <f>_xlfn.IFNA(INDEX(Draft2020[PRICE],RosterPlan25[[#This Row],[DraftIndex]]),0)</f>
        <v>5</v>
      </c>
      <c r="J101" s="59" t="str">
        <f>IF(RosterPlan25[[#This Row],[SOURCE]]="Rookie","Rookie",_xlfn.IFNA(INDEX(Draft2020[Current Contract],RosterPlan25[[#This Row],[DraftIndex]]),"Undrafted"))</f>
        <v>Rookie</v>
      </c>
      <c r="K10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01" s="59">
        <f>ROUNDDOWN(RosterPlan25[[#This Row],[Optimal $]]*IF(RosterPlan25[[#This Row],[Contract]]="Rookie",0.3,0.15),0)</f>
        <v>1</v>
      </c>
      <c r="M101" s="59">
        <f ca="1">ROUNDDOWN(RosterPlan25[[#This Row],[Optimal $]]*IF(YEAR(TODAY())=2021,0,IF(RosterPlan25[[#This Row],[Contract]]="Rookie",0.3,0.15)),0)</f>
        <v>0</v>
      </c>
      <c r="N101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101" s="26">
        <f>_xlfn.IFNA(IF(RosterPlan25[[#This Row],[POS]]="K",0,INDEX(BeerSheets[Average],MATCH(TEXT(RosterPlan25[[#This Row],[player_id]],"0"),BeerSheets[sleeper_id],0))),_xlfn.SWITCH(RosterPlan25[[#This Row],[POS]],"QB",-12,"RB",-8,"WR",-8,-5))</f>
        <v>0.33</v>
      </c>
      <c r="P101" s="39" t="s">
        <v>434</v>
      </c>
      <c r="Q101" s="61">
        <f>_xlfn.IFNA(INDEX(Draft2020[Net Keeper Count],RosterPlan25[[#This Row],[DraftIndex]]),0)+IF(RosterPlan25[[#This Row],[KEEPER / RFA]]="K",1,0)</f>
        <v>2</v>
      </c>
      <c r="R101" s="60"/>
      <c r="S101" s="58">
        <f>IF(RosterPlan25[[#This Row],[VAR/G]]&gt;0,ROUND($AC$29*RosterPlan25[[#This Row],[VAR/G]],0),0)+1</f>
        <v>4</v>
      </c>
      <c r="T101" s="58">
        <f ca="1">RosterPlan25[[#This Row],[Optimal $]]-RosterPlan25[[#This Row],[2021 $]]</f>
        <v>-1</v>
      </c>
      <c r="U101" s="62">
        <f>IF(OR(RosterPlan25[[#This Row],[SOURCE]]="Rookie",RosterPlan25[[#This Row],[POS]]="K"),0,RosterPlan25[[#This Row],[VAR/G]]+3.3)</f>
        <v>3.63</v>
      </c>
      <c r="V101" s="62">
        <f ca="1">IF(RosterPlan25[[#This Row],[VAW/G]]&gt;0,ROUND(RosterPlan25[[#This Row],[VAW/G]]*$AC$56,0)+1,1)</f>
        <v>222</v>
      </c>
      <c r="W101" s="63">
        <f ca="1">RosterPlan25[[#This Row],[VAWG Market $]]-_xlfn.IFNA(RosterPlan25[[#This Row],[2021 $]],1)</f>
        <v>217</v>
      </c>
      <c r="X101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122</v>
      </c>
      <c r="Y101" s="62">
        <f ca="1">RosterPlan25[[#This Row],[Pure Inflated $]]-RosterPlan25[[#This Row],[2021 $]]</f>
        <v>117</v>
      </c>
      <c r="Z101" s="62">
        <f>INDEX(players[age],MATCH(RosterPlan25[[#This Row],[player_id]],players[sleeper_id],0))</f>
        <v>25</v>
      </c>
      <c r="AN101" s="36">
        <v>1</v>
      </c>
      <c r="AO101" s="36">
        <f>AN101*0.15</f>
        <v>0.15</v>
      </c>
      <c r="AP101" s="36">
        <f>RosterPlan25[[#This Row],[Current $]]+ROUNDDOWN(AO101,0)</f>
        <v>5</v>
      </c>
      <c r="AQ101" s="69">
        <f t="shared" si="5"/>
        <v>0</v>
      </c>
      <c r="AR101"/>
      <c r="AS101"/>
      <c r="AT101"/>
      <c r="AU101"/>
      <c r="AV101"/>
    </row>
    <row r="102" spans="1:48" x14ac:dyDescent="0.3">
      <c r="A102" s="1" t="s">
        <v>14986</v>
      </c>
      <c r="B102" s="69" t="s">
        <v>268</v>
      </c>
      <c r="C102" s="69" t="s">
        <v>14985</v>
      </c>
      <c r="D102" s="69">
        <f>_xlfn.IFNA(MATCH(RosterPlan25[[#This Row],[player_id]],CompositeRoster[sleeper_id],0),  MATCH(RosterPlan25[[#This Row],[PLAYER]],CompositeRoster[full_name],0))</f>
        <v>101</v>
      </c>
      <c r="E102" s="69" t="e">
        <f>MATCH(RosterPlan25[[#This Row],[player_id]],Draft2020[sleeper_id],0)</f>
        <v>#N/A</v>
      </c>
      <c r="F102" s="69" t="str">
        <f>INDEX(CompositeRoster[team],RosterPlan25[[#This Row],[RosterIndex]])&amp;""</f>
        <v>CLE</v>
      </c>
      <c r="G102" s="69" t="str">
        <f>INDEX(CompositeRoster[position],RosterPlan25[[#This Row],[RosterIndex]])&amp;""</f>
        <v>WR</v>
      </c>
      <c r="H102" s="36" t="str">
        <f>INDEX(CompositeRoster[source],RosterPlan25[[#This Row],[RosterIndex]])</f>
        <v>Roster</v>
      </c>
      <c r="I102" s="42">
        <f>_xlfn.IFNA(INDEX(Draft2020[PRICE],RosterPlan25[[#This Row],[DraftIndex]]),0)</f>
        <v>0</v>
      </c>
      <c r="J102" s="42" t="str">
        <f>IF(RosterPlan25[[#This Row],[SOURCE]]="Rookie","Rookie",_xlfn.IFNA(INDEX(Draft2020[Current Contract],RosterPlan25[[#This Row],[DraftIndex]]),"Undrafted"))</f>
        <v>Undrafted</v>
      </c>
      <c r="K102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02" s="42">
        <f>ROUNDDOWN(RosterPlan25[[#This Row],[Optimal $]]*IF(RosterPlan25[[#This Row],[Contract]]="Rookie",0.3,0.15),0)</f>
        <v>0</v>
      </c>
      <c r="M102" s="42">
        <f ca="1">ROUNDDOWN(RosterPlan25[[#This Row],[Optimal $]]*IF(YEAR(TODAY())=2021,0,IF(RosterPlan25[[#This Row],[Contract]]="Rookie",0.3,0.15)),0)</f>
        <v>0</v>
      </c>
      <c r="N102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02" s="38">
        <f>_xlfn.IFNA(IF(RosterPlan25[[#This Row],[POS]]="K",0,INDEX(BeerSheets[Average],MATCH(TEXT(RosterPlan25[[#This Row],[player_id]],"0"),BeerSheets[sleeper_id],0))),_xlfn.SWITCH(RosterPlan25[[#This Row],[POS]],"QB",-12,"RB",-8,"WR",-8,-5))</f>
        <v>-5.05</v>
      </c>
      <c r="P102" s="39" t="s">
        <v>434</v>
      </c>
      <c r="Q102" s="36">
        <f>_xlfn.IFNA(INDEX(Draft2020[Net Keeper Count],RosterPlan25[[#This Row],[DraftIndex]]),0)+IF(RosterPlan25[[#This Row],[KEEPER / RFA]]="K",1,0)</f>
        <v>1</v>
      </c>
      <c r="R102" s="39"/>
      <c r="S102" s="69">
        <f>IF(RosterPlan25[[#This Row],[VAR/G]]&gt;0,ROUND($AC$29*RosterPlan25[[#This Row],[VAR/G]],0),0)+1</f>
        <v>1</v>
      </c>
      <c r="T102" s="36">
        <f ca="1">RosterPlan25[[#This Row],[Optimal $]]-RosterPlan25[[#This Row],[2021 $]]</f>
        <v>0</v>
      </c>
      <c r="U102" s="36">
        <f>IF(OR(RosterPlan25[[#This Row],[SOURCE]]="Rookie",RosterPlan25[[#This Row],[POS]]="K"),0,RosterPlan25[[#This Row],[VAR/G]]+3.3)</f>
        <v>-1.75</v>
      </c>
      <c r="V102" s="36">
        <f>IF(RosterPlan25[[#This Row],[VAW/G]]&gt;0,ROUND(RosterPlan25[[#This Row],[VAW/G]]*$AC$56,0)+1,1)</f>
        <v>1</v>
      </c>
      <c r="W102" s="43">
        <f ca="1">RosterPlan25[[#This Row],[VAWG Market $]]-_xlfn.IFNA(RosterPlan25[[#This Row],[2021 $]],1)</f>
        <v>0</v>
      </c>
      <c r="X102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2" s="36">
        <f ca="1">RosterPlan25[[#This Row],[Pure Inflated $]]-RosterPlan25[[#This Row],[2021 $]]</f>
        <v>0</v>
      </c>
      <c r="Z102" s="62">
        <f>INDEX(players[age],MATCH(RosterPlan25[[#This Row],[player_id]],players[sleeper_id],0))</f>
        <v>22</v>
      </c>
      <c r="AQ102" s="69"/>
      <c r="AR102"/>
      <c r="AS102"/>
      <c r="AT102"/>
      <c r="AU102"/>
      <c r="AV102"/>
    </row>
    <row r="103" spans="1:48" x14ac:dyDescent="0.3">
      <c r="A103" s="1" t="s">
        <v>94</v>
      </c>
      <c r="B103" s="69" t="s">
        <v>268</v>
      </c>
      <c r="C103" s="69" t="s">
        <v>2839</v>
      </c>
      <c r="D103" s="58">
        <f>_xlfn.IFNA(MATCH(RosterPlan25[[#This Row],[player_id]],CompositeRoster[sleeper_id],0),  MATCH(RosterPlan25[[#This Row],[PLAYER]],CompositeRoster[full_name],0))</f>
        <v>102</v>
      </c>
      <c r="E103" s="58">
        <f>MATCH(RosterPlan25[[#This Row],[player_id]],Draft2020[sleeper_id],0)</f>
        <v>134</v>
      </c>
      <c r="F103" s="58" t="str">
        <f>INDEX(CompositeRoster[team],RosterPlan25[[#This Row],[RosterIndex]])&amp;""</f>
        <v>NO</v>
      </c>
      <c r="G103" s="58" t="str">
        <f>INDEX(CompositeRoster[position],RosterPlan25[[#This Row],[RosterIndex]])&amp;""</f>
        <v>QB</v>
      </c>
      <c r="H103" s="58" t="str">
        <f>INDEX(CompositeRoster[source],RosterPlan25[[#This Row],[RosterIndex]])</f>
        <v>Roster</v>
      </c>
      <c r="I103" s="59">
        <f>_xlfn.IFNA(INDEX(Draft2020[PRICE],RosterPlan25[[#This Row],[DraftIndex]]),0)</f>
        <v>4</v>
      </c>
      <c r="J103" s="59" t="str">
        <f>IF(RosterPlan25[[#This Row],[SOURCE]]="Rookie","Rookie",_xlfn.IFNA(INDEX(Draft2020[Current Contract],RosterPlan25[[#This Row],[DraftIndex]]),"Undrafted"))</f>
        <v>Auction</v>
      </c>
      <c r="K10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03" s="59">
        <f>ROUNDDOWN(RosterPlan25[[#This Row],[Optimal $]]*IF(RosterPlan25[[#This Row],[Contract]]="Rookie",0.3,0.15),0)</f>
        <v>0</v>
      </c>
      <c r="M103" s="59">
        <f ca="1">ROUNDDOWN(RosterPlan25[[#This Row],[Optimal $]]*IF(YEAR(TODAY())=2021,0,IF(RosterPlan25[[#This Row],[Contract]]="Rookie",0.3,0.15)),0)</f>
        <v>0</v>
      </c>
      <c r="N103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03" s="26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P103" s="39" t="s">
        <v>434</v>
      </c>
      <c r="Q103" s="61">
        <f>_xlfn.IFNA(INDEX(Draft2020[Net Keeper Count],RosterPlan25[[#This Row],[DraftIndex]]),0)+IF(RosterPlan25[[#This Row],[KEEPER / RFA]]="K",1,0)</f>
        <v>2</v>
      </c>
      <c r="R103" s="60"/>
      <c r="S103" s="58">
        <f>IF(RosterPlan25[[#This Row],[VAR/G]]&gt;0,ROUND($AC$29*RosterPlan25[[#This Row],[VAR/G]],0),0)+1</f>
        <v>1</v>
      </c>
      <c r="T103" s="58">
        <f ca="1">RosterPlan25[[#This Row],[Optimal $]]-RosterPlan25[[#This Row],[2021 $]]</f>
        <v>-3</v>
      </c>
      <c r="U103" s="62">
        <f>IF(OR(RosterPlan25[[#This Row],[SOURCE]]="Rookie",RosterPlan25[[#This Row],[POS]]="K"),0,RosterPlan25[[#This Row],[VAR/G]]+3.3)</f>
        <v>-8.6999999999999993</v>
      </c>
      <c r="V103" s="62">
        <f>IF(RosterPlan25[[#This Row],[VAW/G]]&gt;0,ROUND(RosterPlan25[[#This Row],[VAW/G]]*$AC$56,0)+1,1)</f>
        <v>1</v>
      </c>
      <c r="W103" s="63">
        <f ca="1">RosterPlan25[[#This Row],[VAWG Market $]]-_xlfn.IFNA(RosterPlan25[[#This Row],[2021 $]],1)</f>
        <v>-3</v>
      </c>
      <c r="X10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3" s="62">
        <f ca="1">RosterPlan25[[#This Row],[Pure Inflated $]]-RosterPlan25[[#This Row],[2021 $]]</f>
        <v>-3</v>
      </c>
      <c r="Z103" s="62">
        <f>INDEX(players[age],MATCH(RosterPlan25[[#This Row],[player_id]],players[sleeper_id],0))</f>
        <v>42</v>
      </c>
      <c r="AN103" s="64">
        <v>1</v>
      </c>
      <c r="AO103" s="36">
        <f>AN103*0.15</f>
        <v>0.15</v>
      </c>
      <c r="AP103" s="36">
        <f>RosterPlan25[[#This Row],[Current $]]+ROUNDDOWN(AO103,0)</f>
        <v>4</v>
      </c>
      <c r="AQ103" s="69">
        <f t="shared" si="5"/>
        <v>0</v>
      </c>
      <c r="AR103"/>
      <c r="AS103"/>
      <c r="AT103"/>
      <c r="AU103"/>
      <c r="AV103"/>
    </row>
    <row r="104" spans="1:48" x14ac:dyDescent="0.3">
      <c r="A104" s="1" t="s">
        <v>5622</v>
      </c>
      <c r="B104" s="69" t="s">
        <v>268</v>
      </c>
      <c r="C104" s="69" t="s">
        <v>5624</v>
      </c>
      <c r="D104" s="69">
        <f>_xlfn.IFNA(MATCH(RosterPlan25[[#This Row],[player_id]],CompositeRoster[sleeper_id],0),  MATCH(RosterPlan25[[#This Row],[PLAYER]],CompositeRoster[full_name],0))</f>
        <v>103</v>
      </c>
      <c r="E104" s="69">
        <f>MATCH(RosterPlan25[[#This Row],[player_id]],Draft2020[sleeper_id],0)</f>
        <v>124</v>
      </c>
      <c r="F104" s="58" t="str">
        <f>INDEX(CompositeRoster[team],RosterPlan25[[#This Row],[RosterIndex]])&amp;""</f>
        <v>DEN</v>
      </c>
      <c r="G104" s="58" t="str">
        <f>INDEX(CompositeRoster[position],RosterPlan25[[#This Row],[RosterIndex]])&amp;""</f>
        <v>QB</v>
      </c>
      <c r="H104" s="58" t="str">
        <f>INDEX(CompositeRoster[source],RosterPlan25[[#This Row],[RosterIndex]])</f>
        <v>Roster</v>
      </c>
      <c r="I104" s="59">
        <f>_xlfn.IFNA(INDEX(Draft2020[PRICE],RosterPlan25[[#This Row],[DraftIndex]]),0)</f>
        <v>1</v>
      </c>
      <c r="J104" s="59" t="str">
        <f>IF(RosterPlan25[[#This Row],[SOURCE]]="Rookie","Rookie",_xlfn.IFNA(INDEX(Draft2020[Current Contract],RosterPlan25[[#This Row],[DraftIndex]]),"Undrafted"))</f>
        <v>Rookie</v>
      </c>
      <c r="K10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04" s="59">
        <f>ROUNDDOWN(RosterPlan25[[#This Row],[Optimal $]]*IF(RosterPlan25[[#This Row],[Contract]]="Rookie",0.3,0.15),0)</f>
        <v>0</v>
      </c>
      <c r="M104" s="59">
        <f ca="1">ROUNDDOWN(RosterPlan25[[#This Row],[Optimal $]]*IF(YEAR(TODAY())=2021,0,IF(RosterPlan25[[#This Row],[Contract]]="Rookie",0.3,0.15)),0)</f>
        <v>0</v>
      </c>
      <c r="N104" s="58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04" s="48">
        <f>_xlfn.IFNA(IF(RosterPlan25[[#This Row],[POS]]="K",0,INDEX(BeerSheets[Average],MATCH(TEXT(RosterPlan25[[#This Row],[player_id]],"0"),BeerSheets[sleeper_id],0))),_xlfn.SWITCH(RosterPlan25[[#This Row],[POS]],"QB",-12,"RB",-8,"WR",-8,-5))</f>
        <v>-10.46</v>
      </c>
      <c r="P104" s="39" t="s">
        <v>434</v>
      </c>
      <c r="Q104" s="60">
        <f>_xlfn.IFNA(INDEX(Draft2020[Net Keeper Count],RosterPlan25[[#This Row],[DraftIndex]]),0)+IF(RosterPlan25[[#This Row],[KEEPER / RFA]]="K",1,0)</f>
        <v>2</v>
      </c>
      <c r="R104" s="61"/>
      <c r="S104" s="58">
        <f>IF(RosterPlan25[[#This Row],[VAR/G]]&gt;0,ROUND($AC$29*RosterPlan25[[#This Row],[VAR/G]],0),0)+1</f>
        <v>1</v>
      </c>
      <c r="T104" s="58">
        <f ca="1">RosterPlan25[[#This Row],[Optimal $]]-RosterPlan25[[#This Row],[2021 $]]</f>
        <v>0</v>
      </c>
      <c r="U104" s="62">
        <f>IF(OR(RosterPlan25[[#This Row],[SOURCE]]="Rookie",RosterPlan25[[#This Row],[POS]]="K"),0,RosterPlan25[[#This Row],[VAR/G]]+3.3)</f>
        <v>-7.160000000000001</v>
      </c>
      <c r="V104" s="62">
        <f>IF(RosterPlan25[[#This Row],[VAW/G]]&gt;0,ROUND(RosterPlan25[[#This Row],[VAW/G]]*$AC$56,0)+1,1)</f>
        <v>1</v>
      </c>
      <c r="W104" s="63">
        <f ca="1">RosterPlan25[[#This Row],[VAWG Market $]]-_xlfn.IFNA(RosterPlan25[[#This Row],[2021 $]],1)</f>
        <v>0</v>
      </c>
      <c r="X10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4" s="58">
        <f ca="1">RosterPlan25[[#This Row],[Pure Inflated $]]-RosterPlan25[[#This Row],[2021 $]]</f>
        <v>0</v>
      </c>
      <c r="Z104" s="62">
        <f>INDEX(players[age],MATCH(RosterPlan25[[#This Row],[player_id]],players[sleeper_id],0))</f>
        <v>24</v>
      </c>
      <c r="AN104" s="64">
        <v>1</v>
      </c>
      <c r="AO104" s="36">
        <f>AN104*0.15</f>
        <v>0.15</v>
      </c>
      <c r="AP104" s="36">
        <f>RosterPlan25[[#This Row],[Current $]]+ROUNDDOWN(AO104,0)</f>
        <v>1</v>
      </c>
      <c r="AQ104" s="69">
        <f t="shared" si="5"/>
        <v>0</v>
      </c>
      <c r="AR104"/>
      <c r="AS104"/>
      <c r="AT104"/>
      <c r="AU104"/>
      <c r="AV104"/>
    </row>
    <row r="105" spans="1:48" x14ac:dyDescent="0.3">
      <c r="A105" s="1" t="s">
        <v>8795</v>
      </c>
      <c r="B105" s="69" t="s">
        <v>268</v>
      </c>
      <c r="C105" s="69" t="s">
        <v>8797</v>
      </c>
      <c r="D105" s="58">
        <f>_xlfn.IFNA(MATCH(RosterPlan25[[#This Row],[player_id]],CompositeRoster[sleeper_id],0),  MATCH(RosterPlan25[[#This Row],[PLAYER]],CompositeRoster[full_name],0))</f>
        <v>104</v>
      </c>
      <c r="E105" s="58">
        <f>MATCH(RosterPlan25[[#This Row],[player_id]],Draft2020[sleeper_id],0)</f>
        <v>121</v>
      </c>
      <c r="F105" s="58" t="str">
        <f>INDEX(CompositeRoster[team],RosterPlan25[[#This Row],[RosterIndex]])&amp;""</f>
        <v>PIT</v>
      </c>
      <c r="G105" s="58" t="str">
        <f>INDEX(CompositeRoster[position],RosterPlan25[[#This Row],[RosterIndex]])&amp;""</f>
        <v>QB</v>
      </c>
      <c r="H105" s="58" t="str">
        <f>INDEX(CompositeRoster[source],RosterPlan25[[#This Row],[RosterIndex]])</f>
        <v>Roster</v>
      </c>
      <c r="I105" s="59">
        <f>_xlfn.IFNA(INDEX(Draft2020[PRICE],RosterPlan25[[#This Row],[DraftIndex]]),0)</f>
        <v>3</v>
      </c>
      <c r="J105" s="59" t="str">
        <f>IF(RosterPlan25[[#This Row],[SOURCE]]="Rookie","Rookie",_xlfn.IFNA(INDEX(Draft2020[Current Contract],RosterPlan25[[#This Row],[DraftIndex]]),"Undrafted"))</f>
        <v>Rookie</v>
      </c>
      <c r="K10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05" s="59">
        <f>ROUNDDOWN(RosterPlan25[[#This Row],[Optimal $]]*IF(RosterPlan25[[#This Row],[Contract]]="Rookie",0.3,0.15),0)</f>
        <v>0</v>
      </c>
      <c r="M105" s="59">
        <f ca="1">ROUNDDOWN(RosterPlan25[[#This Row],[Optimal $]]*IF(YEAR(TODAY())=2021,0,IF(RosterPlan25[[#This Row],[Contract]]="Rookie",0.3,0.15)),0)</f>
        <v>0</v>
      </c>
      <c r="N105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05" s="26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P105" s="39" t="s">
        <v>434</v>
      </c>
      <c r="Q105" s="61">
        <f>_xlfn.IFNA(INDEX(Draft2020[Net Keeper Count],RosterPlan25[[#This Row],[DraftIndex]]),0)+IF(RosterPlan25[[#This Row],[KEEPER / RFA]]="K",1,0)</f>
        <v>2</v>
      </c>
      <c r="R105" s="60"/>
      <c r="S105" s="58">
        <f>IF(RosterPlan25[[#This Row],[VAR/G]]&gt;0,ROUND($AC$29*RosterPlan25[[#This Row],[VAR/G]],0),0)+1</f>
        <v>1</v>
      </c>
      <c r="T105" s="58">
        <f ca="1">RosterPlan25[[#This Row],[Optimal $]]-RosterPlan25[[#This Row],[2021 $]]</f>
        <v>-2</v>
      </c>
      <c r="U105" s="62">
        <f>IF(OR(RosterPlan25[[#This Row],[SOURCE]]="Rookie",RosterPlan25[[#This Row],[POS]]="K"),0,RosterPlan25[[#This Row],[VAR/G]]+3.3)</f>
        <v>-8.6999999999999993</v>
      </c>
      <c r="V105" s="62">
        <f>IF(RosterPlan25[[#This Row],[VAW/G]]&gt;0,ROUND(RosterPlan25[[#This Row],[VAW/G]]*$AC$56,0)+1,1)</f>
        <v>1</v>
      </c>
      <c r="W105" s="63">
        <f ca="1">RosterPlan25[[#This Row],[VAWG Market $]]-_xlfn.IFNA(RosterPlan25[[#This Row],[2021 $]],1)</f>
        <v>-2</v>
      </c>
      <c r="X10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5" s="62">
        <f ca="1">RosterPlan25[[#This Row],[Pure Inflated $]]-RosterPlan25[[#This Row],[2021 $]]</f>
        <v>-2</v>
      </c>
      <c r="Z105" s="62">
        <f>INDEX(players[age],MATCH(RosterPlan25[[#This Row],[player_id]],players[sleeper_id],0))</f>
        <v>24</v>
      </c>
      <c r="AQ105"/>
      <c r="AR105"/>
      <c r="AS105"/>
      <c r="AT105"/>
      <c r="AU105"/>
      <c r="AV105"/>
    </row>
    <row r="106" spans="1:48" x14ac:dyDescent="0.3">
      <c r="A106" s="1" t="s">
        <v>96</v>
      </c>
      <c r="B106" s="69" t="s">
        <v>268</v>
      </c>
      <c r="C106" s="69" t="s">
        <v>4758</v>
      </c>
      <c r="D106" s="58">
        <f>_xlfn.IFNA(MATCH(RosterPlan25[[#This Row],[player_id]],CompositeRoster[sleeper_id],0),  MATCH(RosterPlan25[[#This Row],[PLAYER]],CompositeRoster[full_name],0))</f>
        <v>105</v>
      </c>
      <c r="E106" s="58">
        <f>MATCH(RosterPlan25[[#This Row],[player_id]],Draft2020[sleeper_id],0)</f>
        <v>140</v>
      </c>
      <c r="F106" s="58" t="str">
        <f>INDEX(CompositeRoster[team],RosterPlan25[[#This Row],[RosterIndex]])&amp;""</f>
        <v>DAL</v>
      </c>
      <c r="G106" s="58" t="str">
        <f>INDEX(CompositeRoster[position],RosterPlan25[[#This Row],[RosterIndex]])&amp;""</f>
        <v>RB</v>
      </c>
      <c r="H106" s="58" t="str">
        <f>INDEX(CompositeRoster[source],RosterPlan25[[#This Row],[RosterIndex]])</f>
        <v>Roster</v>
      </c>
      <c r="I106" s="59">
        <f>_xlfn.IFNA(INDEX(Draft2020[PRICE],RosterPlan25[[#This Row],[DraftIndex]]),0)</f>
        <v>103</v>
      </c>
      <c r="J106" s="59" t="str">
        <f>IF(RosterPlan25[[#This Row],[SOURCE]]="Rookie","Rookie",_xlfn.IFNA(INDEX(Draft2020[Current Contract],RosterPlan25[[#This Row],[DraftIndex]]),"Undrafted"))</f>
        <v>Rookie</v>
      </c>
      <c r="K10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06" s="59">
        <f>ROUNDDOWN(RosterPlan25[[#This Row],[Optimal $]]*IF(RosterPlan25[[#This Row],[Contract]]="Rookie",0.3,0.15),0)</f>
        <v>19</v>
      </c>
      <c r="M106" s="59">
        <f ca="1">ROUNDDOWN(RosterPlan25[[#This Row],[Optimal $]]*IF(YEAR(TODAY())=2021,0,IF(RosterPlan25[[#This Row],[Contract]]="Rookie",0.3,0.15)),0)</f>
        <v>0</v>
      </c>
      <c r="N106" s="60">
        <f ca="1">IF(RosterPlan25[[#This Row],[SOURCE]]="Rookie",INDEX(Rookies2021[salary],MATCH(RosterPlan25[[#This Row],[PLAYER]],Rookies2021[full_name],0)),MAX(RosterPlan25[[#This Row],[Current $]]+RosterPlan25[[#This Row],[$↑ VAR]],1))</f>
        <v>103</v>
      </c>
      <c r="O106" s="26">
        <f>_xlfn.IFNA(IF(RosterPlan25[[#This Row],[POS]]="K",0,INDEX(BeerSheets[Average],MATCH(TEXT(RosterPlan25[[#This Row],[player_id]],"0"),BeerSheets[sleeper_id],0))),_xlfn.SWITCH(RosterPlan25[[#This Row],[POS]],"QB",-12,"RB",-8,"WR",-8,-5))</f>
        <v>7.19</v>
      </c>
      <c r="P106" s="39" t="s">
        <v>434</v>
      </c>
      <c r="Q106" s="61">
        <f>_xlfn.IFNA(INDEX(Draft2020[Net Keeper Count],RosterPlan25[[#This Row],[DraftIndex]]),0)+IF(RosterPlan25[[#This Row],[KEEPER / RFA]]="K",1,0)</f>
        <v>5</v>
      </c>
      <c r="R106" s="60"/>
      <c r="S106" s="58">
        <f>IF(RosterPlan25[[#This Row],[VAR/G]]&gt;0,ROUND($AC$29*RosterPlan25[[#This Row],[VAR/G]],0),0)+1</f>
        <v>65</v>
      </c>
      <c r="T106" s="58">
        <f ca="1">RosterPlan25[[#This Row],[Optimal $]]-RosterPlan25[[#This Row],[2021 $]]</f>
        <v>-38</v>
      </c>
      <c r="U106" s="62">
        <f>IF(OR(RosterPlan25[[#This Row],[SOURCE]]="Rookie",RosterPlan25[[#This Row],[POS]]="K"),0,RosterPlan25[[#This Row],[VAR/G]]+3.3)</f>
        <v>10.49</v>
      </c>
      <c r="V106" s="62">
        <f ca="1">IF(RosterPlan25[[#This Row],[VAW/G]]&gt;0,ROUND(RosterPlan25[[#This Row],[VAW/G]]*$AC$56,0)+1,1)</f>
        <v>641</v>
      </c>
      <c r="W106" s="63">
        <f ca="1">RosterPlan25[[#This Row],[VAWG Market $]]-_xlfn.IFNA(RosterPlan25[[#This Row],[2021 $]],1)</f>
        <v>538</v>
      </c>
      <c r="X106" s="58">
        <f ca="1">IF(RosterPlan25[[#This Row],[VAR/G]]&gt;0,1+ROUND(RosterPlan25[[#This Row],[VAR/G]]*IF(RosterPlan25[[#This Row],[KEEPER / RFA]]="K",($AC$34+RosterPlan25[[#This Row],[2021 $]]-1)/($AC$25+RosterPlan25[[#This Row],[VAR/G]]),$AC$35),0),1)</f>
        <v>220</v>
      </c>
      <c r="Y106" s="62">
        <f ca="1">RosterPlan25[[#This Row],[Pure Inflated $]]-RosterPlan25[[#This Row],[2021 $]]</f>
        <v>117</v>
      </c>
      <c r="Z106" s="62">
        <f>INDEX(players[age],MATCH(RosterPlan25[[#This Row],[player_id]],players[sleeper_id],0))</f>
        <v>26</v>
      </c>
      <c r="AQ106"/>
      <c r="AR106"/>
      <c r="AS106"/>
      <c r="AT106"/>
      <c r="AU106"/>
      <c r="AV106"/>
    </row>
    <row r="107" spans="1:48" x14ac:dyDescent="0.3">
      <c r="A107" s="1" t="s">
        <v>22</v>
      </c>
      <c r="B107" s="69" t="s">
        <v>268</v>
      </c>
      <c r="C107" s="69" t="s">
        <v>1695</v>
      </c>
      <c r="D107" s="58">
        <f>_xlfn.IFNA(MATCH(RosterPlan25[[#This Row],[player_id]],CompositeRoster[sleeper_id],0),  MATCH(RosterPlan25[[#This Row],[PLAYER]],CompositeRoster[full_name],0))</f>
        <v>106</v>
      </c>
      <c r="E107" s="58">
        <f>MATCH(RosterPlan25[[#This Row],[player_id]],Draft2020[sleeper_id],0)</f>
        <v>133</v>
      </c>
      <c r="F107" s="58" t="str">
        <f>INDEX(CompositeRoster[team],RosterPlan25[[#This Row],[RosterIndex]])&amp;""</f>
        <v>NE</v>
      </c>
      <c r="G107" s="58" t="str">
        <f>INDEX(CompositeRoster[position],RosterPlan25[[#This Row],[RosterIndex]])&amp;""</f>
        <v>TE</v>
      </c>
      <c r="H107" s="58" t="str">
        <f>INDEX(CompositeRoster[source],RosterPlan25[[#This Row],[RosterIndex]])</f>
        <v>Roster</v>
      </c>
      <c r="I107" s="59">
        <f>_xlfn.IFNA(INDEX(Draft2020[PRICE],RosterPlan25[[#This Row],[DraftIndex]]),0)</f>
        <v>9</v>
      </c>
      <c r="J107" s="59" t="str">
        <f>IF(RosterPlan25[[#This Row],[SOURCE]]="Rookie","Rookie",_xlfn.IFNA(INDEX(Draft2020[Current Contract],RosterPlan25[[#This Row],[DraftIndex]]),"Undrafted"))</f>
        <v>Rookie</v>
      </c>
      <c r="K10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07" s="59">
        <f>ROUNDDOWN(RosterPlan25[[#This Row],[Optimal $]]*IF(RosterPlan25[[#This Row],[Contract]]="Rookie",0.3,0.15),0)</f>
        <v>0</v>
      </c>
      <c r="M107" s="59">
        <f ca="1">ROUNDDOWN(RosterPlan25[[#This Row],[Optimal $]]*IF(YEAR(TODAY())=2021,0,IF(RosterPlan25[[#This Row],[Contract]]="Rookie",0.3,0.15)),0)</f>
        <v>0</v>
      </c>
      <c r="N107" s="60">
        <f ca="1">IF(RosterPlan25[[#This Row],[SOURCE]]="Rookie",INDEX(Rookies2021[salary],MATCH(RosterPlan25[[#This Row],[PLAYER]],Rookies2021[full_name],0)),MAX(RosterPlan25[[#This Row],[Current $]]+RosterPlan25[[#This Row],[$↑ VAR]],1))</f>
        <v>9</v>
      </c>
      <c r="O107" s="26">
        <f>_xlfn.IFNA(IF(RosterPlan25[[#This Row],[POS]]="K",0,INDEX(BeerSheets[Average],MATCH(TEXT(RosterPlan25[[#This Row],[player_id]],"0"),BeerSheets[sleeper_id],0))),_xlfn.SWITCH(RosterPlan25[[#This Row],[POS]],"QB",-12,"RB",-8,"WR",-8,-5))</f>
        <v>-0.56999999999999995</v>
      </c>
      <c r="P107" s="39" t="s">
        <v>434</v>
      </c>
      <c r="Q107" s="61">
        <f>_xlfn.IFNA(INDEX(Draft2020[Net Keeper Count],RosterPlan25[[#This Row],[DraftIndex]]),0)+IF(RosterPlan25[[#This Row],[KEEPER / RFA]]="K",1,0)</f>
        <v>5</v>
      </c>
      <c r="R107" s="60"/>
      <c r="S107" s="58">
        <f>IF(RosterPlan25[[#This Row],[VAR/G]]&gt;0,ROUND($AC$29*RosterPlan25[[#This Row],[VAR/G]],0),0)+1</f>
        <v>1</v>
      </c>
      <c r="T107" s="58">
        <f ca="1">RosterPlan25[[#This Row],[Optimal $]]-RosterPlan25[[#This Row],[2021 $]]</f>
        <v>-8</v>
      </c>
      <c r="U107" s="62">
        <f>IF(OR(RosterPlan25[[#This Row],[SOURCE]]="Rookie",RosterPlan25[[#This Row],[POS]]="K"),0,RosterPlan25[[#This Row],[VAR/G]]+3.3)</f>
        <v>2.73</v>
      </c>
      <c r="V107" s="62">
        <f ca="1">IF(RosterPlan25[[#This Row],[VAW/G]]&gt;0,ROUND(RosterPlan25[[#This Row],[VAW/G]]*$AC$56,0)+1,1)</f>
        <v>167</v>
      </c>
      <c r="W107" s="63">
        <f ca="1">RosterPlan25[[#This Row],[VAWG Market $]]-_xlfn.IFNA(RosterPlan25[[#This Row],[2021 $]],1)</f>
        <v>158</v>
      </c>
      <c r="X10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7" s="62">
        <f ca="1">RosterPlan25[[#This Row],[Pure Inflated $]]-RosterPlan25[[#This Row],[2021 $]]</f>
        <v>-8</v>
      </c>
      <c r="Z107" s="62">
        <f>INDEX(players[age],MATCH(RosterPlan25[[#This Row],[player_id]],players[sleeper_id],0))</f>
        <v>26</v>
      </c>
      <c r="AQ107"/>
      <c r="AR107"/>
      <c r="AS107"/>
      <c r="AT107"/>
      <c r="AU107"/>
      <c r="AV107"/>
    </row>
    <row r="108" spans="1:48" x14ac:dyDescent="0.3">
      <c r="A108" s="1" t="s">
        <v>14974</v>
      </c>
      <c r="B108" s="69" t="s">
        <v>268</v>
      </c>
      <c r="C108" s="69" t="s">
        <v>14973</v>
      </c>
      <c r="D108" s="69">
        <f>_xlfn.IFNA(MATCH(RosterPlan25[[#This Row],[player_id]],CompositeRoster[sleeper_id],0),  MATCH(RosterPlan25[[#This Row],[PLAYER]],CompositeRoster[full_name],0))</f>
        <v>107</v>
      </c>
      <c r="E108" s="69">
        <f>MATCH(RosterPlan25[[#This Row],[player_id]],Draft2020[sleeper_id],0)</f>
        <v>144</v>
      </c>
      <c r="F108" s="69" t="str">
        <f>INDEX(CompositeRoster[team],RosterPlan25[[#This Row],[RosterIndex]])&amp;""</f>
        <v>BAL</v>
      </c>
      <c r="G108" s="69" t="str">
        <f>INDEX(CompositeRoster[position],RosterPlan25[[#This Row],[RosterIndex]])&amp;""</f>
        <v>RB</v>
      </c>
      <c r="H108" s="36" t="str">
        <f>INDEX(CompositeRoster[source],RosterPlan25[[#This Row],[RosterIndex]])</f>
        <v>Roster</v>
      </c>
      <c r="I108" s="42">
        <f>_xlfn.IFNA(INDEX(Draft2020[PRICE],RosterPlan25[[#This Row],[DraftIndex]]),0)</f>
        <v>6</v>
      </c>
      <c r="J108" s="42" t="str">
        <f>IF(RosterPlan25[[#This Row],[SOURCE]]="Rookie","Rookie",_xlfn.IFNA(INDEX(Draft2020[Current Contract],RosterPlan25[[#This Row],[DraftIndex]]),"Undrafted"))</f>
        <v>Rookie</v>
      </c>
      <c r="K108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08" s="42">
        <f>ROUNDDOWN(RosterPlan25[[#This Row],[Optimal $]]*IF(RosterPlan25[[#This Row],[Contract]]="Rookie",0.3,0.15),0)</f>
        <v>13</v>
      </c>
      <c r="M108" s="42">
        <f ca="1">ROUNDDOWN(RosterPlan25[[#This Row],[Optimal $]]*IF(YEAR(TODAY())=2021,0,IF(RosterPlan25[[#This Row],[Contract]]="Rookie",0.3,0.15)),0)</f>
        <v>0</v>
      </c>
      <c r="N108" s="36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08" s="38">
        <f>_xlfn.IFNA(IF(RosterPlan25[[#This Row],[POS]]="K",0,INDEX(BeerSheets[Average],MATCH(TEXT(RosterPlan25[[#This Row],[player_id]],"0"),BeerSheets[sleeper_id],0))),_xlfn.SWITCH(RosterPlan25[[#This Row],[POS]],"QB",-12,"RB",-8,"WR",-8,-5))</f>
        <v>4.8600000000000003</v>
      </c>
      <c r="P108" s="39" t="s">
        <v>434</v>
      </c>
      <c r="Q108" s="36">
        <f>_xlfn.IFNA(INDEX(Draft2020[Net Keeper Count],RosterPlan25[[#This Row],[DraftIndex]]),0)+IF(RosterPlan25[[#This Row],[KEEPER / RFA]]="K",1,0)</f>
        <v>1</v>
      </c>
      <c r="R108" s="39"/>
      <c r="S108" s="69">
        <f>IF(RosterPlan25[[#This Row],[VAR/G]]&gt;0,ROUND($AC$29*RosterPlan25[[#This Row],[VAR/G]],0),0)+1</f>
        <v>45</v>
      </c>
      <c r="T108" s="36">
        <f ca="1">RosterPlan25[[#This Row],[Optimal $]]-RosterPlan25[[#This Row],[2021 $]]</f>
        <v>39</v>
      </c>
      <c r="U108" s="36">
        <f>IF(OR(RosterPlan25[[#This Row],[SOURCE]]="Rookie",RosterPlan25[[#This Row],[POS]]="K"),0,RosterPlan25[[#This Row],[VAR/G]]+3.3)</f>
        <v>8.16</v>
      </c>
      <c r="V108" s="36">
        <f ca="1">IF(RosterPlan25[[#This Row],[VAW/G]]&gt;0,ROUND(RosterPlan25[[#This Row],[VAW/G]]*$AC$56,0)+1,1)</f>
        <v>499</v>
      </c>
      <c r="W108" s="43">
        <f ca="1">RosterPlan25[[#This Row],[VAWG Market $]]-_xlfn.IFNA(RosterPlan25[[#This Row],[2021 $]],1)</f>
        <v>493</v>
      </c>
      <c r="X108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108" s="36">
        <f ca="1">RosterPlan25[[#This Row],[Pure Inflated $]]-RosterPlan25[[#This Row],[2021 $]]</f>
        <v>117</v>
      </c>
      <c r="Z108" s="62">
        <f>INDEX(players[age],MATCH(RosterPlan25[[#This Row],[player_id]],players[sleeper_id],0))</f>
        <v>22</v>
      </c>
      <c r="AQ108"/>
      <c r="AR108"/>
      <c r="AS108"/>
      <c r="AT108"/>
      <c r="AU108"/>
      <c r="AV108"/>
    </row>
    <row r="109" spans="1:48" x14ac:dyDescent="0.3">
      <c r="A109" s="1" t="s">
        <v>1582</v>
      </c>
      <c r="B109" s="69" t="s">
        <v>268</v>
      </c>
      <c r="C109" s="69" t="s">
        <v>1585</v>
      </c>
      <c r="D109" s="58">
        <f>_xlfn.IFNA(MATCH(RosterPlan25[[#This Row],[player_id]],CompositeRoster[sleeper_id],0),  MATCH(RosterPlan25[[#This Row],[PLAYER]],CompositeRoster[full_name],0))</f>
        <v>108</v>
      </c>
      <c r="E109" s="58">
        <f>MATCH(RosterPlan25[[#This Row],[player_id]],Draft2020[sleeper_id],0)</f>
        <v>125</v>
      </c>
      <c r="F109" s="58" t="str">
        <f>INDEX(CompositeRoster[team],RosterPlan25[[#This Row],[RosterIndex]])&amp;""</f>
        <v>GB</v>
      </c>
      <c r="G109" s="58" t="str">
        <f>INDEX(CompositeRoster[position],RosterPlan25[[#This Row],[RosterIndex]])&amp;""</f>
        <v>TE</v>
      </c>
      <c r="H109" s="58" t="str">
        <f>INDEX(CompositeRoster[source],RosterPlan25[[#This Row],[RosterIndex]])</f>
        <v>Roster</v>
      </c>
      <c r="I109" s="59">
        <f>_xlfn.IFNA(INDEX(Draft2020[PRICE],RosterPlan25[[#This Row],[DraftIndex]]),0)</f>
        <v>3</v>
      </c>
      <c r="J109" s="59" t="str">
        <f>IF(RosterPlan25[[#This Row],[SOURCE]]="Rookie","Rookie",_xlfn.IFNA(INDEX(Draft2020[Current Contract],RosterPlan25[[#This Row],[DraftIndex]]),"Undrafted"))</f>
        <v>Rookie</v>
      </c>
      <c r="K10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09" s="59">
        <f>ROUNDDOWN(RosterPlan25[[#This Row],[Optimal $]]*IF(RosterPlan25[[#This Row],[Contract]]="Rookie",0.3,0.15),0)</f>
        <v>0</v>
      </c>
      <c r="M109" s="59">
        <f ca="1">ROUNDDOWN(RosterPlan25[[#This Row],[Optimal $]]*IF(YEAR(TODAY())=2021,0,IF(RosterPlan25[[#This Row],[Contract]]="Rookie",0.3,0.15)),0)</f>
        <v>0</v>
      </c>
      <c r="N109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09" s="26">
        <f>_xlfn.IFNA(IF(RosterPlan25[[#This Row],[POS]]="K",0,INDEX(BeerSheets[Average],MATCH(TEXT(RosterPlan25[[#This Row],[player_id]],"0"),BeerSheets[sleeper_id],0))),_xlfn.SWITCH(RosterPlan25[[#This Row],[POS]],"QB",-12,"RB",-8,"WR",-8,-5))</f>
        <v>-4.26</v>
      </c>
      <c r="P109" s="39" t="s">
        <v>434</v>
      </c>
      <c r="Q109" s="61">
        <f>_xlfn.IFNA(INDEX(Draft2020[Net Keeper Count],RosterPlan25[[#This Row],[DraftIndex]]),0)+IF(RosterPlan25[[#This Row],[KEEPER / RFA]]="K",1,0)</f>
        <v>2</v>
      </c>
      <c r="R109" s="60"/>
      <c r="S109" s="58">
        <f>IF(RosterPlan25[[#This Row],[VAR/G]]&gt;0,ROUND($AC$29*RosterPlan25[[#This Row],[VAR/G]],0),0)+1</f>
        <v>1</v>
      </c>
      <c r="T109" s="58">
        <f ca="1">RosterPlan25[[#This Row],[Optimal $]]-RosterPlan25[[#This Row],[2021 $]]</f>
        <v>-2</v>
      </c>
      <c r="U109" s="62">
        <f>IF(OR(RosterPlan25[[#This Row],[SOURCE]]="Rookie",RosterPlan25[[#This Row],[POS]]="K"),0,RosterPlan25[[#This Row],[VAR/G]]+3.3)</f>
        <v>-0.96</v>
      </c>
      <c r="V109" s="62">
        <f>IF(RosterPlan25[[#This Row],[VAW/G]]&gt;0,ROUND(RosterPlan25[[#This Row],[VAW/G]]*$AC$56,0)+1,1)</f>
        <v>1</v>
      </c>
      <c r="W109" s="63">
        <f ca="1">RosterPlan25[[#This Row],[VAWG Market $]]-_xlfn.IFNA(RosterPlan25[[#This Row],[2021 $]],1)</f>
        <v>-2</v>
      </c>
      <c r="X10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09" s="62">
        <f ca="1">RosterPlan25[[#This Row],[Pure Inflated $]]-RosterPlan25[[#This Row],[2021 $]]</f>
        <v>-2</v>
      </c>
      <c r="Z109" s="62">
        <f>INDEX(players[age],MATCH(RosterPlan25[[#This Row],[player_id]],players[sleeper_id],0))</f>
        <v>25</v>
      </c>
      <c r="AQ109"/>
      <c r="AR109"/>
      <c r="AS109"/>
      <c r="AT109"/>
      <c r="AU109"/>
      <c r="AV109"/>
    </row>
    <row r="110" spans="1:48" x14ac:dyDescent="0.3">
      <c r="A110" s="1" t="s">
        <v>101</v>
      </c>
      <c r="B110" s="69" t="s">
        <v>268</v>
      </c>
      <c r="C110" s="69" t="s">
        <v>9459</v>
      </c>
      <c r="D110" s="69">
        <f>_xlfn.IFNA(MATCH(RosterPlan25[[#This Row],[player_id]],CompositeRoster[sleeper_id],0),  MATCH(RosterPlan25[[#This Row],[PLAYER]],CompositeRoster[full_name],0))</f>
        <v>109</v>
      </c>
      <c r="E110" s="69">
        <f>MATCH(RosterPlan25[[#This Row],[player_id]],Draft2020[sleeper_id],0)</f>
        <v>137</v>
      </c>
      <c r="F110" s="58" t="str">
        <f>INDEX(CompositeRoster[team],RosterPlan25[[#This Row],[RosterIndex]])&amp;""</f>
        <v>ARI</v>
      </c>
      <c r="G110" s="58" t="str">
        <f>INDEX(CompositeRoster[position],RosterPlan25[[#This Row],[RosterIndex]])&amp;""</f>
        <v>RB</v>
      </c>
      <c r="H110" s="58" t="str">
        <f>INDEX(CompositeRoster[source],RosterPlan25[[#This Row],[RosterIndex]])</f>
        <v>Roster</v>
      </c>
      <c r="I110" s="59">
        <f>_xlfn.IFNA(INDEX(Draft2020[PRICE],RosterPlan25[[#This Row],[DraftIndex]]),0)</f>
        <v>32</v>
      </c>
      <c r="J110" s="59" t="str">
        <f>IF(RosterPlan25[[#This Row],[SOURCE]]="Rookie","Rookie",_xlfn.IFNA(INDEX(Draft2020[Current Contract],RosterPlan25[[#This Row],[DraftIndex]]),"Undrafted"))</f>
        <v>Rookie</v>
      </c>
      <c r="K11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0" s="59">
        <f>ROUNDDOWN(RosterPlan25[[#This Row],[Optimal $]]*IF(RosterPlan25[[#This Row],[Contract]]="Rookie",0.3,0.15),0)</f>
        <v>3</v>
      </c>
      <c r="M110" s="59">
        <f ca="1">ROUNDDOWN(RosterPlan25[[#This Row],[Optimal $]]*IF(YEAR(TODAY())=2021,0,IF(RosterPlan25[[#This Row],[Contract]]="Rookie",0.3,0.15)),0)</f>
        <v>0</v>
      </c>
      <c r="N110" s="60">
        <f ca="1">IF(RosterPlan25[[#This Row],[SOURCE]]="Rookie",INDEX(Rookies2021[salary],MATCH(RosterPlan25[[#This Row],[PLAYER]],Rookies2021[full_name],0)),MAX(RosterPlan25[[#This Row],[Current $]]+RosterPlan25[[#This Row],[$↑ VAR]],1))</f>
        <v>32</v>
      </c>
      <c r="O110" s="26">
        <f>_xlfn.IFNA(IF(RosterPlan25[[#This Row],[POS]]="K",0,INDEX(BeerSheets[Average],MATCH(TEXT(RosterPlan25[[#This Row],[player_id]],"0"),BeerSheets[sleeper_id],0))),_xlfn.SWITCH(RosterPlan25[[#This Row],[POS]],"QB",-12,"RB",-8,"WR",-8,-5))</f>
        <v>1.38</v>
      </c>
      <c r="P110" s="39" t="s">
        <v>434</v>
      </c>
      <c r="Q110" s="61">
        <f>_xlfn.IFNA(INDEX(Draft2020[Net Keeper Count],RosterPlan25[[#This Row],[DraftIndex]]),0)+IF(RosterPlan25[[#This Row],[KEEPER / RFA]]="K",1,0)</f>
        <v>4</v>
      </c>
      <c r="R110" s="60"/>
      <c r="S110" s="58">
        <f>IF(RosterPlan25[[#This Row],[VAR/G]]&gt;0,ROUND($AC$29*RosterPlan25[[#This Row],[VAR/G]],0),0)+1</f>
        <v>13</v>
      </c>
      <c r="T110" s="58">
        <f ca="1">RosterPlan25[[#This Row],[Optimal $]]-RosterPlan25[[#This Row],[2021 $]]</f>
        <v>-19</v>
      </c>
      <c r="U110" s="62">
        <f>IF(OR(RosterPlan25[[#This Row],[SOURCE]]="Rookie",RosterPlan25[[#This Row],[POS]]="K"),0,RosterPlan25[[#This Row],[VAR/G]]+3.3)</f>
        <v>4.68</v>
      </c>
      <c r="V110" s="62">
        <f ca="1">IF(RosterPlan25[[#This Row],[VAW/G]]&gt;0,ROUND(RosterPlan25[[#This Row],[VAW/G]]*$AC$56,0)+1,1)</f>
        <v>286</v>
      </c>
      <c r="W110" s="63">
        <f ca="1">RosterPlan25[[#This Row],[VAWG Market $]]-_xlfn.IFNA(RosterPlan25[[#This Row],[2021 $]],1)</f>
        <v>254</v>
      </c>
      <c r="X11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149</v>
      </c>
      <c r="Y110" s="62">
        <f ca="1">RosterPlan25[[#This Row],[Pure Inflated $]]-RosterPlan25[[#This Row],[2021 $]]</f>
        <v>117</v>
      </c>
      <c r="Z110" s="62">
        <f>INDEX(players[age],MATCH(RosterPlan25[[#This Row],[player_id]],players[sleeper_id],0))</f>
        <v>26</v>
      </c>
      <c r="AQ110"/>
      <c r="AR110"/>
      <c r="AS110"/>
      <c r="AT110"/>
      <c r="AU110"/>
      <c r="AV110"/>
    </row>
    <row r="111" spans="1:48" x14ac:dyDescent="0.3">
      <c r="A111" s="1" t="s">
        <v>106</v>
      </c>
      <c r="B111" s="69" t="s">
        <v>268</v>
      </c>
      <c r="C111" s="69" t="s">
        <v>8019</v>
      </c>
      <c r="D111" s="69">
        <f>_xlfn.IFNA(MATCH(RosterPlan25[[#This Row],[player_id]],CompositeRoster[sleeper_id],0),  MATCH(RosterPlan25[[#This Row],[PLAYER]],CompositeRoster[full_name],0))</f>
        <v>110</v>
      </c>
      <c r="E111" s="69">
        <f>MATCH(RosterPlan25[[#This Row],[player_id]],Draft2020[sleeper_id],0)</f>
        <v>122</v>
      </c>
      <c r="F111" s="58" t="str">
        <f>INDEX(CompositeRoster[team],RosterPlan25[[#This Row],[RosterIndex]])&amp;""</f>
        <v>GB</v>
      </c>
      <c r="G111" s="58" t="str">
        <f>INDEX(CompositeRoster[position],RosterPlan25[[#This Row],[RosterIndex]])&amp;""</f>
        <v>WR</v>
      </c>
      <c r="H111" s="58" t="str">
        <f>INDEX(CompositeRoster[source],RosterPlan25[[#This Row],[RosterIndex]])</f>
        <v>Roster</v>
      </c>
      <c r="I111" s="59">
        <f>_xlfn.IFNA(INDEX(Draft2020[PRICE],RosterPlan25[[#This Row],[DraftIndex]]),0)</f>
        <v>1</v>
      </c>
      <c r="J111" s="59" t="str">
        <f>IF(RosterPlan25[[#This Row],[SOURCE]]="Rookie","Rookie",_xlfn.IFNA(INDEX(Draft2020[Current Contract],RosterPlan25[[#This Row],[DraftIndex]]),"Undrafted"))</f>
        <v>Rookie</v>
      </c>
      <c r="K11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1" s="59">
        <f>ROUNDDOWN(RosterPlan25[[#This Row],[Optimal $]]*IF(RosterPlan25[[#This Row],[Contract]]="Rookie",0.3,0.15),0)</f>
        <v>0</v>
      </c>
      <c r="M111" s="59">
        <f ca="1">ROUNDDOWN(RosterPlan25[[#This Row],[Optimal $]]*IF(YEAR(TODAY())=2021,0,IF(RosterPlan25[[#This Row],[Contract]]="Rookie",0.3,0.15)),0)</f>
        <v>0</v>
      </c>
      <c r="N111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11" s="26">
        <f>_xlfn.IFNA(IF(RosterPlan25[[#This Row],[POS]]="K",0,INDEX(BeerSheets[Average],MATCH(TEXT(RosterPlan25[[#This Row],[player_id]],"0"),BeerSheets[sleeper_id],0))),_xlfn.SWITCH(RosterPlan25[[#This Row],[POS]],"QB",-12,"RB",-8,"WR",-8,-5))</f>
        <v>-2.72</v>
      </c>
      <c r="P111" s="39" t="s">
        <v>434</v>
      </c>
      <c r="Q111" s="61">
        <f>_xlfn.IFNA(INDEX(Draft2020[Net Keeper Count],RosterPlan25[[#This Row],[DraftIndex]]),0)+IF(RosterPlan25[[#This Row],[KEEPER / RFA]]="K",1,0)</f>
        <v>3</v>
      </c>
      <c r="R111" s="60"/>
      <c r="S111" s="58">
        <f>IF(RosterPlan25[[#This Row],[VAR/G]]&gt;0,ROUND($AC$29*RosterPlan25[[#This Row],[VAR/G]],0),0)+1</f>
        <v>1</v>
      </c>
      <c r="T111" s="58">
        <f ca="1">RosterPlan25[[#This Row],[Optimal $]]-RosterPlan25[[#This Row],[2021 $]]</f>
        <v>0</v>
      </c>
      <c r="U111" s="62">
        <f>IF(OR(RosterPlan25[[#This Row],[SOURCE]]="Rookie",RosterPlan25[[#This Row],[POS]]="K"),0,RosterPlan25[[#This Row],[VAR/G]]+3.3)</f>
        <v>0.57999999999999963</v>
      </c>
      <c r="V111" s="62">
        <f ca="1">IF(RosterPlan25[[#This Row],[VAW/G]]&gt;0,ROUND(RosterPlan25[[#This Row],[VAW/G]]*$AC$56,0)+1,1)</f>
        <v>36</v>
      </c>
      <c r="W111" s="63">
        <f ca="1">RosterPlan25[[#This Row],[VAWG Market $]]-_xlfn.IFNA(RosterPlan25[[#This Row],[2021 $]],1)</f>
        <v>35</v>
      </c>
      <c r="X11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11" s="62">
        <f ca="1">RosterPlan25[[#This Row],[Pure Inflated $]]-RosterPlan25[[#This Row],[2021 $]]</f>
        <v>0</v>
      </c>
      <c r="Z111" s="62">
        <f>INDEX(players[age],MATCH(RosterPlan25[[#This Row],[player_id]],players[sleeper_id],0))</f>
        <v>26</v>
      </c>
      <c r="AQ111"/>
      <c r="AR111"/>
      <c r="AS111"/>
      <c r="AT111"/>
      <c r="AU111"/>
      <c r="AV111"/>
    </row>
    <row r="112" spans="1:48" x14ac:dyDescent="0.3">
      <c r="A112" s="1" t="s">
        <v>5991</v>
      </c>
      <c r="B112" s="69" t="s">
        <v>268</v>
      </c>
      <c r="C112" s="69" t="s">
        <v>5992</v>
      </c>
      <c r="D112" s="69">
        <f>_xlfn.IFNA(MATCH(RosterPlan25[[#This Row],[player_id]],CompositeRoster[sleeper_id],0),  MATCH(RosterPlan25[[#This Row],[PLAYER]],CompositeRoster[full_name],0))</f>
        <v>111</v>
      </c>
      <c r="E112" s="69">
        <f>MATCH(RosterPlan25[[#This Row],[player_id]],Draft2020[sleeper_id],0)</f>
        <v>135</v>
      </c>
      <c r="F112" s="58" t="str">
        <f>INDEX(CompositeRoster[team],RosterPlan25[[#This Row],[RosterIndex]])&amp;""</f>
        <v>BAL</v>
      </c>
      <c r="G112" s="58" t="str">
        <f>INDEX(CompositeRoster[position],RosterPlan25[[#This Row],[RosterIndex]])&amp;""</f>
        <v>WR</v>
      </c>
      <c r="H112" s="58" t="str">
        <f>INDEX(CompositeRoster[source],RosterPlan25[[#This Row],[RosterIndex]])</f>
        <v>Roster</v>
      </c>
      <c r="I112" s="59">
        <f>_xlfn.IFNA(INDEX(Draft2020[PRICE],RosterPlan25[[#This Row],[DraftIndex]]),0)</f>
        <v>6</v>
      </c>
      <c r="J112" s="59" t="str">
        <f>IF(RosterPlan25[[#This Row],[SOURCE]]="Rookie","Rookie",_xlfn.IFNA(INDEX(Draft2020[Current Contract],RosterPlan25[[#This Row],[DraftIndex]]),"Undrafted"))</f>
        <v>Rookie</v>
      </c>
      <c r="K11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2" s="59">
        <f>ROUNDDOWN(RosterPlan25[[#This Row],[Optimal $]]*IF(RosterPlan25[[#This Row],[Contract]]="Rookie",0.3,0.15),0)</f>
        <v>0</v>
      </c>
      <c r="M112" s="59">
        <f ca="1">ROUNDDOWN(RosterPlan25[[#This Row],[Optimal $]]*IF(YEAR(TODAY())=2021,0,IF(RosterPlan25[[#This Row],[Contract]]="Rookie",0.3,0.15)),0)</f>
        <v>0</v>
      </c>
      <c r="N112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12" s="26">
        <f>_xlfn.IFNA(IF(RosterPlan25[[#This Row],[POS]]="K",0,INDEX(BeerSheets[Average],MATCH(TEXT(RosterPlan25[[#This Row],[player_id]],"0"),BeerSheets[sleeper_id],0))),_xlfn.SWITCH(RosterPlan25[[#This Row],[POS]],"QB",-12,"RB",-8,"WR",-8,-5))</f>
        <v>0.06</v>
      </c>
      <c r="P112" s="39" t="s">
        <v>434</v>
      </c>
      <c r="Q112" s="61">
        <f>_xlfn.IFNA(INDEX(Draft2020[Net Keeper Count],RosterPlan25[[#This Row],[DraftIndex]]),0)+IF(RosterPlan25[[#This Row],[KEEPER / RFA]]="K",1,0)</f>
        <v>2</v>
      </c>
      <c r="R112" s="60"/>
      <c r="S112" s="58">
        <f>IF(RosterPlan25[[#This Row],[VAR/G]]&gt;0,ROUND($AC$29*RosterPlan25[[#This Row],[VAR/G]],0),0)+1</f>
        <v>2</v>
      </c>
      <c r="T112" s="58">
        <f ca="1">RosterPlan25[[#This Row],[Optimal $]]-RosterPlan25[[#This Row],[2021 $]]</f>
        <v>-4</v>
      </c>
      <c r="U112" s="62">
        <f>IF(OR(RosterPlan25[[#This Row],[SOURCE]]="Rookie",RosterPlan25[[#This Row],[POS]]="K"),0,RosterPlan25[[#This Row],[VAR/G]]+3.3)</f>
        <v>3.36</v>
      </c>
      <c r="V112" s="62">
        <f ca="1">IF(RosterPlan25[[#This Row],[VAW/G]]&gt;0,ROUND(RosterPlan25[[#This Row],[VAW/G]]*$AC$56,0)+1,1)</f>
        <v>206</v>
      </c>
      <c r="W112" s="63">
        <f ca="1">RosterPlan25[[#This Row],[VAWG Market $]]-_xlfn.IFNA(RosterPlan25[[#This Row],[2021 $]],1)</f>
        <v>200</v>
      </c>
      <c r="X11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112" s="62">
        <f ca="1">RosterPlan25[[#This Row],[Pure Inflated $]]-RosterPlan25[[#This Row],[2021 $]]</f>
        <v>117</v>
      </c>
      <c r="Z112" s="62">
        <f>INDEX(players[age],MATCH(RosterPlan25[[#This Row],[player_id]],players[sleeper_id],0))</f>
        <v>24</v>
      </c>
      <c r="AQ112"/>
      <c r="AR112"/>
      <c r="AS112"/>
      <c r="AT112"/>
      <c r="AU112"/>
      <c r="AV112"/>
    </row>
    <row r="113" spans="1:48" x14ac:dyDescent="0.3">
      <c r="A113" s="1" t="s">
        <v>5657</v>
      </c>
      <c r="B113" s="69" t="s">
        <v>268</v>
      </c>
      <c r="C113" s="69" t="s">
        <v>5660</v>
      </c>
      <c r="D113" s="58">
        <f>_xlfn.IFNA(MATCH(RosterPlan25[[#This Row],[player_id]],CompositeRoster[sleeper_id],0),  MATCH(RosterPlan25[[#This Row],[PLAYER]],CompositeRoster[full_name],0))</f>
        <v>112</v>
      </c>
      <c r="E113" s="58">
        <f>MATCH(RosterPlan25[[#This Row],[player_id]],Draft2020[sleeper_id],0)</f>
        <v>128</v>
      </c>
      <c r="F113" s="58" t="str">
        <f>INDEX(CompositeRoster[team],RosterPlan25[[#This Row],[RosterIndex]])&amp;""</f>
        <v>KC</v>
      </c>
      <c r="G113" s="58" t="str">
        <f>INDEX(CompositeRoster[position],RosterPlan25[[#This Row],[RosterIndex]])&amp;""</f>
        <v>WR</v>
      </c>
      <c r="H113" s="58" t="str">
        <f>INDEX(CompositeRoster[source],RosterPlan25[[#This Row],[RosterIndex]])</f>
        <v>Roster</v>
      </c>
      <c r="I113" s="59">
        <f>_xlfn.IFNA(INDEX(Draft2020[PRICE],RosterPlan25[[#This Row],[DraftIndex]]),0)</f>
        <v>4</v>
      </c>
      <c r="J113" s="59" t="str">
        <f>IF(RosterPlan25[[#This Row],[SOURCE]]="Rookie","Rookie",_xlfn.IFNA(INDEX(Draft2020[Current Contract],RosterPlan25[[#This Row],[DraftIndex]]),"Undrafted"))</f>
        <v>Rookie</v>
      </c>
      <c r="K11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3" s="59">
        <f>ROUNDDOWN(RosterPlan25[[#This Row],[Optimal $]]*IF(RosterPlan25[[#This Row],[Contract]]="Rookie",0.3,0.15),0)</f>
        <v>0</v>
      </c>
      <c r="M113" s="59">
        <f ca="1">ROUNDDOWN(RosterPlan25[[#This Row],[Optimal $]]*IF(YEAR(TODAY())=2021,0,IF(RosterPlan25[[#This Row],[Contract]]="Rookie",0.3,0.15)),0)</f>
        <v>0</v>
      </c>
      <c r="N113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13" s="26">
        <f>_xlfn.IFNA(IF(RosterPlan25[[#This Row],[POS]]="K",0,INDEX(BeerSheets[Average],MATCH(TEXT(RosterPlan25[[#This Row],[player_id]],"0"),BeerSheets[sleeper_id],0))),_xlfn.SWITCH(RosterPlan25[[#This Row],[POS]],"QB",-12,"RB",-8,"WR",-8,-5))</f>
        <v>-0.89</v>
      </c>
      <c r="P113" s="39" t="s">
        <v>434</v>
      </c>
      <c r="Q113" s="61">
        <f>_xlfn.IFNA(INDEX(Draft2020[Net Keeper Count],RosterPlan25[[#This Row],[DraftIndex]]),0)+IF(RosterPlan25[[#This Row],[KEEPER / RFA]]="K",1,0)</f>
        <v>2</v>
      </c>
      <c r="R113" s="60"/>
      <c r="S113" s="58">
        <f>IF(RosterPlan25[[#This Row],[VAR/G]]&gt;0,ROUND($AC$29*RosterPlan25[[#This Row],[VAR/G]],0),0)+1</f>
        <v>1</v>
      </c>
      <c r="T113" s="58">
        <f ca="1">RosterPlan25[[#This Row],[Optimal $]]-RosterPlan25[[#This Row],[2021 $]]</f>
        <v>-3</v>
      </c>
      <c r="U113" s="62">
        <f>IF(OR(RosterPlan25[[#This Row],[SOURCE]]="Rookie",RosterPlan25[[#This Row],[POS]]="K"),0,RosterPlan25[[#This Row],[VAR/G]]+3.3)</f>
        <v>2.4099999999999997</v>
      </c>
      <c r="V113" s="62">
        <f ca="1">IF(RosterPlan25[[#This Row],[VAW/G]]&gt;0,ROUND(RosterPlan25[[#This Row],[VAW/G]]*$AC$56,0)+1,1)</f>
        <v>148</v>
      </c>
      <c r="W113" s="63">
        <f ca="1">RosterPlan25[[#This Row],[VAWG Market $]]-_xlfn.IFNA(RosterPlan25[[#This Row],[2021 $]],1)</f>
        <v>144</v>
      </c>
      <c r="X11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13" s="62">
        <f ca="1">RosterPlan25[[#This Row],[Pure Inflated $]]-RosterPlan25[[#This Row],[2021 $]]</f>
        <v>-3</v>
      </c>
      <c r="Z113" s="62">
        <f>INDEX(players[age],MATCH(RosterPlan25[[#This Row],[player_id]],players[sleeper_id],0))</f>
        <v>23</v>
      </c>
      <c r="AQ113"/>
      <c r="AR113"/>
      <c r="AS113"/>
      <c r="AT113"/>
      <c r="AU113"/>
      <c r="AV113"/>
    </row>
    <row r="114" spans="1:48" x14ac:dyDescent="0.3">
      <c r="A114" s="1" t="s">
        <v>97</v>
      </c>
      <c r="B114" s="69" t="s">
        <v>268</v>
      </c>
      <c r="C114" s="69" t="s">
        <v>371</v>
      </c>
      <c r="D114" s="69">
        <f>_xlfn.IFNA(MATCH(RosterPlan25[[#This Row],[player_id]],CompositeRoster[sleeper_id],0),  MATCH(RosterPlan25[[#This Row],[PLAYER]],CompositeRoster[full_name],0))</f>
        <v>113</v>
      </c>
      <c r="E114" s="69">
        <f>MATCH(RosterPlan25[[#This Row],[player_id]],Draft2020[sleeper_id],0)</f>
        <v>139</v>
      </c>
      <c r="F114" s="69" t="str">
        <f>INDEX(CompositeRoster[team],RosterPlan25[[#This Row],[RosterIndex]])&amp;""</f>
        <v>NO</v>
      </c>
      <c r="G114" s="69" t="str">
        <f>INDEX(CompositeRoster[position],RosterPlan25[[#This Row],[RosterIndex]])&amp;""</f>
        <v>WR</v>
      </c>
      <c r="H114" s="69" t="str">
        <f>INDEX(CompositeRoster[source],RosterPlan25[[#This Row],[RosterIndex]])</f>
        <v>Roster</v>
      </c>
      <c r="I114" s="42">
        <f>_xlfn.IFNA(INDEX(Draft2020[PRICE],RosterPlan25[[#This Row],[DraftIndex]]),0)</f>
        <v>59</v>
      </c>
      <c r="J114" s="42" t="str">
        <f>IF(RosterPlan25[[#This Row],[SOURCE]]="Rookie","Rookie",_xlfn.IFNA(INDEX(Draft2020[Current Contract],RosterPlan25[[#This Row],[DraftIndex]]),"Undrafted"))</f>
        <v>Rookie</v>
      </c>
      <c r="K114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4" s="42">
        <f>ROUNDDOWN(RosterPlan25[[#This Row],[Optimal $]]*IF(RosterPlan25[[#This Row],[Contract]]="Rookie",0.3,0.15),0)</f>
        <v>8</v>
      </c>
      <c r="M114" s="42">
        <f ca="1">ROUNDDOWN(RosterPlan25[[#This Row],[Optimal $]]*IF(YEAR(TODAY())=2021,0,IF(RosterPlan25[[#This Row],[Contract]]="Rookie",0.3,0.15)),0)</f>
        <v>0</v>
      </c>
      <c r="N114" s="69">
        <f ca="1">IF(RosterPlan25[[#This Row],[SOURCE]]="Rookie",INDEX(Rookies2021[salary],MATCH(RosterPlan25[[#This Row],[PLAYER]],Rookies2021[full_name],0)),MAX(RosterPlan25[[#This Row],[Current $]]+RosterPlan25[[#This Row],[$↑ VAR]],1))</f>
        <v>59</v>
      </c>
      <c r="O114" s="38">
        <f>_xlfn.IFNA(IF(RosterPlan25[[#This Row],[POS]]="K",0,INDEX(BeerSheets[Average],MATCH(TEXT(RosterPlan25[[#This Row],[player_id]],"0"),BeerSheets[sleeper_id],0))),_xlfn.SWITCH(RosterPlan25[[#This Row],[POS]],"QB",-12,"RB",-8,"WR",-8,-5))</f>
        <v>3.04</v>
      </c>
      <c r="P114" s="39" t="s">
        <v>434</v>
      </c>
      <c r="Q114" s="36">
        <f>_xlfn.IFNA(INDEX(Draft2020[Net Keeper Count],RosterPlan25[[#This Row],[DraftIndex]]),0)+IF(RosterPlan25[[#This Row],[KEEPER / RFA]]="K",1,0)</f>
        <v>5</v>
      </c>
      <c r="R114" s="39"/>
      <c r="S114" s="36">
        <f>IF(RosterPlan25[[#This Row],[VAR/G]]&gt;0,ROUND($AC$29*RosterPlan25[[#This Row],[VAR/G]],0),0)+1</f>
        <v>28</v>
      </c>
      <c r="T114" s="36">
        <f ca="1">RosterPlan25[[#This Row],[Optimal $]]-RosterPlan25[[#This Row],[2021 $]]</f>
        <v>-31</v>
      </c>
      <c r="U114" s="36">
        <f>IF(OR(RosterPlan25[[#This Row],[SOURCE]]="Rookie",RosterPlan25[[#This Row],[POS]]="K"),0,RosterPlan25[[#This Row],[VAR/G]]+3.3)</f>
        <v>6.34</v>
      </c>
      <c r="V114" s="36">
        <f ca="1">IF(RosterPlan25[[#This Row],[VAW/G]]&gt;0,ROUND(RosterPlan25[[#This Row],[VAW/G]]*$AC$56,0)+1,1)</f>
        <v>388</v>
      </c>
      <c r="W114" s="43">
        <f ca="1">RosterPlan25[[#This Row],[VAWG Market $]]-_xlfn.IFNA(RosterPlan25[[#This Row],[2021 $]],1)</f>
        <v>329</v>
      </c>
      <c r="X114" s="36">
        <f ca="1">IF(RosterPlan25[[#This Row],[VAR/G]]&gt;0,1+ROUND(RosterPlan25[[#This Row],[VAR/G]]*IF(RosterPlan25[[#This Row],[KEEPER / RFA]]="K",($AC$34+RosterPlan25[[#This Row],[2021 $]]-1)/($AC$25+RosterPlan25[[#This Row],[VAR/G]]),$AC$35),0),1)</f>
        <v>176</v>
      </c>
      <c r="Y114" s="36">
        <f ca="1">RosterPlan25[[#This Row],[Pure Inflated $]]-RosterPlan25[[#This Row],[2021 $]]</f>
        <v>117</v>
      </c>
      <c r="Z114" s="62">
        <f>INDEX(players[age],MATCH(RosterPlan25[[#This Row],[player_id]],players[sleeper_id],0))</f>
        <v>28</v>
      </c>
      <c r="AQ114"/>
      <c r="AR114"/>
      <c r="AS114"/>
      <c r="AT114"/>
      <c r="AU114"/>
      <c r="AV114"/>
    </row>
    <row r="115" spans="1:48" x14ac:dyDescent="0.3">
      <c r="A115" s="1" t="s">
        <v>10366</v>
      </c>
      <c r="B115" s="69" t="s">
        <v>268</v>
      </c>
      <c r="C115" s="69" t="s">
        <v>10368</v>
      </c>
      <c r="D115" s="69">
        <f>_xlfn.IFNA(MATCH(RosterPlan25[[#This Row],[player_id]],CompositeRoster[sleeper_id],0),  MATCH(RosterPlan25[[#This Row],[PLAYER]],CompositeRoster[full_name],0))</f>
        <v>114</v>
      </c>
      <c r="E115" s="69">
        <f>MATCH(RosterPlan25[[#This Row],[player_id]],Draft2020[sleeper_id],0)</f>
        <v>127</v>
      </c>
      <c r="F115" s="58" t="str">
        <f>INDEX(CompositeRoster[team],RosterPlan25[[#This Row],[RosterIndex]])&amp;""</f>
        <v>NE</v>
      </c>
      <c r="G115" s="58" t="str">
        <f>INDEX(CompositeRoster[position],RosterPlan25[[#This Row],[RosterIndex]])&amp;""</f>
        <v>WR</v>
      </c>
      <c r="H115" s="58" t="str">
        <f>INDEX(CompositeRoster[source],RosterPlan25[[#This Row],[RosterIndex]])</f>
        <v>Roster</v>
      </c>
      <c r="I115" s="59">
        <f>_xlfn.IFNA(INDEX(Draft2020[PRICE],RosterPlan25[[#This Row],[DraftIndex]]),0)</f>
        <v>5</v>
      </c>
      <c r="J115" s="59" t="str">
        <f>IF(RosterPlan25[[#This Row],[SOURCE]]="Rookie","Rookie",_xlfn.IFNA(INDEX(Draft2020[Current Contract],RosterPlan25[[#This Row],[DraftIndex]]),"Undrafted"))</f>
        <v>Rookie</v>
      </c>
      <c r="K11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5" s="59">
        <f>ROUNDDOWN(RosterPlan25[[#This Row],[Optimal $]]*IF(RosterPlan25[[#This Row],[Contract]]="Rookie",0.3,0.15),0)</f>
        <v>0</v>
      </c>
      <c r="M115" s="59">
        <f ca="1">ROUNDDOWN(RosterPlan25[[#This Row],[Optimal $]]*IF(YEAR(TODAY())=2021,0,IF(RosterPlan25[[#This Row],[Contract]]="Rookie",0.3,0.15)),0)</f>
        <v>0</v>
      </c>
      <c r="N115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115" s="26">
        <f>_xlfn.IFNA(IF(RosterPlan25[[#This Row],[POS]]="K",0,INDEX(BeerSheets[Average],MATCH(TEXT(RosterPlan25[[#This Row],[player_id]],"0"),BeerSheets[sleeper_id],0))),_xlfn.SWITCH(RosterPlan25[[#This Row],[POS]],"QB",-12,"RB",-8,"WR",-8,-5))</f>
        <v>-5.46</v>
      </c>
      <c r="P115" s="39" t="s">
        <v>434</v>
      </c>
      <c r="Q115" s="61">
        <f>_xlfn.IFNA(INDEX(Draft2020[Net Keeper Count],RosterPlan25[[#This Row],[DraftIndex]]),0)+IF(RosterPlan25[[#This Row],[KEEPER / RFA]]="K",1,0)</f>
        <v>2</v>
      </c>
      <c r="R115" s="60"/>
      <c r="S115" s="58">
        <f>IF(RosterPlan25[[#This Row],[VAR/G]]&gt;0,ROUND($AC$29*RosterPlan25[[#This Row],[VAR/G]],0),0)+1</f>
        <v>1</v>
      </c>
      <c r="T115" s="58">
        <f ca="1">RosterPlan25[[#This Row],[Optimal $]]-RosterPlan25[[#This Row],[2021 $]]</f>
        <v>-4</v>
      </c>
      <c r="U115" s="62">
        <f>IF(OR(RosterPlan25[[#This Row],[SOURCE]]="Rookie",RosterPlan25[[#This Row],[POS]]="K"),0,RosterPlan25[[#This Row],[VAR/G]]+3.3)</f>
        <v>-2.16</v>
      </c>
      <c r="V115" s="62">
        <f>IF(RosterPlan25[[#This Row],[VAW/G]]&gt;0,ROUND(RosterPlan25[[#This Row],[VAW/G]]*$AC$56,0)+1,1)</f>
        <v>1</v>
      </c>
      <c r="W115" s="63">
        <f ca="1">RosterPlan25[[#This Row],[VAWG Market $]]-_xlfn.IFNA(RosterPlan25[[#This Row],[2021 $]],1)</f>
        <v>-4</v>
      </c>
      <c r="X11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15" s="62">
        <f ca="1">RosterPlan25[[#This Row],[Pure Inflated $]]-RosterPlan25[[#This Row],[2021 $]]</f>
        <v>-4</v>
      </c>
      <c r="Z115" s="62">
        <f>INDEX(players[age],MATCH(RosterPlan25[[#This Row],[player_id]],players[sleeper_id],0))</f>
        <v>23</v>
      </c>
      <c r="AQ115"/>
      <c r="AR115"/>
      <c r="AS115"/>
      <c r="AT115"/>
      <c r="AU115"/>
      <c r="AV115"/>
    </row>
    <row r="116" spans="1:48" x14ac:dyDescent="0.3">
      <c r="A116" s="1" t="s">
        <v>190</v>
      </c>
      <c r="B116" s="69" t="s">
        <v>268</v>
      </c>
      <c r="C116" s="69" t="s">
        <v>10525</v>
      </c>
      <c r="D116" s="69">
        <f>_xlfn.IFNA(MATCH(RosterPlan25[[#This Row],[player_id]],CompositeRoster[sleeper_id],0),  MATCH(RosterPlan25[[#This Row],[PLAYER]],CompositeRoster[full_name],0))</f>
        <v>115</v>
      </c>
      <c r="E116" s="69">
        <f>MATCH(RosterPlan25[[#This Row],[player_id]],Draft2020[sleeper_id],0)</f>
        <v>136</v>
      </c>
      <c r="F116" s="58" t="str">
        <f>INDEX(CompositeRoster[team],RosterPlan25[[#This Row],[RosterIndex]])&amp;""</f>
        <v>SEA</v>
      </c>
      <c r="G116" s="58" t="str">
        <f>INDEX(CompositeRoster[position],RosterPlan25[[#This Row],[RosterIndex]])&amp;""</f>
        <v>QB</v>
      </c>
      <c r="H116" s="58" t="str">
        <f>INDEX(CompositeRoster[source],RosterPlan25[[#This Row],[RosterIndex]])</f>
        <v>Roster</v>
      </c>
      <c r="I116" s="59">
        <f>_xlfn.IFNA(INDEX(Draft2020[PRICE],RosterPlan25[[#This Row],[DraftIndex]]),0)</f>
        <v>12</v>
      </c>
      <c r="J116" s="59" t="str">
        <f>IF(RosterPlan25[[#This Row],[SOURCE]]="Rookie","Rookie",_xlfn.IFNA(INDEX(Draft2020[Current Contract],RosterPlan25[[#This Row],[DraftIndex]]),"Undrafted"))</f>
        <v>Auction</v>
      </c>
      <c r="K116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16" s="59">
        <f>ROUNDDOWN(RosterPlan25[[#This Row],[Optimal $]]*IF(RosterPlan25[[#This Row],[Contract]]="Rookie",0.3,0.15),0)</f>
        <v>3</v>
      </c>
      <c r="M116" s="59">
        <f ca="1">ROUNDDOWN(RosterPlan25[[#This Row],[Optimal $]]*IF(YEAR(TODAY())=2021,0,IF(RosterPlan25[[#This Row],[Contract]]="Rookie",0.3,0.15)),0)</f>
        <v>0</v>
      </c>
      <c r="N116" s="58">
        <f ca="1">IF(RosterPlan25[[#This Row],[SOURCE]]="Rookie",INDEX(Rookies2021[salary],MATCH(RosterPlan25[[#This Row],[PLAYER]],Rookies2021[full_name],0)),MAX(RosterPlan25[[#This Row],[Current $]]+RosterPlan25[[#This Row],[$↑ VAR]],1))</f>
        <v>12</v>
      </c>
      <c r="O116" s="48">
        <f>_xlfn.IFNA(IF(RosterPlan25[[#This Row],[POS]]="K",0,INDEX(BeerSheets[Average],MATCH(TEXT(RosterPlan25[[#This Row],[player_id]],"0"),BeerSheets[sleeper_id],0))),_xlfn.SWITCH(RosterPlan25[[#This Row],[POS]],"QB",-12,"RB",-8,"WR",-8,-5))</f>
        <v>2.25</v>
      </c>
      <c r="P116" s="39" t="s">
        <v>434</v>
      </c>
      <c r="Q116" s="60">
        <f>_xlfn.IFNA(INDEX(Draft2020[Net Keeper Count],RosterPlan25[[#This Row],[DraftIndex]]),0)+IF(RosterPlan25[[#This Row],[KEEPER / RFA]]="K",1,0)</f>
        <v>2</v>
      </c>
      <c r="R116" s="61"/>
      <c r="S116" s="58">
        <f>IF(RosterPlan25[[#This Row],[VAR/G]]&gt;0,ROUND($AC$29*RosterPlan25[[#This Row],[VAR/G]],0),0)+1</f>
        <v>21</v>
      </c>
      <c r="T116" s="58">
        <f ca="1">RosterPlan25[[#This Row],[Optimal $]]-RosterPlan25[[#This Row],[2021 $]]</f>
        <v>9</v>
      </c>
      <c r="U116" s="62">
        <f>IF(OR(RosterPlan25[[#This Row],[SOURCE]]="Rookie",RosterPlan25[[#This Row],[POS]]="K"),0,RosterPlan25[[#This Row],[VAR/G]]+3.3)</f>
        <v>5.55</v>
      </c>
      <c r="V116" s="62">
        <f ca="1">IF(RosterPlan25[[#This Row],[VAW/G]]&gt;0,ROUND(RosterPlan25[[#This Row],[VAW/G]]*$AC$56,0)+1,1)</f>
        <v>339</v>
      </c>
      <c r="W116" s="63">
        <f ca="1">RosterPlan25[[#This Row],[VAWG Market $]]-_xlfn.IFNA(RosterPlan25[[#This Row],[2021 $]],1)</f>
        <v>327</v>
      </c>
      <c r="X116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129</v>
      </c>
      <c r="Y116" s="58">
        <f ca="1">RosterPlan25[[#This Row],[Pure Inflated $]]-RosterPlan25[[#This Row],[2021 $]]</f>
        <v>117</v>
      </c>
      <c r="Z116" s="62">
        <f>INDEX(players[age],MATCH(RosterPlan25[[#This Row],[player_id]],players[sleeper_id],0))</f>
        <v>32</v>
      </c>
      <c r="AQ116"/>
      <c r="AR116"/>
      <c r="AS116"/>
      <c r="AT116"/>
      <c r="AU116"/>
      <c r="AV116"/>
    </row>
    <row r="117" spans="1:48" x14ac:dyDescent="0.3">
      <c r="A117" s="1" t="s">
        <v>2930</v>
      </c>
      <c r="B117" s="69" t="s">
        <v>268</v>
      </c>
      <c r="C117" s="69" t="s">
        <v>2933</v>
      </c>
      <c r="D117" s="58">
        <f>_xlfn.IFNA(MATCH(RosterPlan25[[#This Row],[player_id]],CompositeRoster[sleeper_id],0),  MATCH(RosterPlan25[[#This Row],[PLAYER]],CompositeRoster[full_name],0))</f>
        <v>116</v>
      </c>
      <c r="E117" s="58" t="e">
        <f>MATCH(RosterPlan25[[#This Row],[player_id]],Draft2020[sleeper_id],0)</f>
        <v>#N/A</v>
      </c>
      <c r="F117" s="58" t="str">
        <f>INDEX(CompositeRoster[team],RosterPlan25[[#This Row],[RosterIndex]])&amp;""</f>
        <v>TB</v>
      </c>
      <c r="G117" s="58" t="str">
        <f>INDEX(CompositeRoster[position],RosterPlan25[[#This Row],[RosterIndex]])&amp;""</f>
        <v>K</v>
      </c>
      <c r="H117" s="58" t="str">
        <f>INDEX(CompositeRoster[source],RosterPlan25[[#This Row],[RosterIndex]])</f>
        <v>Roster</v>
      </c>
      <c r="I117" s="59">
        <f>_xlfn.IFNA(INDEX(Draft2020[PRICE],RosterPlan25[[#This Row],[DraftIndex]]),0)</f>
        <v>0</v>
      </c>
      <c r="J117" s="59" t="str">
        <f>IF(RosterPlan25[[#This Row],[SOURCE]]="Rookie","Rookie",_xlfn.IFNA(INDEX(Draft2020[Current Contract],RosterPlan25[[#This Row],[DraftIndex]]),"Undrafted"))</f>
        <v>Undrafted</v>
      </c>
      <c r="K11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17" s="59">
        <f>ROUNDDOWN(RosterPlan25[[#This Row],[Optimal $]]*IF(RosterPlan25[[#This Row],[Contract]]="Rookie",0.3,0.15),0)</f>
        <v>0</v>
      </c>
      <c r="M117" s="59">
        <f ca="1">ROUNDDOWN(RosterPlan25[[#This Row],[Optimal $]]*IF(YEAR(TODAY())=2021,0,IF(RosterPlan25[[#This Row],[Contract]]="Rookie",0.3,0.15)),0)</f>
        <v>0</v>
      </c>
      <c r="N117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17" s="26">
        <f>_xlfn.IFNA(IF(RosterPlan25[[#This Row],[POS]]="K",0,INDEX(BeerSheets[Average],MATCH(TEXT(RosterPlan25[[#This Row],[player_id]],"0"),BeerSheets[sleeper_id],0))),_xlfn.SWITCH(RosterPlan25[[#This Row],[POS]],"QB",-12,"RB",-8,"WR",-8,-5))</f>
        <v>0</v>
      </c>
      <c r="P117" s="39" t="s">
        <v>434</v>
      </c>
      <c r="Q117" s="61">
        <f>_xlfn.IFNA(INDEX(Draft2020[Net Keeper Count],RosterPlan25[[#This Row],[DraftIndex]]),0)+IF(RosterPlan25[[#This Row],[KEEPER / RFA]]="K",1,0)</f>
        <v>1</v>
      </c>
      <c r="R117" s="60"/>
      <c r="S117" s="58">
        <f>IF(RosterPlan25[[#This Row],[VAR/G]]&gt;0,ROUND($AC$29*RosterPlan25[[#This Row],[VAR/G]],0),0)+1</f>
        <v>1</v>
      </c>
      <c r="T117" s="58">
        <f ca="1">RosterPlan25[[#This Row],[Optimal $]]-RosterPlan25[[#This Row],[2021 $]]</f>
        <v>0</v>
      </c>
      <c r="U117" s="62">
        <f>IF(OR(RosterPlan25[[#This Row],[SOURCE]]="Rookie",RosterPlan25[[#This Row],[POS]]="K"),0,RosterPlan25[[#This Row],[VAR/G]]+3.3)</f>
        <v>0</v>
      </c>
      <c r="V117" s="62">
        <f>IF(RosterPlan25[[#This Row],[VAW/G]]&gt;0,ROUND(RosterPlan25[[#This Row],[VAW/G]]*$AC$56,0)+1,1)</f>
        <v>1</v>
      </c>
      <c r="W117" s="63">
        <f ca="1">RosterPlan25[[#This Row],[VAWG Market $]]-_xlfn.IFNA(RosterPlan25[[#This Row],[2021 $]],1)</f>
        <v>0</v>
      </c>
      <c r="X11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17" s="62">
        <f ca="1">RosterPlan25[[#This Row],[Pure Inflated $]]-RosterPlan25[[#This Row],[2021 $]]</f>
        <v>0</v>
      </c>
      <c r="Z117" s="62">
        <f>INDEX(players[age],MATCH(RosterPlan25[[#This Row],[player_id]],players[sleeper_id],0))</f>
        <v>34</v>
      </c>
      <c r="AQ117"/>
      <c r="AR117"/>
      <c r="AS117"/>
      <c r="AT117"/>
      <c r="AU117"/>
      <c r="AV117"/>
    </row>
    <row r="118" spans="1:48" x14ac:dyDescent="0.3">
      <c r="A118" s="1" t="s">
        <v>10405</v>
      </c>
      <c r="B118" s="69" t="s">
        <v>268</v>
      </c>
      <c r="C118" s="69" t="s">
        <v>15606</v>
      </c>
      <c r="D118" s="58">
        <f>_xlfn.IFNA(MATCH(RosterPlan25[[#This Row],[player_id]],CompositeRoster[sleeper_id],0),  MATCH(RosterPlan25[[#This Row],[PLAYER]],CompositeRoster[full_name],0))</f>
        <v>117</v>
      </c>
      <c r="E118" s="58" t="e">
        <f>MATCH(RosterPlan25[[#This Row],[player_id]],Draft2020[sleeper_id],0)</f>
        <v>#N/A</v>
      </c>
      <c r="F118" s="58" t="str">
        <f>INDEX(CompositeRoster[team],RosterPlan25[[#This Row],[RosterIndex]])&amp;""</f>
        <v>TB</v>
      </c>
      <c r="G118" s="58" t="str">
        <f>INDEX(CompositeRoster[position],RosterPlan25[[#This Row],[RosterIndex]])&amp;""</f>
        <v>WR</v>
      </c>
      <c r="H118" s="58" t="str">
        <f>INDEX(CompositeRoster[source],RosterPlan25[[#This Row],[RosterIndex]])</f>
        <v>Roster</v>
      </c>
      <c r="I118" s="59">
        <f>_xlfn.IFNA(INDEX(Draft2020[PRICE],RosterPlan25[[#This Row],[DraftIndex]]),0)</f>
        <v>0</v>
      </c>
      <c r="J118" s="59" t="str">
        <f>IF(RosterPlan25[[#This Row],[SOURCE]]="Rookie","Rookie",_xlfn.IFNA(INDEX(Draft2020[Current Contract],RosterPlan25[[#This Row],[DraftIndex]]),"Undrafted"))</f>
        <v>Undrafted</v>
      </c>
      <c r="K118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18" s="59">
        <f>ROUNDDOWN(RosterPlan25[[#This Row],[Optimal $]]*IF(RosterPlan25[[#This Row],[Contract]]="Rookie",0.3,0.15),0)</f>
        <v>0</v>
      </c>
      <c r="M118" s="59">
        <f ca="1">ROUNDDOWN(RosterPlan25[[#This Row],[Optimal $]]*IF(YEAR(TODAY())=2021,0,IF(RosterPlan25[[#This Row],[Contract]]="Rookie",0.3,0.15)),0)</f>
        <v>0</v>
      </c>
      <c r="N118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18" s="26">
        <f>_xlfn.IFNA(IF(RosterPlan25[[#This Row],[POS]]="K",0,INDEX(BeerSheets[Average],MATCH(TEXT(RosterPlan25[[#This Row],[player_id]],"0"),BeerSheets[sleeper_id],0))),_xlfn.SWITCH(RosterPlan25[[#This Row],[POS]],"QB",-12,"RB",-8,"WR",-8,-5))</f>
        <v>-4.8600000000000003</v>
      </c>
      <c r="P118" s="39" t="s">
        <v>434</v>
      </c>
      <c r="Q118" s="61">
        <f>_xlfn.IFNA(INDEX(Draft2020[Net Keeper Count],RosterPlan25[[#This Row],[DraftIndex]]),0)+IF(RosterPlan25[[#This Row],[KEEPER / RFA]]="K",1,0)</f>
        <v>1</v>
      </c>
      <c r="R118" s="60"/>
      <c r="S118" s="58">
        <f>IF(RosterPlan25[[#This Row],[VAR/G]]&gt;0,ROUND($AC$29*RosterPlan25[[#This Row],[VAR/G]],0),0)+1</f>
        <v>1</v>
      </c>
      <c r="T118" s="58">
        <f ca="1">RosterPlan25[[#This Row],[Optimal $]]-RosterPlan25[[#This Row],[2021 $]]</f>
        <v>0</v>
      </c>
      <c r="U118" s="62">
        <f>IF(OR(RosterPlan25[[#This Row],[SOURCE]]="Rookie",RosterPlan25[[#This Row],[POS]]="K"),0,RosterPlan25[[#This Row],[VAR/G]]+3.3)</f>
        <v>-1.5600000000000005</v>
      </c>
      <c r="V118" s="62">
        <f>IF(RosterPlan25[[#This Row],[VAW/G]]&gt;0,ROUND(RosterPlan25[[#This Row],[VAW/G]]*$AC$56,0)+1,1)</f>
        <v>1</v>
      </c>
      <c r="W118" s="63">
        <f ca="1">RosterPlan25[[#This Row],[VAWG Market $]]-_xlfn.IFNA(RosterPlan25[[#This Row],[2021 $]],1)</f>
        <v>0</v>
      </c>
      <c r="X11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18" s="62">
        <f ca="1">RosterPlan25[[#This Row],[Pure Inflated $]]-RosterPlan25[[#This Row],[2021 $]]</f>
        <v>0</v>
      </c>
      <c r="Z118" s="62">
        <f>INDEX(players[age],MATCH(RosterPlan25[[#This Row],[player_id]],players[sleeper_id],0))</f>
        <v>23</v>
      </c>
      <c r="AQ118"/>
      <c r="AR118"/>
      <c r="AS118"/>
      <c r="AT118"/>
      <c r="AU118"/>
      <c r="AV118"/>
    </row>
    <row r="119" spans="1:48" x14ac:dyDescent="0.3">
      <c r="A119" s="1" t="s">
        <v>15055</v>
      </c>
      <c r="B119" s="69" t="s">
        <v>268</v>
      </c>
      <c r="C119" s="69" t="s">
        <v>15054</v>
      </c>
      <c r="D119" s="58">
        <f>_xlfn.IFNA(MATCH(RosterPlan25[[#This Row],[player_id]],CompositeRoster[sleeper_id],0),  MATCH(RosterPlan25[[#This Row],[PLAYER]],CompositeRoster[full_name],0))</f>
        <v>118</v>
      </c>
      <c r="E119" s="58">
        <f>MATCH(RosterPlan25[[#This Row],[player_id]],Draft2020[sleeper_id],0)</f>
        <v>142</v>
      </c>
      <c r="F119" s="58" t="str">
        <f>INDEX(CompositeRoster[team],RosterPlan25[[#This Row],[RosterIndex]])&amp;""</f>
        <v>CIN</v>
      </c>
      <c r="G119" s="58" t="str">
        <f>INDEX(CompositeRoster[position],RosterPlan25[[#This Row],[RosterIndex]])&amp;""</f>
        <v>WR</v>
      </c>
      <c r="H119" s="58" t="str">
        <f>INDEX(CompositeRoster[source],RosterPlan25[[#This Row],[RosterIndex]])</f>
        <v>Roster</v>
      </c>
      <c r="I119" s="59">
        <f>_xlfn.IFNA(INDEX(Draft2020[PRICE],RosterPlan25[[#This Row],[DraftIndex]]),0)</f>
        <v>4</v>
      </c>
      <c r="J119" s="59" t="str">
        <f>IF(RosterPlan25[[#This Row],[SOURCE]]="Rookie","Rookie",_xlfn.IFNA(INDEX(Draft2020[Current Contract],RosterPlan25[[#This Row],[DraftIndex]]),"Undrafted"))</f>
        <v>Rookie</v>
      </c>
      <c r="K11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19" s="59">
        <f>ROUNDDOWN(RosterPlan25[[#This Row],[Optimal $]]*IF(RosterPlan25[[#This Row],[Contract]]="Rookie",0.3,0.15),0)</f>
        <v>3</v>
      </c>
      <c r="M119" s="59">
        <f ca="1">ROUNDDOWN(RosterPlan25[[#This Row],[Optimal $]]*IF(YEAR(TODAY())=2021,0,IF(RosterPlan25[[#This Row],[Contract]]="Rookie",0.3,0.15)),0)</f>
        <v>0</v>
      </c>
      <c r="N119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19" s="26">
        <f>_xlfn.IFNA(IF(RosterPlan25[[#This Row],[POS]]="K",0,INDEX(BeerSheets[Average],MATCH(TEXT(RosterPlan25[[#This Row],[player_id]],"0"),BeerSheets[sleeper_id],0))),_xlfn.SWITCH(RosterPlan25[[#This Row],[POS]],"QB",-12,"RB",-8,"WR",-8,-5))</f>
        <v>1.28</v>
      </c>
      <c r="P119" s="39" t="s">
        <v>434</v>
      </c>
      <c r="Q119" s="61">
        <f>_xlfn.IFNA(INDEX(Draft2020[Net Keeper Count],RosterPlan25[[#This Row],[DraftIndex]]),0)+IF(RosterPlan25[[#This Row],[KEEPER / RFA]]="K",1,0)</f>
        <v>1</v>
      </c>
      <c r="R119" s="60"/>
      <c r="S119" s="58">
        <f>IF(RosterPlan25[[#This Row],[VAR/G]]&gt;0,ROUND($AC$29*RosterPlan25[[#This Row],[VAR/G]],0),0)+1</f>
        <v>12</v>
      </c>
      <c r="T119" s="58">
        <f ca="1">RosterPlan25[[#This Row],[Optimal $]]-RosterPlan25[[#This Row],[2021 $]]</f>
        <v>8</v>
      </c>
      <c r="U119" s="62">
        <f>IF(OR(RosterPlan25[[#This Row],[SOURCE]]="Rookie",RosterPlan25[[#This Row],[POS]]="K"),0,RosterPlan25[[#This Row],[VAR/G]]+3.3)</f>
        <v>4.58</v>
      </c>
      <c r="V119" s="62">
        <f ca="1">IF(RosterPlan25[[#This Row],[VAW/G]]&gt;0,ROUND(RosterPlan25[[#This Row],[VAW/G]]*$AC$56,0)+1,1)</f>
        <v>280</v>
      </c>
      <c r="W119" s="63">
        <f ca="1">RosterPlan25[[#This Row],[VAWG Market $]]-_xlfn.IFNA(RosterPlan25[[#This Row],[2021 $]],1)</f>
        <v>276</v>
      </c>
      <c r="X119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119" s="62">
        <f ca="1">RosterPlan25[[#This Row],[Pure Inflated $]]-RosterPlan25[[#This Row],[2021 $]]</f>
        <v>117</v>
      </c>
      <c r="Z119" s="62">
        <f>INDEX(players[age],MATCH(RosterPlan25[[#This Row],[player_id]],players[sleeper_id],0))</f>
        <v>22</v>
      </c>
      <c r="AQ119"/>
      <c r="AR119"/>
      <c r="AS119"/>
      <c r="AT119"/>
      <c r="AU119"/>
      <c r="AV119"/>
    </row>
    <row r="120" spans="1:48" x14ac:dyDescent="0.3">
      <c r="A120" s="1" t="s">
        <v>10299</v>
      </c>
      <c r="B120" s="69" t="s">
        <v>268</v>
      </c>
      <c r="C120" s="69" t="s">
        <v>10302</v>
      </c>
      <c r="D120" s="58">
        <f>_xlfn.IFNA(MATCH(RosterPlan25[[#This Row],[player_id]],CompositeRoster[sleeper_id],0),  MATCH(RosterPlan25[[#This Row],[PLAYER]],CompositeRoster[full_name],0))</f>
        <v>119</v>
      </c>
      <c r="E120" s="58" t="e">
        <f>MATCH(RosterPlan25[[#This Row],[player_id]],Draft2020[sleeper_id],0)</f>
        <v>#N/A</v>
      </c>
      <c r="F120" s="58" t="str">
        <f>INDEX(CompositeRoster[team],RosterPlan25[[#This Row],[RosterIndex]])&amp;""</f>
        <v>SEA</v>
      </c>
      <c r="G120" s="58" t="str">
        <f>INDEX(CompositeRoster[position],RosterPlan25[[#This Row],[RosterIndex]])&amp;""</f>
        <v>TE</v>
      </c>
      <c r="H120" s="58" t="str">
        <f>INDEX(CompositeRoster[source],RosterPlan25[[#This Row],[RosterIndex]])</f>
        <v>Roster</v>
      </c>
      <c r="I120" s="59">
        <f>_xlfn.IFNA(INDEX(Draft2020[PRICE],RosterPlan25[[#This Row],[DraftIndex]]),0)</f>
        <v>0</v>
      </c>
      <c r="J120" s="59" t="str">
        <f>IF(RosterPlan25[[#This Row],[SOURCE]]="Rookie","Rookie",_xlfn.IFNA(INDEX(Draft2020[Current Contract],RosterPlan25[[#This Row],[DraftIndex]]),"Undrafted"))</f>
        <v>Undrafted</v>
      </c>
      <c r="K12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20" s="59">
        <f>ROUNDDOWN(RosterPlan25[[#This Row],[Optimal $]]*IF(RosterPlan25[[#This Row],[Contract]]="Rookie",0.3,0.15),0)</f>
        <v>0</v>
      </c>
      <c r="M120" s="59">
        <f ca="1">ROUNDDOWN(RosterPlan25[[#This Row],[Optimal $]]*IF(YEAR(TODAY())=2021,0,IF(RosterPlan25[[#This Row],[Contract]]="Rookie",0.3,0.15)),0)</f>
        <v>0</v>
      </c>
      <c r="N120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20" s="26">
        <f>_xlfn.IFNA(IF(RosterPlan25[[#This Row],[POS]]="K",0,INDEX(BeerSheets[Average],MATCH(TEXT(RosterPlan25[[#This Row],[player_id]],"0"),BeerSheets[sleeper_id],0))),_xlfn.SWITCH(RosterPlan25[[#This Row],[POS]],"QB",-12,"RB",-8,"WR",-8,-5))</f>
        <v>-2.9</v>
      </c>
      <c r="P120" s="39" t="s">
        <v>434</v>
      </c>
      <c r="Q120" s="61">
        <f>_xlfn.IFNA(INDEX(Draft2020[Net Keeper Count],RosterPlan25[[#This Row],[DraftIndex]]),0)+IF(RosterPlan25[[#This Row],[KEEPER / RFA]]="K",1,0)</f>
        <v>1</v>
      </c>
      <c r="R120" s="60"/>
      <c r="S120" s="58">
        <f>IF(RosterPlan25[[#This Row],[VAR/G]]&gt;0,ROUND($AC$29*RosterPlan25[[#This Row],[VAR/G]],0),0)+1</f>
        <v>1</v>
      </c>
      <c r="T120" s="58">
        <f ca="1">RosterPlan25[[#This Row],[Optimal $]]-RosterPlan25[[#This Row],[2021 $]]</f>
        <v>0</v>
      </c>
      <c r="U120" s="62">
        <f>IF(OR(RosterPlan25[[#This Row],[SOURCE]]="Rookie",RosterPlan25[[#This Row],[POS]]="K"),0,RosterPlan25[[#This Row],[VAR/G]]+3.3)</f>
        <v>0.39999999999999991</v>
      </c>
      <c r="V120" s="62">
        <f ca="1">IF(RosterPlan25[[#This Row],[VAW/G]]&gt;0,ROUND(RosterPlan25[[#This Row],[VAW/G]]*$AC$56,0)+1,1)</f>
        <v>25</v>
      </c>
      <c r="W120" s="63">
        <f ca="1">RosterPlan25[[#This Row],[VAWG Market $]]-_xlfn.IFNA(RosterPlan25[[#This Row],[2021 $]],1)</f>
        <v>24</v>
      </c>
      <c r="X12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0" s="62">
        <f ca="1">RosterPlan25[[#This Row],[Pure Inflated $]]-RosterPlan25[[#This Row],[2021 $]]</f>
        <v>0</v>
      </c>
      <c r="Z120" s="62">
        <f>INDEX(players[age],MATCH(RosterPlan25[[#This Row],[player_id]],players[sleeper_id],0))</f>
        <v>25</v>
      </c>
      <c r="AQ120"/>
      <c r="AR120"/>
      <c r="AS120"/>
      <c r="AT120"/>
      <c r="AU120"/>
      <c r="AV120"/>
    </row>
    <row r="121" spans="1:48" x14ac:dyDescent="0.3">
      <c r="A121" s="1" t="s">
        <v>114</v>
      </c>
      <c r="B121" s="69" t="s">
        <v>268</v>
      </c>
      <c r="C121" s="69" t="s">
        <v>1069</v>
      </c>
      <c r="D121" s="58">
        <f>_xlfn.IFNA(MATCH(RosterPlan25[[#This Row],[player_id]],CompositeRoster[sleeper_id],0),  MATCH(RosterPlan25[[#This Row],[PLAYER]],CompositeRoster[full_name],0))</f>
        <v>120</v>
      </c>
      <c r="E121" s="58">
        <f>MATCH(RosterPlan25[[#This Row],[player_id]],Draft2020[sleeper_id],0)</f>
        <v>145</v>
      </c>
      <c r="F121" s="58" t="str">
        <f>INDEX(CompositeRoster[team],RosterPlan25[[#This Row],[RosterIndex]])&amp;""</f>
        <v>PHI</v>
      </c>
      <c r="G121" s="58" t="str">
        <f>INDEX(CompositeRoster[position],RosterPlan25[[#This Row],[RosterIndex]])&amp;""</f>
        <v>TE</v>
      </c>
      <c r="H121" s="58" t="str">
        <f>INDEX(CompositeRoster[source],RosterPlan25[[#This Row],[RosterIndex]])</f>
        <v>Roster</v>
      </c>
      <c r="I121" s="59">
        <f>_xlfn.IFNA(INDEX(Draft2020[PRICE],RosterPlan25[[#This Row],[DraftIndex]]),0)</f>
        <v>48</v>
      </c>
      <c r="J121" s="59" t="str">
        <f>IF(RosterPlan25[[#This Row],[SOURCE]]="Rookie","Rookie",_xlfn.IFNA(INDEX(Draft2020[Current Contract],RosterPlan25[[#This Row],[DraftIndex]]),"Undrafted"))</f>
        <v>Auction</v>
      </c>
      <c r="K121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21" s="59">
        <f>ROUNDDOWN(RosterPlan25[[#This Row],[Optimal $]]*IF(RosterPlan25[[#This Row],[Contract]]="Rookie",0.3,0.15),0)</f>
        <v>0</v>
      </c>
      <c r="M121" s="59">
        <f ca="1">ROUNDDOWN(RosterPlan25[[#This Row],[Optimal $]]*IF(YEAR(TODAY())=2021,0,IF(RosterPlan25[[#This Row],[Contract]]="Rookie",0.3,0.15)),0)</f>
        <v>0</v>
      </c>
      <c r="N121" s="60">
        <f ca="1">IF(RosterPlan25[[#This Row],[SOURCE]]="Rookie",INDEX(Rookies2021[salary],MATCH(RosterPlan25[[#This Row],[PLAYER]],Rookies2021[full_name],0)),MAX(RosterPlan25[[#This Row],[Current $]]+RosterPlan25[[#This Row],[$↑ VAR]],1))</f>
        <v>48</v>
      </c>
      <c r="O121" s="26">
        <f>_xlfn.IFNA(IF(RosterPlan25[[#This Row],[POS]]="K",0,INDEX(BeerSheets[Average],MATCH(TEXT(RosterPlan25[[#This Row],[player_id]],"0"),BeerSheets[sleeper_id],0))),_xlfn.SWITCH(RosterPlan25[[#This Row],[POS]],"QB",-12,"RB",-8,"WR",-8,-5))</f>
        <v>-1.4</v>
      </c>
      <c r="P121" s="39" t="s">
        <v>434</v>
      </c>
      <c r="Q121" s="61">
        <f>_xlfn.IFNA(INDEX(Draft2020[Net Keeper Count],RosterPlan25[[#This Row],[DraftIndex]]),0)+IF(RosterPlan25[[#This Row],[KEEPER / RFA]]="K",1,0)</f>
        <v>1</v>
      </c>
      <c r="R121" s="60"/>
      <c r="S121" s="58">
        <f>IF(RosterPlan25[[#This Row],[VAR/G]]&gt;0,ROUND($AC$29*RosterPlan25[[#This Row],[VAR/G]],0),0)+1</f>
        <v>1</v>
      </c>
      <c r="T121" s="58">
        <f ca="1">RosterPlan25[[#This Row],[Optimal $]]-RosterPlan25[[#This Row],[2021 $]]</f>
        <v>-47</v>
      </c>
      <c r="U121" s="62">
        <f>IF(OR(RosterPlan25[[#This Row],[SOURCE]]="Rookie",RosterPlan25[[#This Row],[POS]]="K"),0,RosterPlan25[[#This Row],[VAR/G]]+3.3)</f>
        <v>1.9</v>
      </c>
      <c r="V121" s="62">
        <f ca="1">IF(RosterPlan25[[#This Row],[VAW/G]]&gt;0,ROUND(RosterPlan25[[#This Row],[VAW/G]]*$AC$56,0)+1,1)</f>
        <v>117</v>
      </c>
      <c r="W121" s="63">
        <f ca="1">RosterPlan25[[#This Row],[VAWG Market $]]-_xlfn.IFNA(RosterPlan25[[#This Row],[2021 $]],1)</f>
        <v>69</v>
      </c>
      <c r="X12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1" s="62">
        <f ca="1">RosterPlan25[[#This Row],[Pure Inflated $]]-RosterPlan25[[#This Row],[2021 $]]</f>
        <v>-47</v>
      </c>
      <c r="Z121" s="62">
        <f>INDEX(players[age],MATCH(RosterPlan25[[#This Row],[player_id]],players[sleeper_id],0))</f>
        <v>30</v>
      </c>
      <c r="AQ121"/>
      <c r="AR121"/>
      <c r="AS121"/>
      <c r="AT121"/>
      <c r="AU121"/>
      <c r="AV121"/>
    </row>
    <row r="122" spans="1:48" x14ac:dyDescent="0.3">
      <c r="A122" s="1" t="s">
        <v>14211</v>
      </c>
      <c r="B122" s="69" t="s">
        <v>268</v>
      </c>
      <c r="C122" s="69" t="s">
        <v>14210</v>
      </c>
      <c r="D122" s="58">
        <f>_xlfn.IFNA(MATCH(RosterPlan25[[#This Row],[player_id]],CompositeRoster[sleeper_id],0),  MATCH(RosterPlan25[[#This Row],[PLAYER]],CompositeRoster[full_name],0))</f>
        <v>121</v>
      </c>
      <c r="E122" s="58">
        <f>MATCH(RosterPlan25[[#This Row],[player_id]],Draft2020[sleeper_id],0)</f>
        <v>141</v>
      </c>
      <c r="F122" s="58" t="str">
        <f>INDEX(CompositeRoster[team],RosterPlan25[[#This Row],[RosterIndex]])&amp;""</f>
        <v>BUF</v>
      </c>
      <c r="G122" s="58" t="str">
        <f>INDEX(CompositeRoster[position],RosterPlan25[[#This Row],[RosterIndex]])&amp;""</f>
        <v>RB</v>
      </c>
      <c r="H122" s="58" t="str">
        <f>INDEX(CompositeRoster[source],RosterPlan25[[#This Row],[RosterIndex]])</f>
        <v>Roster</v>
      </c>
      <c r="I122" s="59">
        <f>_xlfn.IFNA(INDEX(Draft2020[PRICE],RosterPlan25[[#This Row],[DraftIndex]]),0)</f>
        <v>4</v>
      </c>
      <c r="J122" s="59" t="str">
        <f>IF(RosterPlan25[[#This Row],[SOURCE]]="Rookie","Rookie",_xlfn.IFNA(INDEX(Draft2020[Current Contract],RosterPlan25[[#This Row],[DraftIndex]]),"Undrafted"))</f>
        <v>Rookie</v>
      </c>
      <c r="K12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22" s="59">
        <f>ROUNDDOWN(RosterPlan25[[#This Row],[Optimal $]]*IF(RosterPlan25[[#This Row],[Contract]]="Rookie",0.3,0.15),0)</f>
        <v>1</v>
      </c>
      <c r="M122" s="59">
        <f ca="1">ROUNDDOWN(RosterPlan25[[#This Row],[Optimal $]]*IF(YEAR(TODAY())=2021,0,IF(RosterPlan25[[#This Row],[Contract]]="Rookie",0.3,0.15)),0)</f>
        <v>0</v>
      </c>
      <c r="N122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22" s="26">
        <f>_xlfn.IFNA(IF(RosterPlan25[[#This Row],[POS]]="K",0,INDEX(BeerSheets[Average],MATCH(TEXT(RosterPlan25[[#This Row],[player_id]],"0"),BeerSheets[sleeper_id],0))),_xlfn.SWITCH(RosterPlan25[[#This Row],[POS]],"QB",-12,"RB",-8,"WR",-8,-5))</f>
        <v>0.38</v>
      </c>
      <c r="P122" s="39" t="s">
        <v>434</v>
      </c>
      <c r="Q122" s="61">
        <f>_xlfn.IFNA(INDEX(Draft2020[Net Keeper Count],RosterPlan25[[#This Row],[DraftIndex]]),0)+IF(RosterPlan25[[#This Row],[KEEPER / RFA]]="K",1,0)</f>
        <v>1</v>
      </c>
      <c r="R122" s="60"/>
      <c r="S122" s="58">
        <f>IF(RosterPlan25[[#This Row],[VAR/G]]&gt;0,ROUND($AC$29*RosterPlan25[[#This Row],[VAR/G]],0),0)+1</f>
        <v>4</v>
      </c>
      <c r="T122" s="58">
        <f ca="1">RosterPlan25[[#This Row],[Optimal $]]-RosterPlan25[[#This Row],[2021 $]]</f>
        <v>0</v>
      </c>
      <c r="U122" s="62">
        <f>IF(OR(RosterPlan25[[#This Row],[SOURCE]]="Rookie",RosterPlan25[[#This Row],[POS]]="K"),0,RosterPlan25[[#This Row],[VAR/G]]+3.3)</f>
        <v>3.6799999999999997</v>
      </c>
      <c r="V122" s="62">
        <f ca="1">IF(RosterPlan25[[#This Row],[VAW/G]]&gt;0,ROUND(RosterPlan25[[#This Row],[VAW/G]]*$AC$56,0)+1,1)</f>
        <v>225</v>
      </c>
      <c r="W122" s="63">
        <f ca="1">RosterPlan25[[#This Row],[VAWG Market $]]-_xlfn.IFNA(RosterPlan25[[#This Row],[2021 $]],1)</f>
        <v>221</v>
      </c>
      <c r="X12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122" s="62">
        <f ca="1">RosterPlan25[[#This Row],[Pure Inflated $]]-RosterPlan25[[#This Row],[2021 $]]</f>
        <v>117</v>
      </c>
      <c r="Z122" s="62">
        <f>INDEX(players[age],MATCH(RosterPlan25[[#This Row],[player_id]],players[sleeper_id],0))</f>
        <v>23</v>
      </c>
      <c r="AQ122"/>
      <c r="AR122"/>
      <c r="AS122"/>
      <c r="AT122"/>
      <c r="AU122"/>
      <c r="AV122"/>
    </row>
    <row r="123" spans="1:48" x14ac:dyDescent="0.3">
      <c r="A123" s="1" t="s">
        <v>6417</v>
      </c>
      <c r="B123" s="69" t="s">
        <v>268</v>
      </c>
      <c r="C123" s="69" t="s">
        <v>6419</v>
      </c>
      <c r="D123" s="69">
        <f>_xlfn.IFNA(MATCH(RosterPlan25[[#This Row],[player_id]],CompositeRoster[sleeper_id],0),  MATCH(RosterPlan25[[#This Row],[PLAYER]],CompositeRoster[full_name],0))</f>
        <v>122</v>
      </c>
      <c r="E123" s="69" t="e">
        <f>MATCH(RosterPlan25[[#This Row],[player_id]],Draft2020[sleeper_id],0)</f>
        <v>#N/A</v>
      </c>
      <c r="F123" s="69" t="str">
        <f>INDEX(CompositeRoster[team],RosterPlan25[[#This Row],[RosterIndex]])&amp;""</f>
        <v>ARI</v>
      </c>
      <c r="G123" s="69" t="str">
        <f>INDEX(CompositeRoster[position],RosterPlan25[[#This Row],[RosterIndex]])&amp;""</f>
        <v>K</v>
      </c>
      <c r="H123" s="69" t="str">
        <f>INDEX(CompositeRoster[source],RosterPlan25[[#This Row],[RosterIndex]])</f>
        <v>Roster</v>
      </c>
      <c r="I123" s="42">
        <f>_xlfn.IFNA(INDEX(Draft2020[PRICE],RosterPlan25[[#This Row],[DraftIndex]]),0)</f>
        <v>0</v>
      </c>
      <c r="J123" s="42" t="str">
        <f>IF(RosterPlan25[[#This Row],[SOURCE]]="Rookie","Rookie",_xlfn.IFNA(INDEX(Draft2020[Current Contract],RosterPlan25[[#This Row],[DraftIndex]]),"Undrafted"))</f>
        <v>Undrafted</v>
      </c>
      <c r="K123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23" s="42">
        <f>ROUNDDOWN(RosterPlan25[[#This Row],[Optimal $]]*IF(RosterPlan25[[#This Row],[Contract]]="Rookie",0.3,0.15),0)</f>
        <v>0</v>
      </c>
      <c r="M123" s="42">
        <f ca="1">ROUNDDOWN(RosterPlan25[[#This Row],[Optimal $]]*IF(YEAR(TODAY())=2021,0,IF(RosterPlan25[[#This Row],[Contract]]="Rookie",0.3,0.15)),0)</f>
        <v>0</v>
      </c>
      <c r="N123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23" s="38">
        <f>_xlfn.IFNA(IF(RosterPlan25[[#This Row],[POS]]="K",0,INDEX(BeerSheets[Average],MATCH(TEXT(RosterPlan25[[#This Row],[player_id]],"0"),BeerSheets[sleeper_id],0))),_xlfn.SWITCH(RosterPlan25[[#This Row],[POS]],"QB",-12,"RB",-8,"WR",-8,-5))</f>
        <v>0</v>
      </c>
      <c r="P123" s="39" t="s">
        <v>434</v>
      </c>
      <c r="Q123" s="36">
        <f>_xlfn.IFNA(INDEX(Draft2020[Net Keeper Count],RosterPlan25[[#This Row],[DraftIndex]]),0)+IF(RosterPlan25[[#This Row],[KEEPER / RFA]]="K",1,0)</f>
        <v>1</v>
      </c>
      <c r="R123" s="39"/>
      <c r="S123" s="36">
        <f>IF(RosterPlan25[[#This Row],[VAR/G]]&gt;0,ROUND($AC$29*RosterPlan25[[#This Row],[VAR/G]],0),0)+1</f>
        <v>1</v>
      </c>
      <c r="T123" s="36">
        <f ca="1">RosterPlan25[[#This Row],[Optimal $]]-RosterPlan25[[#This Row],[2021 $]]</f>
        <v>0</v>
      </c>
      <c r="U123" s="36">
        <f>IF(OR(RosterPlan25[[#This Row],[SOURCE]]="Rookie",RosterPlan25[[#This Row],[POS]]="K"),0,RosterPlan25[[#This Row],[VAR/G]]+3.3)</f>
        <v>0</v>
      </c>
      <c r="V123" s="36">
        <f>IF(RosterPlan25[[#This Row],[VAW/G]]&gt;0,ROUND(RosterPlan25[[#This Row],[VAW/G]]*$AC$56,0)+1,1)</f>
        <v>1</v>
      </c>
      <c r="W123" s="43">
        <f ca="1">RosterPlan25[[#This Row],[VAWG Market $]]-_xlfn.IFNA(RosterPlan25[[#This Row],[2021 $]],1)</f>
        <v>0</v>
      </c>
      <c r="X123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3" s="36">
        <f ca="1">RosterPlan25[[#This Row],[Pure Inflated $]]-RosterPlan25[[#This Row],[2021 $]]</f>
        <v>0</v>
      </c>
      <c r="Z123" s="62">
        <f>INDEX(players[age],MATCH(RosterPlan25[[#This Row],[player_id]],players[sleeper_id],0))</f>
        <v>25</v>
      </c>
      <c r="AQ123"/>
      <c r="AR123"/>
      <c r="AS123"/>
      <c r="AT123"/>
      <c r="AU123"/>
      <c r="AV123"/>
    </row>
    <row r="124" spans="1:48" x14ac:dyDescent="0.3">
      <c r="A124" s="1"/>
      <c r="B124" s="69" t="s">
        <v>268</v>
      </c>
      <c r="C124" s="69" t="s">
        <v>13726</v>
      </c>
      <c r="D124" s="58">
        <f>_xlfn.IFNA(MATCH(RosterPlan25[[#This Row],[player_id]],CompositeRoster[sleeper_id],0),  MATCH(RosterPlan25[[#This Row],[PLAYER]],CompositeRoster[full_name],0))</f>
        <v>123</v>
      </c>
      <c r="E124" s="58" t="e">
        <f>MATCH(RosterPlan25[[#This Row],[player_id]],Draft2020[sleeper_id],0)</f>
        <v>#N/A</v>
      </c>
      <c r="F124" s="58" t="str">
        <f>INDEX(CompositeRoster[team],RosterPlan25[[#This Row],[RosterIndex]])&amp;""</f>
        <v>TBD</v>
      </c>
      <c r="G124" s="58" t="str">
        <f>INDEX(CompositeRoster[position],RosterPlan25[[#This Row],[RosterIndex]])&amp;""</f>
        <v>TBD</v>
      </c>
      <c r="H124" s="58" t="str">
        <f>INDEX(CompositeRoster[source],RosterPlan25[[#This Row],[RosterIndex]])</f>
        <v>Rookie</v>
      </c>
      <c r="I124" s="59">
        <f>_xlfn.IFNA(INDEX(Draft2020[PRICE],RosterPlan25[[#This Row],[DraftIndex]]),0)</f>
        <v>0</v>
      </c>
      <c r="J124" s="59" t="str">
        <f>IF(RosterPlan25[[#This Row],[SOURCE]]="Rookie","Rookie",_xlfn.IFNA(INDEX(Draft2020[Current Contract],RosterPlan25[[#This Row],[DraftIndex]]),"Undrafted"))</f>
        <v>Rookie</v>
      </c>
      <c r="K12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24" s="59">
        <f>ROUNDDOWN(RosterPlan25[[#This Row],[Optimal $]]*IF(RosterPlan25[[#This Row],[Contract]]="Rookie",0.3,0.15),0)</f>
        <v>0</v>
      </c>
      <c r="M124" s="59">
        <f ca="1">ROUNDDOWN(RosterPlan25[[#This Row],[Optimal $]]*IF(YEAR(TODAY())=2021,0,IF(RosterPlan25[[#This Row],[Contract]]="Rookie",0.3,0.15)),0)</f>
        <v>0</v>
      </c>
      <c r="N124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O124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24" s="39" t="s">
        <v>434</v>
      </c>
      <c r="Q124" s="61">
        <f>_xlfn.IFNA(INDEX(Draft2020[Net Keeper Count],RosterPlan25[[#This Row],[DraftIndex]]),0)+IF(RosterPlan25[[#This Row],[KEEPER / RFA]]="K",1,0)</f>
        <v>1</v>
      </c>
      <c r="R124" s="60"/>
      <c r="S124" s="58">
        <f>IF(RosterPlan25[[#This Row],[VAR/G]]&gt;0,ROUND($AC$29*RosterPlan25[[#This Row],[VAR/G]],0),0)+1</f>
        <v>1</v>
      </c>
      <c r="T124" s="58">
        <f>RosterPlan25[[#This Row],[Optimal $]]-RosterPlan25[[#This Row],[2021 $]]</f>
        <v>-5</v>
      </c>
      <c r="U124" s="62">
        <f>IF(OR(RosterPlan25[[#This Row],[SOURCE]]="Rookie",RosterPlan25[[#This Row],[POS]]="K"),0,RosterPlan25[[#This Row],[VAR/G]]+3.3)</f>
        <v>0</v>
      </c>
      <c r="V124" s="62">
        <f>IF(RosterPlan25[[#This Row],[VAW/G]]&gt;0,ROUND(RosterPlan25[[#This Row],[VAW/G]]*$AC$56,0)+1,1)</f>
        <v>1</v>
      </c>
      <c r="W124" s="63">
        <f>RosterPlan25[[#This Row],[VAWG Market $]]-_xlfn.IFNA(RosterPlan25[[#This Row],[2021 $]],1)</f>
        <v>-5</v>
      </c>
      <c r="X12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4" s="62">
        <f>RosterPlan25[[#This Row],[Pure Inflated $]]-RosterPlan25[[#This Row],[2021 $]]</f>
        <v>-5</v>
      </c>
      <c r="Z124" s="62" t="e">
        <f>INDEX(players[age],MATCH(RosterPlan25[[#This Row],[player_id]],players[sleeper_id],0))</f>
        <v>#N/A</v>
      </c>
      <c r="AQ124"/>
      <c r="AR124"/>
      <c r="AS124"/>
      <c r="AT124"/>
      <c r="AU124"/>
      <c r="AV124"/>
    </row>
    <row r="125" spans="1:48" x14ac:dyDescent="0.3">
      <c r="A125" s="1"/>
      <c r="B125" s="69" t="s">
        <v>268</v>
      </c>
      <c r="C125" s="69" t="s">
        <v>13735</v>
      </c>
      <c r="D125" s="69">
        <f>_xlfn.IFNA(MATCH(RosterPlan25[[#This Row],[player_id]],CompositeRoster[sleeper_id],0),  MATCH(RosterPlan25[[#This Row],[PLAYER]],CompositeRoster[full_name],0))</f>
        <v>124</v>
      </c>
      <c r="E125" s="69" t="e">
        <f>MATCH(RosterPlan25[[#This Row],[player_id]],Draft2020[sleeper_id],0)</f>
        <v>#N/A</v>
      </c>
      <c r="F125" s="69" t="str">
        <f>INDEX(CompositeRoster[team],RosterPlan25[[#This Row],[RosterIndex]])&amp;""</f>
        <v>TBD</v>
      </c>
      <c r="G125" s="69" t="str">
        <f>INDEX(CompositeRoster[position],RosterPlan25[[#This Row],[RosterIndex]])&amp;""</f>
        <v>TBD</v>
      </c>
      <c r="H125" s="69" t="str">
        <f>INDEX(CompositeRoster[source],RosterPlan25[[#This Row],[RosterIndex]])</f>
        <v>Rookie</v>
      </c>
      <c r="I125" s="42">
        <f>_xlfn.IFNA(INDEX(Draft2020[PRICE],RosterPlan25[[#This Row],[DraftIndex]]),0)</f>
        <v>0</v>
      </c>
      <c r="J125" s="42" t="str">
        <f>IF(RosterPlan25[[#This Row],[SOURCE]]="Rookie","Rookie",_xlfn.IFNA(INDEX(Draft2020[Current Contract],RosterPlan25[[#This Row],[DraftIndex]]),"Undrafted"))</f>
        <v>Rookie</v>
      </c>
      <c r="K125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25" s="42">
        <f>ROUNDDOWN(RosterPlan25[[#This Row],[Optimal $]]*IF(RosterPlan25[[#This Row],[Contract]]="Rookie",0.3,0.15),0)</f>
        <v>0</v>
      </c>
      <c r="M125" s="42">
        <f ca="1">ROUNDDOWN(RosterPlan25[[#This Row],[Optimal $]]*IF(YEAR(TODAY())=2021,0,IF(RosterPlan25[[#This Row],[Contract]]="Rookie",0.3,0.15)),0)</f>
        <v>0</v>
      </c>
      <c r="N125" s="69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125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25" s="39" t="s">
        <v>434</v>
      </c>
      <c r="Q125" s="69">
        <f>_xlfn.IFNA(INDEX(Draft2020[Net Keeper Count],RosterPlan25[[#This Row],[DraftIndex]]),0)+IF(RosterPlan25[[#This Row],[KEEPER / RFA]]="K",1,0)</f>
        <v>1</v>
      </c>
      <c r="R125" s="39"/>
      <c r="S125" s="36">
        <f>IF(RosterPlan25[[#This Row],[VAR/G]]&gt;0,ROUND($AC$29*RosterPlan25[[#This Row],[VAR/G]],0),0)+1</f>
        <v>1</v>
      </c>
      <c r="T125" s="36">
        <f>RosterPlan25[[#This Row],[Optimal $]]-RosterPlan25[[#This Row],[2021 $]]</f>
        <v>-3</v>
      </c>
      <c r="U125" s="36">
        <f>IF(OR(RosterPlan25[[#This Row],[SOURCE]]="Rookie",RosterPlan25[[#This Row],[POS]]="K"),0,RosterPlan25[[#This Row],[VAR/G]]+3.3)</f>
        <v>0</v>
      </c>
      <c r="V125" s="36">
        <f>IF(RosterPlan25[[#This Row],[VAW/G]]&gt;0,ROUND(RosterPlan25[[#This Row],[VAW/G]]*$AC$56,0)+1,1)</f>
        <v>1</v>
      </c>
      <c r="W125" s="43">
        <f>RosterPlan25[[#This Row],[VAWG Market $]]-_xlfn.IFNA(RosterPlan25[[#This Row],[2021 $]],1)</f>
        <v>-3</v>
      </c>
      <c r="X125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5" s="36">
        <f>RosterPlan25[[#This Row],[Pure Inflated $]]-RosterPlan25[[#This Row],[2021 $]]</f>
        <v>-3</v>
      </c>
      <c r="Z125" s="62" t="e">
        <f>INDEX(players[age],MATCH(RosterPlan25[[#This Row],[player_id]],players[sleeper_id],0))</f>
        <v>#N/A</v>
      </c>
      <c r="AQ125"/>
      <c r="AR125"/>
      <c r="AS125"/>
      <c r="AT125"/>
      <c r="AU125"/>
      <c r="AV125"/>
    </row>
    <row r="126" spans="1:48" x14ac:dyDescent="0.3">
      <c r="A126" s="1"/>
      <c r="B126" s="69" t="s">
        <v>268</v>
      </c>
      <c r="C126" s="69" t="s">
        <v>13743</v>
      </c>
      <c r="D126" s="69">
        <f>_xlfn.IFNA(MATCH(RosterPlan25[[#This Row],[player_id]],CompositeRoster[sleeper_id],0),  MATCH(RosterPlan25[[#This Row],[PLAYER]],CompositeRoster[full_name],0))</f>
        <v>125</v>
      </c>
      <c r="E126" s="69" t="e">
        <f>MATCH(RosterPlan25[[#This Row],[player_id]],Draft2020[sleeper_id],0)</f>
        <v>#N/A</v>
      </c>
      <c r="F126" s="69" t="str">
        <f>INDEX(CompositeRoster[team],RosterPlan25[[#This Row],[RosterIndex]])&amp;""</f>
        <v>TBD</v>
      </c>
      <c r="G126" s="69" t="str">
        <f>INDEX(CompositeRoster[position],RosterPlan25[[#This Row],[RosterIndex]])&amp;""</f>
        <v>TBD</v>
      </c>
      <c r="H126" s="69" t="str">
        <f>INDEX(CompositeRoster[source],RosterPlan25[[#This Row],[RosterIndex]])</f>
        <v>Rookie</v>
      </c>
      <c r="I126" s="42">
        <f>_xlfn.IFNA(INDEX(Draft2020[PRICE],RosterPlan25[[#This Row],[DraftIndex]]),0)</f>
        <v>0</v>
      </c>
      <c r="J126" s="42" t="str">
        <f>IF(RosterPlan25[[#This Row],[SOURCE]]="Rookie","Rookie",_xlfn.IFNA(INDEX(Draft2020[Current Contract],RosterPlan25[[#This Row],[DraftIndex]]),"Undrafted"))</f>
        <v>Rookie</v>
      </c>
      <c r="K126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26" s="42">
        <f>ROUNDDOWN(RosterPlan25[[#This Row],[Optimal $]]*IF(RosterPlan25[[#This Row],[Contract]]="Rookie",0.3,0.15),0)</f>
        <v>0</v>
      </c>
      <c r="M126" s="42">
        <f ca="1">ROUNDDOWN(RosterPlan25[[#This Row],[Optimal $]]*IF(YEAR(TODAY())=2021,0,IF(RosterPlan25[[#This Row],[Contract]]="Rookie",0.3,0.15)),0)</f>
        <v>0</v>
      </c>
      <c r="N126" s="69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126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26" s="39" t="s">
        <v>434</v>
      </c>
      <c r="Q126" s="69">
        <f>_xlfn.IFNA(INDEX(Draft2020[Net Keeper Count],RosterPlan25[[#This Row],[DraftIndex]]),0)+IF(RosterPlan25[[#This Row],[KEEPER / RFA]]="K",1,0)</f>
        <v>1</v>
      </c>
      <c r="R126" s="39"/>
      <c r="S126" s="36">
        <f>IF(RosterPlan25[[#This Row],[VAR/G]]&gt;0,ROUND($AC$29*RosterPlan25[[#This Row],[VAR/G]],0),0)+1</f>
        <v>1</v>
      </c>
      <c r="T126" s="36">
        <f>RosterPlan25[[#This Row],[Optimal $]]-RosterPlan25[[#This Row],[2021 $]]</f>
        <v>-2</v>
      </c>
      <c r="U126" s="36">
        <f>IF(OR(RosterPlan25[[#This Row],[SOURCE]]="Rookie",RosterPlan25[[#This Row],[POS]]="K"),0,RosterPlan25[[#This Row],[VAR/G]]+3.3)</f>
        <v>0</v>
      </c>
      <c r="V126" s="36">
        <f>IF(RosterPlan25[[#This Row],[VAW/G]]&gt;0,ROUND(RosterPlan25[[#This Row],[VAW/G]]*$AC$56,0)+1,1)</f>
        <v>1</v>
      </c>
      <c r="W126" s="43">
        <f>RosterPlan25[[#This Row],[VAWG Market $]]-_xlfn.IFNA(RosterPlan25[[#This Row],[2021 $]],1)</f>
        <v>-2</v>
      </c>
      <c r="X12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6" s="36">
        <f>RosterPlan25[[#This Row],[Pure Inflated $]]-RosterPlan25[[#This Row],[2021 $]]</f>
        <v>-2</v>
      </c>
      <c r="Z126" s="62" t="e">
        <f>INDEX(players[age],MATCH(RosterPlan25[[#This Row],[player_id]],players[sleeper_id],0))</f>
        <v>#N/A</v>
      </c>
      <c r="AQ126"/>
      <c r="AR126"/>
      <c r="AS126"/>
      <c r="AT126"/>
      <c r="AU126"/>
      <c r="AV126"/>
    </row>
    <row r="127" spans="1:48" x14ac:dyDescent="0.3">
      <c r="A127" s="1"/>
      <c r="B127" s="69" t="s">
        <v>268</v>
      </c>
      <c r="C127" s="69" t="s">
        <v>16718</v>
      </c>
      <c r="D127" s="58">
        <f>_xlfn.IFNA(MATCH(RosterPlan25[[#This Row],[player_id]],CompositeRoster[sleeper_id],0),  MATCH(RosterPlan25[[#This Row],[PLAYER]],CompositeRoster[full_name],0))</f>
        <v>126</v>
      </c>
      <c r="E127" s="58" t="e">
        <f>MATCH(RosterPlan25[[#This Row],[player_id]],Draft2020[sleeper_id],0)</f>
        <v>#N/A</v>
      </c>
      <c r="F127" s="58" t="str">
        <f>INDEX(CompositeRoster[team],RosterPlan25[[#This Row],[RosterIndex]])&amp;""</f>
        <v>TBD</v>
      </c>
      <c r="G127" s="58" t="str">
        <f>INDEX(CompositeRoster[position],RosterPlan25[[#This Row],[RosterIndex]])&amp;""</f>
        <v>TBD</v>
      </c>
      <c r="H127" s="58" t="str">
        <f>INDEX(CompositeRoster[source],RosterPlan25[[#This Row],[RosterIndex]])</f>
        <v>Rookie</v>
      </c>
      <c r="I127" s="59">
        <f>_xlfn.IFNA(INDEX(Draft2020[PRICE],RosterPlan25[[#This Row],[DraftIndex]]),0)</f>
        <v>0</v>
      </c>
      <c r="J127" s="59" t="str">
        <f>IF(RosterPlan25[[#This Row],[SOURCE]]="Rookie","Rookie",_xlfn.IFNA(INDEX(Draft2020[Current Contract],RosterPlan25[[#This Row],[DraftIndex]]),"Undrafted"))</f>
        <v>Rookie</v>
      </c>
      <c r="K12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27" s="59">
        <f>ROUNDDOWN(RosterPlan25[[#This Row],[Optimal $]]*IF(RosterPlan25[[#This Row],[Contract]]="Rookie",0.3,0.15),0)</f>
        <v>0</v>
      </c>
      <c r="M127" s="59">
        <f ca="1">ROUNDDOWN(RosterPlan25[[#This Row],[Optimal $]]*IF(YEAR(TODAY())=2021,0,IF(RosterPlan25[[#This Row],[Contract]]="Rookie",0.3,0.15)),0)</f>
        <v>0</v>
      </c>
      <c r="N127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127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27" s="39" t="s">
        <v>434</v>
      </c>
      <c r="Q127" s="61">
        <f>_xlfn.IFNA(INDEX(Draft2020[Net Keeper Count],RosterPlan25[[#This Row],[DraftIndex]]),0)+IF(RosterPlan25[[#This Row],[KEEPER / RFA]]="K",1,0)</f>
        <v>1</v>
      </c>
      <c r="R127" s="60"/>
      <c r="S127" s="58">
        <f>IF(RosterPlan25[[#This Row],[VAR/G]]&gt;0,ROUND($AC$29*RosterPlan25[[#This Row],[VAR/G]],0),0)+1</f>
        <v>1</v>
      </c>
      <c r="T127" s="58">
        <f>RosterPlan25[[#This Row],[Optimal $]]-RosterPlan25[[#This Row],[2021 $]]</f>
        <v>-2</v>
      </c>
      <c r="U127" s="62">
        <f>IF(OR(RosterPlan25[[#This Row],[SOURCE]]="Rookie",RosterPlan25[[#This Row],[POS]]="K"),0,RosterPlan25[[#This Row],[VAR/G]]+3.3)</f>
        <v>0</v>
      </c>
      <c r="V127" s="62">
        <f>IF(RosterPlan25[[#This Row],[VAW/G]]&gt;0,ROUND(RosterPlan25[[#This Row],[VAW/G]]*$AC$56,0)+1,1)</f>
        <v>1</v>
      </c>
      <c r="W127" s="63">
        <f>RosterPlan25[[#This Row],[VAWG Market $]]-_xlfn.IFNA(RosterPlan25[[#This Row],[2021 $]],1)</f>
        <v>-2</v>
      </c>
      <c r="X12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7" s="62">
        <f>RosterPlan25[[#This Row],[Pure Inflated $]]-RosterPlan25[[#This Row],[2021 $]]</f>
        <v>-2</v>
      </c>
      <c r="Z127" s="62" t="e">
        <f>INDEX(players[age],MATCH(RosterPlan25[[#This Row],[player_id]],players[sleeper_id],0))</f>
        <v>#N/A</v>
      </c>
      <c r="AQ127"/>
      <c r="AR127"/>
      <c r="AS127"/>
      <c r="AT127"/>
      <c r="AU127"/>
      <c r="AV127"/>
    </row>
    <row r="128" spans="1:48" x14ac:dyDescent="0.3">
      <c r="A128" s="1"/>
      <c r="B128" s="69" t="s">
        <v>268</v>
      </c>
      <c r="C128" s="69" t="s">
        <v>13751</v>
      </c>
      <c r="D128" s="69">
        <f>_xlfn.IFNA(MATCH(RosterPlan25[[#This Row],[player_id]],CompositeRoster[sleeper_id],0),  MATCH(RosterPlan25[[#This Row],[PLAYER]],CompositeRoster[full_name],0))</f>
        <v>127</v>
      </c>
      <c r="E128" s="69" t="e">
        <f>MATCH(RosterPlan25[[#This Row],[player_id]],Draft2020[sleeper_id],0)</f>
        <v>#N/A</v>
      </c>
      <c r="F128" s="58" t="str">
        <f>INDEX(CompositeRoster[team],RosterPlan25[[#This Row],[RosterIndex]])&amp;""</f>
        <v>TBD</v>
      </c>
      <c r="G128" s="58" t="str">
        <f>INDEX(CompositeRoster[position],RosterPlan25[[#This Row],[RosterIndex]])&amp;""</f>
        <v>TBD</v>
      </c>
      <c r="H128" s="58" t="str">
        <f>INDEX(CompositeRoster[source],RosterPlan25[[#This Row],[RosterIndex]])</f>
        <v>Rookie</v>
      </c>
      <c r="I128" s="59">
        <f>_xlfn.IFNA(INDEX(Draft2020[PRICE],RosterPlan25[[#This Row],[DraftIndex]]),0)</f>
        <v>0</v>
      </c>
      <c r="J128" s="59" t="str">
        <f>IF(RosterPlan25[[#This Row],[SOURCE]]="Rookie","Rookie",_xlfn.IFNA(INDEX(Draft2020[Current Contract],RosterPlan25[[#This Row],[DraftIndex]]),"Undrafted"))</f>
        <v>Rookie</v>
      </c>
      <c r="K12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28" s="59">
        <f>ROUNDDOWN(RosterPlan25[[#This Row],[Optimal $]]*IF(RosterPlan25[[#This Row],[Contract]]="Rookie",0.3,0.15),0)</f>
        <v>0</v>
      </c>
      <c r="M128" s="59">
        <f ca="1">ROUNDDOWN(RosterPlan25[[#This Row],[Optimal $]]*IF(YEAR(TODAY())=2021,0,IF(RosterPlan25[[#This Row],[Contract]]="Rookie",0.3,0.15)),0)</f>
        <v>0</v>
      </c>
      <c r="N128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12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28" s="39" t="s">
        <v>434</v>
      </c>
      <c r="Q128" s="61">
        <f>_xlfn.IFNA(INDEX(Draft2020[Net Keeper Count],RosterPlan25[[#This Row],[DraftIndex]]),0)+IF(RosterPlan25[[#This Row],[KEEPER / RFA]]="K",1,0)</f>
        <v>1</v>
      </c>
      <c r="R128" s="60"/>
      <c r="S128" s="58">
        <f>IF(RosterPlan25[[#This Row],[VAR/G]]&gt;0,ROUND($AC$29*RosterPlan25[[#This Row],[VAR/G]],0),0)+1</f>
        <v>1</v>
      </c>
      <c r="T128" s="58">
        <f>RosterPlan25[[#This Row],[Optimal $]]-RosterPlan25[[#This Row],[2021 $]]</f>
        <v>-1</v>
      </c>
      <c r="U128" s="62">
        <f>IF(OR(RosterPlan25[[#This Row],[SOURCE]]="Rookie",RosterPlan25[[#This Row],[POS]]="K"),0,RosterPlan25[[#This Row],[VAR/G]]+3.3)</f>
        <v>0</v>
      </c>
      <c r="V128" s="62">
        <f>IF(RosterPlan25[[#This Row],[VAW/G]]&gt;0,ROUND(RosterPlan25[[#This Row],[VAW/G]]*$AC$56,0)+1,1)</f>
        <v>1</v>
      </c>
      <c r="W128" s="63">
        <f>RosterPlan25[[#This Row],[VAWG Market $]]-_xlfn.IFNA(RosterPlan25[[#This Row],[2021 $]],1)</f>
        <v>-1</v>
      </c>
      <c r="X12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8" s="62">
        <f>RosterPlan25[[#This Row],[Pure Inflated $]]-RosterPlan25[[#This Row],[2021 $]]</f>
        <v>-1</v>
      </c>
      <c r="Z128" s="62" t="e">
        <f>INDEX(players[age],MATCH(RosterPlan25[[#This Row],[player_id]],players[sleeper_id],0))</f>
        <v>#N/A</v>
      </c>
      <c r="AQ128"/>
      <c r="AR128"/>
      <c r="AS128"/>
      <c r="AT128"/>
      <c r="AU128"/>
      <c r="AV128"/>
    </row>
    <row r="129" spans="1:48" x14ac:dyDescent="0.3">
      <c r="A129" s="1"/>
      <c r="B129" s="69" t="s">
        <v>268</v>
      </c>
      <c r="C129" s="69" t="s">
        <v>13761</v>
      </c>
      <c r="D129" s="69">
        <f>_xlfn.IFNA(MATCH(RosterPlan25[[#This Row],[player_id]],CompositeRoster[sleeper_id],0),  MATCH(RosterPlan25[[#This Row],[PLAYER]],CompositeRoster[full_name],0))</f>
        <v>128</v>
      </c>
      <c r="E129" s="69" t="e">
        <f>MATCH(RosterPlan25[[#This Row],[player_id]],Draft2020[sleeper_id],0)</f>
        <v>#N/A</v>
      </c>
      <c r="F129" s="58" t="str">
        <f>INDEX(CompositeRoster[team],RosterPlan25[[#This Row],[RosterIndex]])&amp;""</f>
        <v>TBD</v>
      </c>
      <c r="G129" s="58" t="str">
        <f>INDEX(CompositeRoster[position],RosterPlan25[[#This Row],[RosterIndex]])&amp;""</f>
        <v>TBD</v>
      </c>
      <c r="H129" s="58" t="str">
        <f>INDEX(CompositeRoster[source],RosterPlan25[[#This Row],[RosterIndex]])</f>
        <v>Rookie</v>
      </c>
      <c r="I129" s="59">
        <f>_xlfn.IFNA(INDEX(Draft2020[PRICE],RosterPlan25[[#This Row],[DraftIndex]]),0)</f>
        <v>0</v>
      </c>
      <c r="J129" s="59" t="str">
        <f>IF(RosterPlan25[[#This Row],[SOURCE]]="Rookie","Rookie",_xlfn.IFNA(INDEX(Draft2020[Current Contract],RosterPlan25[[#This Row],[DraftIndex]]),"Undrafted"))</f>
        <v>Rookie</v>
      </c>
      <c r="K12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29" s="59">
        <f>ROUNDDOWN(RosterPlan25[[#This Row],[Optimal $]]*IF(RosterPlan25[[#This Row],[Contract]]="Rookie",0.3,0.15),0)</f>
        <v>0</v>
      </c>
      <c r="M129" s="59">
        <f ca="1">ROUNDDOWN(RosterPlan25[[#This Row],[Optimal $]]*IF(YEAR(TODAY())=2021,0,IF(RosterPlan25[[#This Row],[Contract]]="Rookie",0.3,0.15)),0)</f>
        <v>0</v>
      </c>
      <c r="N12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2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29" s="39" t="s">
        <v>434</v>
      </c>
      <c r="Q129" s="61">
        <f>_xlfn.IFNA(INDEX(Draft2020[Net Keeper Count],RosterPlan25[[#This Row],[DraftIndex]]),0)+IF(RosterPlan25[[#This Row],[KEEPER / RFA]]="K",1,0)</f>
        <v>1</v>
      </c>
      <c r="R129" s="60"/>
      <c r="S129" s="58">
        <f>IF(RosterPlan25[[#This Row],[VAR/G]]&gt;0,ROUND($AC$29*RosterPlan25[[#This Row],[VAR/G]],0),0)+1</f>
        <v>1</v>
      </c>
      <c r="T129" s="58">
        <f>RosterPlan25[[#This Row],[Optimal $]]-RosterPlan25[[#This Row],[2021 $]]</f>
        <v>0</v>
      </c>
      <c r="U129" s="62">
        <f>IF(OR(RosterPlan25[[#This Row],[SOURCE]]="Rookie",RosterPlan25[[#This Row],[POS]]="K"),0,RosterPlan25[[#This Row],[VAR/G]]+3.3)</f>
        <v>0</v>
      </c>
      <c r="V129" s="62">
        <f>IF(RosterPlan25[[#This Row],[VAW/G]]&gt;0,ROUND(RosterPlan25[[#This Row],[VAW/G]]*$AC$56,0)+1,1)</f>
        <v>1</v>
      </c>
      <c r="W129" s="63">
        <f>RosterPlan25[[#This Row],[VAWG Market $]]-_xlfn.IFNA(RosterPlan25[[#This Row],[2021 $]],1)</f>
        <v>0</v>
      </c>
      <c r="X12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29" s="62">
        <f>RosterPlan25[[#This Row],[Pure Inflated $]]-RosterPlan25[[#This Row],[2021 $]]</f>
        <v>0</v>
      </c>
      <c r="Z129" s="62" t="e">
        <f>INDEX(players[age],MATCH(RosterPlan25[[#This Row],[player_id]],players[sleeper_id],0))</f>
        <v>#N/A</v>
      </c>
      <c r="AQ129"/>
      <c r="AR129"/>
      <c r="AS129"/>
      <c r="AT129"/>
      <c r="AU129"/>
      <c r="AV129"/>
    </row>
    <row r="130" spans="1:48" x14ac:dyDescent="0.3">
      <c r="A130" s="1"/>
      <c r="B130" s="69" t="s">
        <v>268</v>
      </c>
      <c r="C130" s="69" t="s">
        <v>13771</v>
      </c>
      <c r="D130" s="69">
        <f>_xlfn.IFNA(MATCH(RosterPlan25[[#This Row],[player_id]],CompositeRoster[sleeper_id],0),  MATCH(RosterPlan25[[#This Row],[PLAYER]],CompositeRoster[full_name],0))</f>
        <v>129</v>
      </c>
      <c r="E130" s="69" t="e">
        <f>MATCH(RosterPlan25[[#This Row],[player_id]],Draft2020[sleeper_id],0)</f>
        <v>#N/A</v>
      </c>
      <c r="F130" s="69" t="str">
        <f>INDEX(CompositeRoster[team],RosterPlan25[[#This Row],[RosterIndex]])&amp;""</f>
        <v>TBD</v>
      </c>
      <c r="G130" s="69" t="str">
        <f>INDEX(CompositeRoster[position],RosterPlan25[[#This Row],[RosterIndex]])&amp;""</f>
        <v>TBD</v>
      </c>
      <c r="H130" s="36" t="str">
        <f>INDEX(CompositeRoster[source],RosterPlan25[[#This Row],[RosterIndex]])</f>
        <v>Rookie</v>
      </c>
      <c r="I130" s="42">
        <f>_xlfn.IFNA(INDEX(Draft2020[PRICE],RosterPlan25[[#This Row],[DraftIndex]]),0)</f>
        <v>0</v>
      </c>
      <c r="J130" s="42" t="str">
        <f>IF(RosterPlan25[[#This Row],[SOURCE]]="Rookie","Rookie",_xlfn.IFNA(INDEX(Draft2020[Current Contract],RosterPlan25[[#This Row],[DraftIndex]]),"Undrafted"))</f>
        <v>Rookie</v>
      </c>
      <c r="K130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0" s="42">
        <f>ROUNDDOWN(RosterPlan25[[#This Row],[Optimal $]]*IF(RosterPlan25[[#This Row],[Contract]]="Rookie",0.3,0.15),0)</f>
        <v>0</v>
      </c>
      <c r="M130" s="42">
        <f ca="1">ROUNDDOWN(RosterPlan25[[#This Row],[Optimal $]]*IF(YEAR(TODAY())=2021,0,IF(RosterPlan25[[#This Row],[Contract]]="Rookie",0.3,0.15)),0)</f>
        <v>0</v>
      </c>
      <c r="N130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30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30" s="39" t="s">
        <v>434</v>
      </c>
      <c r="Q130" s="69">
        <f>_xlfn.IFNA(INDEX(Draft2020[Net Keeper Count],RosterPlan25[[#This Row],[DraftIndex]]),0)+IF(RosterPlan25[[#This Row],[KEEPER / RFA]]="K",1,0)</f>
        <v>1</v>
      </c>
      <c r="R130" s="39"/>
      <c r="S130" s="49">
        <f>IF(RosterPlan25[[#This Row],[VAR/G]]&gt;0,ROUND($AC$29*RosterPlan25[[#This Row],[VAR/G]],0),0)+1</f>
        <v>1</v>
      </c>
      <c r="T130" s="36">
        <f>RosterPlan25[[#This Row],[Optimal $]]-RosterPlan25[[#This Row],[2021 $]]</f>
        <v>0</v>
      </c>
      <c r="U130" s="69">
        <f>IF(OR(RosterPlan25[[#This Row],[SOURCE]]="Rookie",RosterPlan25[[#This Row],[POS]]="K"),0,RosterPlan25[[#This Row],[VAR/G]]+3.3)</f>
        <v>0</v>
      </c>
      <c r="V130" s="69">
        <f>IF(RosterPlan25[[#This Row],[VAW/G]]&gt;0,ROUND(RosterPlan25[[#This Row],[VAW/G]]*$AC$56,0)+1,1)</f>
        <v>1</v>
      </c>
      <c r="W130" s="50">
        <f>RosterPlan25[[#This Row],[VAWG Market $]]-_xlfn.IFNA(RosterPlan25[[#This Row],[2021 $]],1)</f>
        <v>0</v>
      </c>
      <c r="X130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30" s="36">
        <f>RosterPlan25[[#This Row],[Pure Inflated $]]-RosterPlan25[[#This Row],[2021 $]]</f>
        <v>0</v>
      </c>
      <c r="Z130" s="62" t="e">
        <f>INDEX(players[age],MATCH(RosterPlan25[[#This Row],[player_id]],players[sleeper_id],0))</f>
        <v>#N/A</v>
      </c>
      <c r="AQ130"/>
      <c r="AR130"/>
      <c r="AS130"/>
      <c r="AT130"/>
      <c r="AU130"/>
      <c r="AV130"/>
    </row>
    <row r="131" spans="1:48" x14ac:dyDescent="0.3">
      <c r="A131" s="1"/>
      <c r="B131" s="69" t="s">
        <v>268</v>
      </c>
      <c r="C131" s="69" t="s">
        <v>13780</v>
      </c>
      <c r="D131" s="69">
        <f>_xlfn.IFNA(MATCH(RosterPlan25[[#This Row],[player_id]],CompositeRoster[sleeper_id],0),  MATCH(RosterPlan25[[#This Row],[PLAYER]],CompositeRoster[full_name],0))</f>
        <v>130</v>
      </c>
      <c r="E131" s="69" t="e">
        <f>MATCH(RosterPlan25[[#This Row],[player_id]],Draft2020[sleeper_id],0)</f>
        <v>#N/A</v>
      </c>
      <c r="F131" s="58" t="str">
        <f>INDEX(CompositeRoster[team],RosterPlan25[[#This Row],[RosterIndex]])&amp;""</f>
        <v>TBD</v>
      </c>
      <c r="G131" s="58" t="str">
        <f>INDEX(CompositeRoster[position],RosterPlan25[[#This Row],[RosterIndex]])&amp;""</f>
        <v>TBD</v>
      </c>
      <c r="H131" s="58" t="str">
        <f>INDEX(CompositeRoster[source],RosterPlan25[[#This Row],[RosterIndex]])</f>
        <v>Rookie</v>
      </c>
      <c r="I131" s="59">
        <f>_xlfn.IFNA(INDEX(Draft2020[PRICE],RosterPlan25[[#This Row],[DraftIndex]]),0)</f>
        <v>0</v>
      </c>
      <c r="J131" s="59" t="str">
        <f>IF(RosterPlan25[[#This Row],[SOURCE]]="Rookie","Rookie",_xlfn.IFNA(INDEX(Draft2020[Current Contract],RosterPlan25[[#This Row],[DraftIndex]]),"Undrafted"))</f>
        <v>Rookie</v>
      </c>
      <c r="K13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1" s="59">
        <f>ROUNDDOWN(RosterPlan25[[#This Row],[Optimal $]]*IF(RosterPlan25[[#This Row],[Contract]]="Rookie",0.3,0.15),0)</f>
        <v>0</v>
      </c>
      <c r="M131" s="59">
        <f ca="1">ROUNDDOWN(RosterPlan25[[#This Row],[Optimal $]]*IF(YEAR(TODAY())=2021,0,IF(RosterPlan25[[#This Row],[Contract]]="Rookie",0.3,0.15)),0)</f>
        <v>0</v>
      </c>
      <c r="N13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31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31" s="39" t="s">
        <v>434</v>
      </c>
      <c r="Q131" s="61">
        <f>_xlfn.IFNA(INDEX(Draft2020[Net Keeper Count],RosterPlan25[[#This Row],[DraftIndex]]),0)+IF(RosterPlan25[[#This Row],[KEEPER / RFA]]="K",1,0)</f>
        <v>1</v>
      </c>
      <c r="R131" s="60"/>
      <c r="S131" s="58">
        <f>IF(RosterPlan25[[#This Row],[VAR/G]]&gt;0,ROUND($AC$29*RosterPlan25[[#This Row],[VAR/G]],0),0)+1</f>
        <v>1</v>
      </c>
      <c r="T131" s="58">
        <f>RosterPlan25[[#This Row],[Optimal $]]-RosterPlan25[[#This Row],[2021 $]]</f>
        <v>0</v>
      </c>
      <c r="U131" s="62">
        <f>IF(OR(RosterPlan25[[#This Row],[SOURCE]]="Rookie",RosterPlan25[[#This Row],[POS]]="K"),0,RosterPlan25[[#This Row],[VAR/G]]+3.3)</f>
        <v>0</v>
      </c>
      <c r="V131" s="62">
        <f>IF(RosterPlan25[[#This Row],[VAW/G]]&gt;0,ROUND(RosterPlan25[[#This Row],[VAW/G]]*$AC$56,0)+1,1)</f>
        <v>1</v>
      </c>
      <c r="W131" s="63">
        <f>RosterPlan25[[#This Row],[VAWG Market $]]-_xlfn.IFNA(RosterPlan25[[#This Row],[2021 $]],1)</f>
        <v>0</v>
      </c>
      <c r="X13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31" s="62">
        <f>RosterPlan25[[#This Row],[Pure Inflated $]]-RosterPlan25[[#This Row],[2021 $]]</f>
        <v>0</v>
      </c>
      <c r="Z131" s="62" t="e">
        <f>INDEX(players[age],MATCH(RosterPlan25[[#This Row],[player_id]],players[sleeper_id],0))</f>
        <v>#N/A</v>
      </c>
      <c r="AQ131"/>
      <c r="AR131"/>
      <c r="AS131"/>
      <c r="AT131"/>
      <c r="AU131"/>
      <c r="AV131"/>
    </row>
    <row r="132" spans="1:48" x14ac:dyDescent="0.3">
      <c r="A132" s="1" t="s">
        <v>118</v>
      </c>
      <c r="B132" s="69" t="s">
        <v>261</v>
      </c>
      <c r="C132" s="69" t="s">
        <v>6927</v>
      </c>
      <c r="D132" s="69">
        <f>_xlfn.IFNA(MATCH(RosterPlan25[[#This Row],[player_id]],CompositeRoster[sleeper_id],0),  MATCH(RosterPlan25[[#This Row],[PLAYER]],CompositeRoster[full_name],0))</f>
        <v>131</v>
      </c>
      <c r="E132" s="69">
        <f>MATCH(RosterPlan25[[#This Row],[player_id]],Draft2020[sleeper_id],0)</f>
        <v>98</v>
      </c>
      <c r="F132" s="69" t="str">
        <f>INDEX(CompositeRoster[team],RosterPlan25[[#This Row],[RosterIndex]])&amp;""</f>
        <v>MIN</v>
      </c>
      <c r="G132" s="69" t="str">
        <f>INDEX(CompositeRoster[position],RosterPlan25[[#This Row],[RosterIndex]])&amp;""</f>
        <v>WR</v>
      </c>
      <c r="H132" s="36" t="str">
        <f>INDEX(CompositeRoster[source],RosterPlan25[[#This Row],[RosterIndex]])</f>
        <v>Roster</v>
      </c>
      <c r="I132" s="42">
        <f>_xlfn.IFNA(INDEX(Draft2020[PRICE],RosterPlan25[[#This Row],[DraftIndex]]),0)</f>
        <v>40</v>
      </c>
      <c r="J132" s="42" t="str">
        <f>IF(RosterPlan25[[#This Row],[SOURCE]]="Rookie","Rookie",_xlfn.IFNA(INDEX(Draft2020[Current Contract],RosterPlan25[[#This Row],[DraftIndex]]),"Undrafted"))</f>
        <v>Auction</v>
      </c>
      <c r="K132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32" s="42">
        <f>ROUNDDOWN(RosterPlan25[[#This Row],[Optimal $]]*IF(RosterPlan25[[#This Row],[Contract]]="Rookie",0.3,0.15),0)</f>
        <v>3</v>
      </c>
      <c r="M132" s="42">
        <f ca="1">ROUNDDOWN(RosterPlan25[[#This Row],[Optimal $]]*IF(YEAR(TODAY())=2021,0,IF(RosterPlan25[[#This Row],[Contract]]="Rookie",0.3,0.15)),0)</f>
        <v>0</v>
      </c>
      <c r="N132" s="36">
        <f ca="1">IF(RosterPlan25[[#This Row],[SOURCE]]="Rookie",INDEX(Rookies2021[salary],MATCH(RosterPlan25[[#This Row],[PLAYER]],Rookies2021[full_name],0)),MAX(RosterPlan25[[#This Row],[Current $]]+RosterPlan25[[#This Row],[$↑ VAR]],1))</f>
        <v>40</v>
      </c>
      <c r="O132" s="48">
        <f>_xlfn.IFNA(IF(RosterPlan25[[#This Row],[POS]]="K",0,INDEX(BeerSheets[Average],MATCH(TEXT(RosterPlan25[[#This Row],[player_id]],"0"),BeerSheets[sleeper_id],0))),_xlfn.SWITCH(RosterPlan25[[#This Row],[POS]],"QB",-12,"RB",-8,"WR",-8,-5))</f>
        <v>2.1800000000000002</v>
      </c>
      <c r="P132" s="39" t="s">
        <v>434</v>
      </c>
      <c r="Q132" s="69">
        <f>_xlfn.IFNA(INDEX(Draft2020[Net Keeper Count],RosterPlan25[[#This Row],[DraftIndex]]),0)+IF(RosterPlan25[[#This Row],[KEEPER / RFA]]="K",1,0)</f>
        <v>1</v>
      </c>
      <c r="R132" s="39"/>
      <c r="S132" s="49">
        <f>IF(RosterPlan25[[#This Row],[VAR/G]]&gt;0,ROUND($AC$29*RosterPlan25[[#This Row],[VAR/G]],0),0)+1</f>
        <v>21</v>
      </c>
      <c r="T132" s="36">
        <f ca="1">RosterPlan25[[#This Row],[Optimal $]]-RosterPlan25[[#This Row],[2021 $]]</f>
        <v>-19</v>
      </c>
      <c r="U132" s="69">
        <f>IF(OR(RosterPlan25[[#This Row],[SOURCE]]="Rookie",RosterPlan25[[#This Row],[POS]]="K"),0,RosterPlan25[[#This Row],[VAR/G]]+3.3)</f>
        <v>5.48</v>
      </c>
      <c r="V132" s="69">
        <f ca="1">IF(RosterPlan25[[#This Row],[VAW/G]]&gt;0,ROUND(RosterPlan25[[#This Row],[VAW/G]]*$AC$56,0)+1,1)</f>
        <v>335</v>
      </c>
      <c r="W132" s="50">
        <f ca="1">RosterPlan25[[#This Row],[VAWG Market $]]-_xlfn.IFNA(RosterPlan25[[#This Row],[2021 $]],1)</f>
        <v>295</v>
      </c>
      <c r="X132" s="36">
        <f ca="1">IF(RosterPlan25[[#This Row],[VAR/G]]&gt;0,1+ROUND(RosterPlan25[[#This Row],[VAR/G]]*IF(RosterPlan25[[#This Row],[KEEPER / RFA]]="K",($AC$34+RosterPlan25[[#This Row],[2021 $]]-1)/($AC$25+RosterPlan25[[#This Row],[VAR/G]]),$AC$35),0),1)</f>
        <v>157</v>
      </c>
      <c r="Y132" s="36">
        <f ca="1">RosterPlan25[[#This Row],[Pure Inflated $]]-RosterPlan25[[#This Row],[2021 $]]</f>
        <v>117</v>
      </c>
      <c r="Z132" s="62">
        <f>INDEX(players[age],MATCH(RosterPlan25[[#This Row],[player_id]],players[sleeper_id],0))</f>
        <v>30</v>
      </c>
      <c r="AQ132"/>
      <c r="AR132"/>
      <c r="AS132"/>
      <c r="AT132"/>
      <c r="AU132"/>
      <c r="AV132"/>
    </row>
    <row r="133" spans="1:48" x14ac:dyDescent="0.3">
      <c r="A133" s="1" t="s">
        <v>127</v>
      </c>
      <c r="B133" s="69" t="s">
        <v>261</v>
      </c>
      <c r="C133" s="69" t="s">
        <v>6192</v>
      </c>
      <c r="D133" s="69">
        <f>_xlfn.IFNA(MATCH(RosterPlan25[[#This Row],[player_id]],CompositeRoster[sleeper_id],0),  MATCH(RosterPlan25[[#This Row],[PLAYER]],CompositeRoster[full_name],0))</f>
        <v>132</v>
      </c>
      <c r="E133" s="69">
        <f>MATCH(RosterPlan25[[#This Row],[player_id]],Draft2020[sleeper_id],0)</f>
        <v>113</v>
      </c>
      <c r="F133" s="58" t="str">
        <f>INDEX(CompositeRoster[team],RosterPlan25[[#This Row],[RosterIndex]])&amp;""</f>
        <v>NO</v>
      </c>
      <c r="G133" s="58" t="str">
        <f>INDEX(CompositeRoster[position],RosterPlan25[[#This Row],[RosterIndex]])&amp;""</f>
        <v>RB</v>
      </c>
      <c r="H133" s="58" t="str">
        <f>INDEX(CompositeRoster[source],RosterPlan25[[#This Row],[RosterIndex]])</f>
        <v>Roster</v>
      </c>
      <c r="I133" s="59">
        <f>_xlfn.IFNA(INDEX(Draft2020[PRICE],RosterPlan25[[#This Row],[DraftIndex]]),0)</f>
        <v>72</v>
      </c>
      <c r="J133" s="59" t="str">
        <f>IF(RosterPlan25[[#This Row],[SOURCE]]="Rookie","Rookie",_xlfn.IFNA(INDEX(Draft2020[Current Contract],RosterPlan25[[#This Row],[DraftIndex]]),"Undrafted"))</f>
        <v>Rookie</v>
      </c>
      <c r="K13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3" s="59">
        <f>ROUNDDOWN(RosterPlan25[[#This Row],[Optimal $]]*IF(RosterPlan25[[#This Row],[Contract]]="Rookie",0.3,0.15),0)</f>
        <v>22</v>
      </c>
      <c r="M133" s="59">
        <f ca="1">ROUNDDOWN(RosterPlan25[[#This Row],[Optimal $]]*IF(YEAR(TODAY())=2021,0,IF(RosterPlan25[[#This Row],[Contract]]="Rookie",0.3,0.15)),0)</f>
        <v>0</v>
      </c>
      <c r="N133" s="60">
        <f ca="1">IF(RosterPlan25[[#This Row],[SOURCE]]="Rookie",INDEX(Rookies2021[salary],MATCH(RosterPlan25[[#This Row],[PLAYER]],Rookies2021[full_name],0)),MAX(RosterPlan25[[#This Row],[Current $]]+RosterPlan25[[#This Row],[$↑ VAR]],1))</f>
        <v>72</v>
      </c>
      <c r="O133" s="26">
        <f>_xlfn.IFNA(IF(RosterPlan25[[#This Row],[POS]]="K",0,INDEX(BeerSheets[Average],MATCH(TEXT(RosterPlan25[[#This Row],[player_id]],"0"),BeerSheets[sleeper_id],0))),_xlfn.SWITCH(RosterPlan25[[#This Row],[POS]],"QB",-12,"RB",-8,"WR",-8,-5))</f>
        <v>8.2799999999999994</v>
      </c>
      <c r="P133" s="39" t="s">
        <v>434</v>
      </c>
      <c r="Q133" s="61">
        <f>_xlfn.IFNA(INDEX(Draft2020[Net Keeper Count],RosterPlan25[[#This Row],[DraftIndex]]),0)+IF(RosterPlan25[[#This Row],[KEEPER / RFA]]="K",1,0)</f>
        <v>4</v>
      </c>
      <c r="R133" s="60"/>
      <c r="S133" s="58">
        <f>IF(RosterPlan25[[#This Row],[VAR/G]]&gt;0,ROUND($AC$29*RosterPlan25[[#This Row],[VAR/G]],0),0)+1</f>
        <v>75</v>
      </c>
      <c r="T133" s="58">
        <f ca="1">RosterPlan25[[#This Row],[Optimal $]]-RosterPlan25[[#This Row],[2021 $]]</f>
        <v>3</v>
      </c>
      <c r="U133" s="62">
        <f>IF(OR(RosterPlan25[[#This Row],[SOURCE]]="Rookie",RosterPlan25[[#This Row],[POS]]="K"),0,RosterPlan25[[#This Row],[VAR/G]]+3.3)</f>
        <v>11.579999999999998</v>
      </c>
      <c r="V133" s="62">
        <f ca="1">IF(RosterPlan25[[#This Row],[VAW/G]]&gt;0,ROUND(RosterPlan25[[#This Row],[VAW/G]]*$AC$56,0)+1,1)</f>
        <v>707</v>
      </c>
      <c r="W133" s="63">
        <f ca="1">RosterPlan25[[#This Row],[VAWG Market $]]-_xlfn.IFNA(RosterPlan25[[#This Row],[2021 $]],1)</f>
        <v>635</v>
      </c>
      <c r="X13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189</v>
      </c>
      <c r="Y133" s="62">
        <f ca="1">RosterPlan25[[#This Row],[Pure Inflated $]]-RosterPlan25[[#This Row],[2021 $]]</f>
        <v>117</v>
      </c>
      <c r="Z133" s="62">
        <f>INDEX(players[age],MATCH(RosterPlan25[[#This Row],[player_id]],players[sleeper_id],0))</f>
        <v>25</v>
      </c>
      <c r="AQ133"/>
      <c r="AR133"/>
      <c r="AS133"/>
      <c r="AT133"/>
      <c r="AU133"/>
      <c r="AV133"/>
    </row>
    <row r="134" spans="1:48" x14ac:dyDescent="0.3">
      <c r="A134" s="1" t="s">
        <v>132</v>
      </c>
      <c r="B134" s="69" t="s">
        <v>261</v>
      </c>
      <c r="C134" s="69" t="s">
        <v>9787</v>
      </c>
      <c r="D134" s="69">
        <f>_xlfn.IFNA(MATCH(RosterPlan25[[#This Row],[player_id]],CompositeRoster[sleeper_id],0),  MATCH(RosterPlan25[[#This Row],[PLAYER]],CompositeRoster[full_name],0))</f>
        <v>133</v>
      </c>
      <c r="E134" s="69">
        <f>MATCH(RosterPlan25[[#This Row],[player_id]],Draft2020[sleeper_id],0)</f>
        <v>104</v>
      </c>
      <c r="F134" s="58" t="str">
        <f>INDEX(CompositeRoster[team],RosterPlan25[[#This Row],[RosterIndex]])&amp;""</f>
        <v>CHI</v>
      </c>
      <c r="G134" s="58" t="str">
        <f>INDEX(CompositeRoster[position],RosterPlan25[[#This Row],[RosterIndex]])&amp;""</f>
        <v>WR</v>
      </c>
      <c r="H134" s="58" t="str">
        <f>INDEX(CompositeRoster[source],RosterPlan25[[#This Row],[RosterIndex]])</f>
        <v>Roster</v>
      </c>
      <c r="I134" s="59">
        <f>_xlfn.IFNA(INDEX(Draft2020[PRICE],RosterPlan25[[#This Row],[DraftIndex]]),0)</f>
        <v>4</v>
      </c>
      <c r="J134" s="59" t="str">
        <f>IF(RosterPlan25[[#This Row],[SOURCE]]="Rookie","Rookie",_xlfn.IFNA(INDEX(Draft2020[Current Contract],RosterPlan25[[#This Row],[DraftIndex]]),"Undrafted"))</f>
        <v>Rookie</v>
      </c>
      <c r="K13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4" s="59">
        <f>ROUNDDOWN(RosterPlan25[[#This Row],[Optimal $]]*IF(RosterPlan25[[#This Row],[Contract]]="Rookie",0.3,0.15),0)</f>
        <v>0</v>
      </c>
      <c r="M134" s="59">
        <f ca="1">ROUNDDOWN(RosterPlan25[[#This Row],[Optimal $]]*IF(YEAR(TODAY())=2021,0,IF(RosterPlan25[[#This Row],[Contract]]="Rookie",0.3,0.15)),0)</f>
        <v>0</v>
      </c>
      <c r="N134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34" s="26">
        <f>_xlfn.IFNA(IF(RosterPlan25[[#This Row],[POS]]="K",0,INDEX(BeerSheets[Average],MATCH(TEXT(RosterPlan25[[#This Row],[player_id]],"0"),BeerSheets[sleeper_id],0))),_xlfn.SWITCH(RosterPlan25[[#This Row],[POS]],"QB",-12,"RB",-8,"WR",-8,-5))</f>
        <v>-3.85</v>
      </c>
      <c r="P134" s="39" t="s">
        <v>434</v>
      </c>
      <c r="Q134" s="61">
        <f>_xlfn.IFNA(INDEX(Draft2020[Net Keeper Count],RosterPlan25[[#This Row],[DraftIndex]]),0)+IF(RosterPlan25[[#This Row],[KEEPER / RFA]]="K",1,0)</f>
        <v>3</v>
      </c>
      <c r="R134" s="60"/>
      <c r="S134" s="58">
        <f>IF(RosterPlan25[[#This Row],[VAR/G]]&gt;0,ROUND($AC$29*RosterPlan25[[#This Row],[VAR/G]],0),0)+1</f>
        <v>1</v>
      </c>
      <c r="T134" s="58">
        <f ca="1">RosterPlan25[[#This Row],[Optimal $]]-RosterPlan25[[#This Row],[2021 $]]</f>
        <v>-3</v>
      </c>
      <c r="U134" s="62">
        <f>IF(OR(RosterPlan25[[#This Row],[SOURCE]]="Rookie",RosterPlan25[[#This Row],[POS]]="K"),0,RosterPlan25[[#This Row],[VAR/G]]+3.3)</f>
        <v>-0.55000000000000027</v>
      </c>
      <c r="V134" s="62">
        <f>IF(RosterPlan25[[#This Row],[VAW/G]]&gt;0,ROUND(RosterPlan25[[#This Row],[VAW/G]]*$AC$56,0)+1,1)</f>
        <v>1</v>
      </c>
      <c r="W134" s="63">
        <f ca="1">RosterPlan25[[#This Row],[VAWG Market $]]-_xlfn.IFNA(RosterPlan25[[#This Row],[2021 $]],1)</f>
        <v>-3</v>
      </c>
      <c r="X13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34" s="62">
        <f ca="1">RosterPlan25[[#This Row],[Pure Inflated $]]-RosterPlan25[[#This Row],[2021 $]]</f>
        <v>-3</v>
      </c>
      <c r="Z134" s="62">
        <f>INDEX(players[age],MATCH(RosterPlan25[[#This Row],[player_id]],players[sleeper_id],0))</f>
        <v>25</v>
      </c>
      <c r="AQ134"/>
      <c r="AR134"/>
      <c r="AS134"/>
      <c r="AT134"/>
      <c r="AU134"/>
      <c r="AV134"/>
    </row>
    <row r="135" spans="1:48" x14ac:dyDescent="0.3">
      <c r="A135" s="1" t="s">
        <v>15390</v>
      </c>
      <c r="B135" s="69" t="s">
        <v>261</v>
      </c>
      <c r="C135" s="69" t="s">
        <v>15389</v>
      </c>
      <c r="D135" s="69">
        <f>_xlfn.IFNA(MATCH(RosterPlan25[[#This Row],[player_id]],CompositeRoster[sleeper_id],0),  MATCH(RosterPlan25[[#This Row],[PLAYER]],CompositeRoster[full_name],0))</f>
        <v>134</v>
      </c>
      <c r="E135" s="69">
        <f>MATCH(RosterPlan25[[#This Row],[player_id]],Draft2020[sleeper_id],0)</f>
        <v>118</v>
      </c>
      <c r="F135" s="69" t="str">
        <f>INDEX(CompositeRoster[team],RosterPlan25[[#This Row],[RosterIndex]])&amp;""</f>
        <v>WAS</v>
      </c>
      <c r="G135" s="69" t="str">
        <f>INDEX(CompositeRoster[position],RosterPlan25[[#This Row],[RosterIndex]])&amp;""</f>
        <v>RB</v>
      </c>
      <c r="H135" s="69" t="str">
        <f>INDEX(CompositeRoster[source],RosterPlan25[[#This Row],[RosterIndex]])</f>
        <v>Roster</v>
      </c>
      <c r="I135" s="42">
        <f>_xlfn.IFNA(INDEX(Draft2020[PRICE],RosterPlan25[[#This Row],[DraftIndex]]),0)</f>
        <v>3</v>
      </c>
      <c r="J135" s="42" t="str">
        <f>IF(RosterPlan25[[#This Row],[SOURCE]]="Rookie","Rookie",_xlfn.IFNA(INDEX(Draft2020[Current Contract],RosterPlan25[[#This Row],[DraftIndex]]),"Undrafted"))</f>
        <v>Rookie</v>
      </c>
      <c r="K135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5" s="42">
        <f>ROUNDDOWN(RosterPlan25[[#This Row],[Optimal $]]*IF(RosterPlan25[[#This Row],[Contract]]="Rookie",0.3,0.15),0)</f>
        <v>15</v>
      </c>
      <c r="M135" s="42">
        <f ca="1">ROUNDDOWN(RosterPlan25[[#This Row],[Optimal $]]*IF(YEAR(TODAY())=2021,0,IF(RosterPlan25[[#This Row],[Contract]]="Rookie",0.3,0.15)),0)</f>
        <v>0</v>
      </c>
      <c r="N135" s="69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35" s="38">
        <f>_xlfn.IFNA(IF(RosterPlan25[[#This Row],[POS]]="K",0,INDEX(BeerSheets[Average],MATCH(TEXT(RosterPlan25[[#This Row],[player_id]],"0"),BeerSheets[sleeper_id],0))),_xlfn.SWITCH(RosterPlan25[[#This Row],[POS]],"QB",-12,"RB",-8,"WR",-8,-5))</f>
        <v>5.6</v>
      </c>
      <c r="P135" s="39" t="s">
        <v>434</v>
      </c>
      <c r="Q135" s="69">
        <f>_xlfn.IFNA(INDEX(Draft2020[Net Keeper Count],RosterPlan25[[#This Row],[DraftIndex]]),0)+IF(RosterPlan25[[#This Row],[KEEPER / RFA]]="K",1,0)</f>
        <v>1</v>
      </c>
      <c r="R135" s="39"/>
      <c r="S135" s="36">
        <f>IF(RosterPlan25[[#This Row],[VAR/G]]&gt;0,ROUND($AC$29*RosterPlan25[[#This Row],[VAR/G]],0),0)+1</f>
        <v>51</v>
      </c>
      <c r="T135" s="36">
        <f ca="1">RosterPlan25[[#This Row],[Optimal $]]-RosterPlan25[[#This Row],[2021 $]]</f>
        <v>48</v>
      </c>
      <c r="U135" s="36">
        <f>IF(OR(RosterPlan25[[#This Row],[SOURCE]]="Rookie",RosterPlan25[[#This Row],[POS]]="K"),0,RosterPlan25[[#This Row],[VAR/G]]+3.3)</f>
        <v>8.8999999999999986</v>
      </c>
      <c r="V135" s="36">
        <f ca="1">IF(RosterPlan25[[#This Row],[VAW/G]]&gt;0,ROUND(RosterPlan25[[#This Row],[VAW/G]]*$AC$56,0)+1,1)</f>
        <v>544</v>
      </c>
      <c r="W135" s="43">
        <f ca="1">RosterPlan25[[#This Row],[VAWG Market $]]-_xlfn.IFNA(RosterPlan25[[#This Row],[2021 $]],1)</f>
        <v>541</v>
      </c>
      <c r="X135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120</v>
      </c>
      <c r="Y135" s="36">
        <f ca="1">RosterPlan25[[#This Row],[Pure Inflated $]]-RosterPlan25[[#This Row],[2021 $]]</f>
        <v>117</v>
      </c>
      <c r="Z135" s="62">
        <f>INDEX(players[age],MATCH(RosterPlan25[[#This Row],[player_id]],players[sleeper_id],0))</f>
        <v>23</v>
      </c>
      <c r="AQ135"/>
      <c r="AR135"/>
      <c r="AS135"/>
      <c r="AT135"/>
      <c r="AU135"/>
      <c r="AV135"/>
    </row>
    <row r="136" spans="1:48" x14ac:dyDescent="0.3">
      <c r="A136" s="1" t="s">
        <v>6042</v>
      </c>
      <c r="B136" s="69" t="s">
        <v>261</v>
      </c>
      <c r="C136" s="69" t="s">
        <v>13890</v>
      </c>
      <c r="D136" s="69">
        <f>_xlfn.IFNA(MATCH(RosterPlan25[[#This Row],[player_id]],CompositeRoster[sleeper_id],0),  MATCH(RosterPlan25[[#This Row],[PLAYER]],CompositeRoster[full_name],0))</f>
        <v>135</v>
      </c>
      <c r="E136" s="69">
        <f>MATCH(RosterPlan25[[#This Row],[player_id]],Draft2020[sleeper_id],0)</f>
        <v>102</v>
      </c>
      <c r="F136" s="58" t="str">
        <f>INDEX(CompositeRoster[team],RosterPlan25[[#This Row],[RosterIndex]])&amp;""</f>
        <v>PIT</v>
      </c>
      <c r="G136" s="58" t="str">
        <f>INDEX(CompositeRoster[position],RosterPlan25[[#This Row],[RosterIndex]])&amp;""</f>
        <v>RB</v>
      </c>
      <c r="H136" s="58" t="str">
        <f>INDEX(CompositeRoster[source],RosterPlan25[[#This Row],[RosterIndex]])</f>
        <v>Roster</v>
      </c>
      <c r="I136" s="59">
        <f>_xlfn.IFNA(INDEX(Draft2020[PRICE],RosterPlan25[[#This Row],[DraftIndex]]),0)</f>
        <v>3</v>
      </c>
      <c r="J136" s="59" t="str">
        <f>IF(RosterPlan25[[#This Row],[SOURCE]]="Rookie","Rookie",_xlfn.IFNA(INDEX(Draft2020[Current Contract],RosterPlan25[[#This Row],[DraftIndex]]),"Undrafted"))</f>
        <v>Rookie</v>
      </c>
      <c r="K13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6" s="59">
        <f>ROUNDDOWN(RosterPlan25[[#This Row],[Optimal $]]*IF(RosterPlan25[[#This Row],[Contract]]="Rookie",0.3,0.15),0)</f>
        <v>0</v>
      </c>
      <c r="M136" s="59">
        <f ca="1">ROUNDDOWN(RosterPlan25[[#This Row],[Optimal $]]*IF(YEAR(TODAY())=2021,0,IF(RosterPlan25[[#This Row],[Contract]]="Rookie",0.3,0.15)),0)</f>
        <v>0</v>
      </c>
      <c r="N136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36" s="26">
        <f>_xlfn.IFNA(IF(RosterPlan25[[#This Row],[POS]]="K",0,INDEX(BeerSheets[Average],MATCH(TEXT(RosterPlan25[[#This Row],[player_id]],"0"),BeerSheets[sleeper_id],0))),_xlfn.SWITCH(RosterPlan25[[#This Row],[POS]],"QB",-12,"RB",-8,"WR",-8,-5))</f>
        <v>-3.9</v>
      </c>
      <c r="P136" s="39" t="s">
        <v>434</v>
      </c>
      <c r="Q136" s="61">
        <f>_xlfn.IFNA(INDEX(Draft2020[Net Keeper Count],RosterPlan25[[#This Row],[DraftIndex]]),0)+IF(RosterPlan25[[#This Row],[KEEPER / RFA]]="K",1,0)</f>
        <v>2</v>
      </c>
      <c r="R136" s="60"/>
      <c r="S136" s="58">
        <f>IF(RosterPlan25[[#This Row],[VAR/G]]&gt;0,ROUND($AC$29*RosterPlan25[[#This Row],[VAR/G]],0),0)+1</f>
        <v>1</v>
      </c>
      <c r="T136" s="58">
        <f ca="1">RosterPlan25[[#This Row],[Optimal $]]-RosterPlan25[[#This Row],[2021 $]]</f>
        <v>-2</v>
      </c>
      <c r="U136" s="62">
        <f>IF(OR(RosterPlan25[[#This Row],[SOURCE]]="Rookie",RosterPlan25[[#This Row],[POS]]="K"),0,RosterPlan25[[#This Row],[VAR/G]]+3.3)</f>
        <v>-0.60000000000000009</v>
      </c>
      <c r="V136" s="62">
        <f>IF(RosterPlan25[[#This Row],[VAW/G]]&gt;0,ROUND(RosterPlan25[[#This Row],[VAW/G]]*$AC$56,0)+1,1)</f>
        <v>1</v>
      </c>
      <c r="W136" s="63">
        <f ca="1">RosterPlan25[[#This Row],[VAWG Market $]]-_xlfn.IFNA(RosterPlan25[[#This Row],[2021 $]],1)</f>
        <v>-2</v>
      </c>
      <c r="X13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36" s="62">
        <f ca="1">RosterPlan25[[#This Row],[Pure Inflated $]]-RosterPlan25[[#This Row],[2021 $]]</f>
        <v>-2</v>
      </c>
      <c r="Z136" s="62">
        <f>INDEX(players[age],MATCH(RosterPlan25[[#This Row],[player_id]],players[sleeper_id],0))</f>
        <v>23</v>
      </c>
      <c r="AQ136"/>
      <c r="AR136"/>
      <c r="AS136"/>
      <c r="AT136"/>
      <c r="AU136"/>
      <c r="AV136"/>
    </row>
    <row r="137" spans="1:48" x14ac:dyDescent="0.3">
      <c r="A137" s="1" t="s">
        <v>128</v>
      </c>
      <c r="B137" s="69" t="s">
        <v>261</v>
      </c>
      <c r="C137" s="69" t="s">
        <v>7682</v>
      </c>
      <c r="D137" s="69">
        <f>_xlfn.IFNA(MATCH(RosterPlan25[[#This Row],[player_id]],CompositeRoster[sleeper_id],0),  MATCH(RosterPlan25[[#This Row],[PLAYER]],CompositeRoster[full_name],0))</f>
        <v>136</v>
      </c>
      <c r="E137" s="69">
        <f>MATCH(RosterPlan25[[#This Row],[player_id]],Draft2020[sleeper_id],0)</f>
        <v>111</v>
      </c>
      <c r="F137" s="69" t="str">
        <f>INDEX(CompositeRoster[team],RosterPlan25[[#This Row],[RosterIndex]])&amp;""</f>
        <v>LAR</v>
      </c>
      <c r="G137" s="69" t="str">
        <f>INDEX(CompositeRoster[position],RosterPlan25[[#This Row],[RosterIndex]])&amp;""</f>
        <v>WR</v>
      </c>
      <c r="H137" s="69" t="str">
        <f>INDEX(CompositeRoster[source],RosterPlan25[[#This Row],[RosterIndex]])</f>
        <v>Roster</v>
      </c>
      <c r="I137" s="42">
        <f>_xlfn.IFNA(INDEX(Draft2020[PRICE],RosterPlan25[[#This Row],[DraftIndex]]),0)</f>
        <v>14</v>
      </c>
      <c r="J137" s="42" t="str">
        <f>IF(RosterPlan25[[#This Row],[SOURCE]]="Rookie","Rookie",_xlfn.IFNA(INDEX(Draft2020[Current Contract],RosterPlan25[[#This Row],[DraftIndex]]),"Undrafted"))</f>
        <v>Rookie</v>
      </c>
      <c r="K137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7" s="42">
        <f>ROUNDDOWN(RosterPlan25[[#This Row],[Optimal $]]*IF(RosterPlan25[[#This Row],[Contract]]="Rookie",0.3,0.15),0)</f>
        <v>5</v>
      </c>
      <c r="M137" s="42">
        <f ca="1">ROUNDDOWN(RosterPlan25[[#This Row],[Optimal $]]*IF(YEAR(TODAY())=2021,0,IF(RosterPlan25[[#This Row],[Contract]]="Rookie",0.3,0.15)),0)</f>
        <v>0</v>
      </c>
      <c r="N137" s="69">
        <f ca="1">IF(RosterPlan25[[#This Row],[SOURCE]]="Rookie",INDEX(Rookies2021[salary],MATCH(RosterPlan25[[#This Row],[PLAYER]],Rookies2021[full_name],0)),MAX(RosterPlan25[[#This Row],[Current $]]+RosterPlan25[[#This Row],[$↑ VAR]],1))</f>
        <v>14</v>
      </c>
      <c r="O137" s="38">
        <f>_xlfn.IFNA(IF(RosterPlan25[[#This Row],[POS]]="K",0,INDEX(BeerSheets[Average],MATCH(TEXT(RosterPlan25[[#This Row],[player_id]],"0"),BeerSheets[sleeper_id],0))),_xlfn.SWITCH(RosterPlan25[[#This Row],[POS]],"QB",-12,"RB",-8,"WR",-8,-5))</f>
        <v>1.81</v>
      </c>
      <c r="P137" s="39" t="s">
        <v>434</v>
      </c>
      <c r="Q137" s="36">
        <f>_xlfn.IFNA(INDEX(Draft2020[Net Keeper Count],RosterPlan25[[#This Row],[DraftIndex]]),0)+IF(RosterPlan25[[#This Row],[KEEPER / RFA]]="K",1,0)</f>
        <v>4</v>
      </c>
      <c r="R137" s="39"/>
      <c r="S137" s="36">
        <f>IF(RosterPlan25[[#This Row],[VAR/G]]&gt;0,ROUND($AC$29*RosterPlan25[[#This Row],[VAR/G]],0),0)+1</f>
        <v>17</v>
      </c>
      <c r="T137" s="36">
        <f ca="1">RosterPlan25[[#This Row],[Optimal $]]-RosterPlan25[[#This Row],[2021 $]]</f>
        <v>3</v>
      </c>
      <c r="U137" s="36">
        <f>IF(OR(RosterPlan25[[#This Row],[SOURCE]]="Rookie",RosterPlan25[[#This Row],[POS]]="K"),0,RosterPlan25[[#This Row],[VAR/G]]+3.3)</f>
        <v>5.1099999999999994</v>
      </c>
      <c r="V137" s="36">
        <f ca="1">IF(RosterPlan25[[#This Row],[VAW/G]]&gt;0,ROUND(RosterPlan25[[#This Row],[VAW/G]]*$AC$56,0)+1,1)</f>
        <v>313</v>
      </c>
      <c r="W137" s="43">
        <f ca="1">RosterPlan25[[#This Row],[VAWG Market $]]-_xlfn.IFNA(RosterPlan25[[#This Row],[2021 $]],1)</f>
        <v>299</v>
      </c>
      <c r="X137" s="36">
        <f ca="1">IF(RosterPlan25[[#This Row],[VAR/G]]&gt;0,1+ROUND(RosterPlan25[[#This Row],[VAR/G]]*IF(RosterPlan25[[#This Row],[KEEPER / RFA]]="K",($AC$34+RosterPlan25[[#This Row],[2021 $]]-1)/($AC$25+RosterPlan25[[#This Row],[VAR/G]]),$AC$35),0),1)</f>
        <v>131</v>
      </c>
      <c r="Y137" s="36">
        <f ca="1">RosterPlan25[[#This Row],[Pure Inflated $]]-RosterPlan25[[#This Row],[2021 $]]</f>
        <v>117</v>
      </c>
      <c r="Z137" s="62">
        <f>INDEX(players[age],MATCH(RosterPlan25[[#This Row],[player_id]],players[sleeper_id],0))</f>
        <v>28</v>
      </c>
      <c r="AQ137"/>
      <c r="AR137"/>
      <c r="AS137"/>
      <c r="AT137"/>
      <c r="AU137"/>
      <c r="AV137"/>
    </row>
    <row r="138" spans="1:48" x14ac:dyDescent="0.3">
      <c r="A138" s="1" t="s">
        <v>129</v>
      </c>
      <c r="B138" s="69" t="s">
        <v>261</v>
      </c>
      <c r="C138" s="69" t="s">
        <v>8086</v>
      </c>
      <c r="D138" s="58">
        <f>_xlfn.IFNA(MATCH(RosterPlan25[[#This Row],[player_id]],CompositeRoster[sleeper_id],0),  MATCH(RosterPlan25[[#This Row],[PLAYER]],CompositeRoster[full_name],0))</f>
        <v>137</v>
      </c>
      <c r="E138" s="58">
        <f>MATCH(RosterPlan25[[#This Row],[player_id]],Draft2020[sleeper_id],0)</f>
        <v>110</v>
      </c>
      <c r="F138" s="58" t="str">
        <f>INDEX(CompositeRoster[team],RosterPlan25[[#This Row],[RosterIndex]])&amp;""</f>
        <v>JAX</v>
      </c>
      <c r="G138" s="58" t="str">
        <f>INDEX(CompositeRoster[position],RosterPlan25[[#This Row],[RosterIndex]])&amp;""</f>
        <v>WR</v>
      </c>
      <c r="H138" s="58" t="str">
        <f>INDEX(CompositeRoster[source],RosterPlan25[[#This Row],[RosterIndex]])</f>
        <v>Roster</v>
      </c>
      <c r="I138" s="59">
        <f>_xlfn.IFNA(INDEX(Draft2020[PRICE],RosterPlan25[[#This Row],[DraftIndex]]),0)</f>
        <v>6</v>
      </c>
      <c r="J138" s="59" t="str">
        <f>IF(RosterPlan25[[#This Row],[SOURCE]]="Rookie","Rookie",_xlfn.IFNA(INDEX(Draft2020[Current Contract],RosterPlan25[[#This Row],[DraftIndex]]),"Undrafted"))</f>
        <v>Rookie</v>
      </c>
      <c r="K13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8" s="59">
        <f>ROUNDDOWN(RosterPlan25[[#This Row],[Optimal $]]*IF(RosterPlan25[[#This Row],[Contract]]="Rookie",0.3,0.15),0)</f>
        <v>1</v>
      </c>
      <c r="M138" s="59">
        <f ca="1">ROUNDDOWN(RosterPlan25[[#This Row],[Optimal $]]*IF(YEAR(TODAY())=2021,0,IF(RosterPlan25[[#This Row],[Contract]]="Rookie",0.3,0.15)),0)</f>
        <v>0</v>
      </c>
      <c r="N138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38" s="26">
        <f>_xlfn.IFNA(IF(RosterPlan25[[#This Row],[POS]]="K",0,INDEX(BeerSheets[Average],MATCH(TEXT(RosterPlan25[[#This Row],[player_id]],"0"),BeerSheets[sleeper_id],0))),_xlfn.SWITCH(RosterPlan25[[#This Row],[POS]],"QB",-12,"RB",-8,"WR",-8,-5))</f>
        <v>0.44</v>
      </c>
      <c r="P138" s="39" t="s">
        <v>434</v>
      </c>
      <c r="Q138" s="61">
        <f>_xlfn.IFNA(INDEX(Draft2020[Net Keeper Count],RosterPlan25[[#This Row],[DraftIndex]]),0)+IF(RosterPlan25[[#This Row],[KEEPER / RFA]]="K",1,0)</f>
        <v>3</v>
      </c>
      <c r="R138" s="60"/>
      <c r="S138" s="58">
        <f>IF(RosterPlan25[[#This Row],[VAR/G]]&gt;0,ROUND($AC$29*RosterPlan25[[#This Row],[VAR/G]],0),0)+1</f>
        <v>5</v>
      </c>
      <c r="T138" s="58">
        <f ca="1">RosterPlan25[[#This Row],[Optimal $]]-RosterPlan25[[#This Row],[2021 $]]</f>
        <v>-1</v>
      </c>
      <c r="U138" s="62">
        <f>IF(OR(RosterPlan25[[#This Row],[SOURCE]]="Rookie",RosterPlan25[[#This Row],[POS]]="K"),0,RosterPlan25[[#This Row],[VAR/G]]+3.3)</f>
        <v>3.7399999999999998</v>
      </c>
      <c r="V138" s="62">
        <f ca="1">IF(RosterPlan25[[#This Row],[VAW/G]]&gt;0,ROUND(RosterPlan25[[#This Row],[VAW/G]]*$AC$56,0)+1,1)</f>
        <v>229</v>
      </c>
      <c r="W138" s="63">
        <f ca="1">RosterPlan25[[#This Row],[VAWG Market $]]-_xlfn.IFNA(RosterPlan25[[#This Row],[2021 $]],1)</f>
        <v>223</v>
      </c>
      <c r="X138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138" s="62">
        <f ca="1">RosterPlan25[[#This Row],[Pure Inflated $]]-RosterPlan25[[#This Row],[2021 $]]</f>
        <v>117</v>
      </c>
      <c r="Z138" s="62">
        <f>INDEX(players[age],MATCH(RosterPlan25[[#This Row],[player_id]],players[sleeper_id],0))</f>
        <v>24</v>
      </c>
      <c r="AQ138"/>
      <c r="AR138"/>
      <c r="AS138"/>
      <c r="AT138"/>
      <c r="AU138"/>
      <c r="AV138"/>
    </row>
    <row r="139" spans="1:48" x14ac:dyDescent="0.3">
      <c r="A139" s="1" t="s">
        <v>133</v>
      </c>
      <c r="B139" s="69" t="s">
        <v>261</v>
      </c>
      <c r="C139" s="69" t="s">
        <v>8045</v>
      </c>
      <c r="D139" s="58">
        <f>_xlfn.IFNA(MATCH(RosterPlan25[[#This Row],[player_id]],CompositeRoster[sleeper_id],0),  MATCH(RosterPlan25[[#This Row],[PLAYER]],CompositeRoster[full_name],0))</f>
        <v>138</v>
      </c>
      <c r="E139" s="58">
        <f>MATCH(RosterPlan25[[#This Row],[player_id]],Draft2020[sleeper_id],0)</f>
        <v>106</v>
      </c>
      <c r="F139" s="58" t="str">
        <f>INDEX(CompositeRoster[team],RosterPlan25[[#This Row],[RosterIndex]])&amp;""</f>
        <v>PHI</v>
      </c>
      <c r="G139" s="58" t="str">
        <f>INDEX(CompositeRoster[position],RosterPlan25[[#This Row],[RosterIndex]])&amp;""</f>
        <v>TE</v>
      </c>
      <c r="H139" s="58" t="str">
        <f>INDEX(CompositeRoster[source],RosterPlan25[[#This Row],[RosterIndex]])</f>
        <v>Roster</v>
      </c>
      <c r="I139" s="59">
        <f>_xlfn.IFNA(INDEX(Draft2020[PRICE],RosterPlan25[[#This Row],[DraftIndex]]),0)</f>
        <v>2</v>
      </c>
      <c r="J139" s="59" t="str">
        <f>IF(RosterPlan25[[#This Row],[SOURCE]]="Rookie","Rookie",_xlfn.IFNA(INDEX(Draft2020[Current Contract],RosterPlan25[[#This Row],[DraftIndex]]),"Undrafted"))</f>
        <v>Rookie</v>
      </c>
      <c r="K13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39" s="59">
        <f>ROUNDDOWN(RosterPlan25[[#This Row],[Optimal $]]*IF(RosterPlan25[[#This Row],[Contract]]="Rookie",0.3,0.15),0)</f>
        <v>2</v>
      </c>
      <c r="M139" s="59">
        <f ca="1">ROUNDDOWN(RosterPlan25[[#This Row],[Optimal $]]*IF(YEAR(TODAY())=2021,0,IF(RosterPlan25[[#This Row],[Contract]]="Rookie",0.3,0.15)),0)</f>
        <v>0</v>
      </c>
      <c r="N139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139" s="26">
        <f>_xlfn.IFNA(IF(RosterPlan25[[#This Row],[POS]]="K",0,INDEX(BeerSheets[Average],MATCH(TEXT(RosterPlan25[[#This Row],[player_id]],"0"),BeerSheets[sleeper_id],0))),_xlfn.SWITCH(RosterPlan25[[#This Row],[POS]],"QB",-12,"RB",-8,"WR",-8,-5))</f>
        <v>0.72</v>
      </c>
      <c r="P139" s="39" t="s">
        <v>434</v>
      </c>
      <c r="Q139" s="61">
        <f>_xlfn.IFNA(INDEX(Draft2020[Net Keeper Count],RosterPlan25[[#This Row],[DraftIndex]]),0)+IF(RosterPlan25[[#This Row],[KEEPER / RFA]]="K",1,0)</f>
        <v>3</v>
      </c>
      <c r="R139" s="60"/>
      <c r="S139" s="58">
        <f>IF(RosterPlan25[[#This Row],[VAR/G]]&gt;0,ROUND($AC$29*RosterPlan25[[#This Row],[VAR/G]],0),0)+1</f>
        <v>7</v>
      </c>
      <c r="T139" s="58">
        <f ca="1">RosterPlan25[[#This Row],[Optimal $]]-RosterPlan25[[#This Row],[2021 $]]</f>
        <v>5</v>
      </c>
      <c r="U139" s="62">
        <f>IF(OR(RosterPlan25[[#This Row],[SOURCE]]="Rookie",RosterPlan25[[#This Row],[POS]]="K"),0,RosterPlan25[[#This Row],[VAR/G]]+3.3)</f>
        <v>4.0199999999999996</v>
      </c>
      <c r="V139" s="62">
        <f ca="1">IF(RosterPlan25[[#This Row],[VAW/G]]&gt;0,ROUND(RosterPlan25[[#This Row],[VAW/G]]*$AC$56,0)+1,1)</f>
        <v>246</v>
      </c>
      <c r="W139" s="63">
        <f ca="1">RosterPlan25[[#This Row],[VAWG Market $]]-_xlfn.IFNA(RosterPlan25[[#This Row],[2021 $]],1)</f>
        <v>244</v>
      </c>
      <c r="X139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119</v>
      </c>
      <c r="Y139" s="62">
        <f ca="1">RosterPlan25[[#This Row],[Pure Inflated $]]-RosterPlan25[[#This Row],[2021 $]]</f>
        <v>117</v>
      </c>
      <c r="Z139" s="62">
        <f>INDEX(players[age],MATCH(RosterPlan25[[#This Row],[player_id]],players[sleeper_id],0))</f>
        <v>26</v>
      </c>
      <c r="AQ139"/>
      <c r="AR139"/>
      <c r="AS139"/>
      <c r="AT139"/>
      <c r="AU139"/>
      <c r="AV139"/>
    </row>
    <row r="140" spans="1:48" x14ac:dyDescent="0.3">
      <c r="A140" s="1" t="s">
        <v>50</v>
      </c>
      <c r="B140" s="69" t="s">
        <v>261</v>
      </c>
      <c r="C140" s="69" t="s">
        <v>6835</v>
      </c>
      <c r="D140" s="58">
        <f>_xlfn.IFNA(MATCH(RosterPlan25[[#This Row],[player_id]],CompositeRoster[sleeper_id],0),  MATCH(RosterPlan25[[#This Row],[PLAYER]],CompositeRoster[full_name],0))</f>
        <v>139</v>
      </c>
      <c r="E140" s="58" t="e">
        <f>MATCH(RosterPlan25[[#This Row],[player_id]],Draft2020[sleeper_id],0)</f>
        <v>#N/A</v>
      </c>
      <c r="F140" s="58" t="str">
        <f>INDEX(CompositeRoster[team],RosterPlan25[[#This Row],[RosterIndex]])&amp;""</f>
        <v>CAR</v>
      </c>
      <c r="G140" s="58" t="str">
        <f>INDEX(CompositeRoster[position],RosterPlan25[[#This Row],[RosterIndex]])&amp;""</f>
        <v>WR</v>
      </c>
      <c r="H140" s="58" t="str">
        <f>INDEX(CompositeRoster[source],RosterPlan25[[#This Row],[RosterIndex]])</f>
        <v>Roster</v>
      </c>
      <c r="I140" s="59">
        <f>_xlfn.IFNA(INDEX(Draft2020[PRICE],RosterPlan25[[#This Row],[DraftIndex]]),0)</f>
        <v>0</v>
      </c>
      <c r="J140" s="59" t="str">
        <f>IF(RosterPlan25[[#This Row],[SOURCE]]="Rookie","Rookie",_xlfn.IFNA(INDEX(Draft2020[Current Contract],RosterPlan25[[#This Row],[DraftIndex]]),"Undrafted"))</f>
        <v>Undrafted</v>
      </c>
      <c r="K14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40" s="59">
        <f>ROUNDDOWN(RosterPlan25[[#This Row],[Optimal $]]*IF(RosterPlan25[[#This Row],[Contract]]="Rookie",0.3,0.15),0)</f>
        <v>0</v>
      </c>
      <c r="M140" s="59">
        <f ca="1">ROUNDDOWN(RosterPlan25[[#This Row],[Optimal $]]*IF(YEAR(TODAY())=2021,0,IF(RosterPlan25[[#This Row],[Contract]]="Rookie",0.3,0.15)),0)</f>
        <v>0</v>
      </c>
      <c r="N140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40" s="26">
        <f>_xlfn.IFNA(IF(RosterPlan25[[#This Row],[POS]]="K",0,INDEX(BeerSheets[Average],MATCH(TEXT(RosterPlan25[[#This Row],[player_id]],"0"),BeerSheets[sleeper_id],0))),_xlfn.SWITCH(RosterPlan25[[#This Row],[POS]],"QB",-12,"RB",-8,"WR",-8,-5))</f>
        <v>-4.9800000000000004</v>
      </c>
      <c r="P140" s="39" t="s">
        <v>434</v>
      </c>
      <c r="Q140" s="61">
        <f>_xlfn.IFNA(INDEX(Draft2020[Net Keeper Count],RosterPlan25[[#This Row],[DraftIndex]]),0)+IF(RosterPlan25[[#This Row],[KEEPER / RFA]]="K",1,0)</f>
        <v>1</v>
      </c>
      <c r="R140" s="60"/>
      <c r="S140" s="58">
        <f>IF(RosterPlan25[[#This Row],[VAR/G]]&gt;0,ROUND($AC$29*RosterPlan25[[#This Row],[VAR/G]],0),0)+1</f>
        <v>1</v>
      </c>
      <c r="T140" s="58">
        <f ca="1">RosterPlan25[[#This Row],[Optimal $]]-RosterPlan25[[#This Row],[2021 $]]</f>
        <v>0</v>
      </c>
      <c r="U140" s="62">
        <f>IF(OR(RosterPlan25[[#This Row],[SOURCE]]="Rookie",RosterPlan25[[#This Row],[POS]]="K"),0,RosterPlan25[[#This Row],[VAR/G]]+3.3)</f>
        <v>-1.6800000000000006</v>
      </c>
      <c r="V140" s="62">
        <f>IF(RosterPlan25[[#This Row],[VAW/G]]&gt;0,ROUND(RosterPlan25[[#This Row],[VAW/G]]*$AC$56,0)+1,1)</f>
        <v>1</v>
      </c>
      <c r="W140" s="63">
        <f ca="1">RosterPlan25[[#This Row],[VAWG Market $]]-_xlfn.IFNA(RosterPlan25[[#This Row],[2021 $]],1)</f>
        <v>0</v>
      </c>
      <c r="X14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40" s="62">
        <f ca="1">RosterPlan25[[#This Row],[Pure Inflated $]]-RosterPlan25[[#This Row],[2021 $]]</f>
        <v>0</v>
      </c>
      <c r="Z140" s="62">
        <f>INDEX(players[age],MATCH(RosterPlan25[[#This Row],[player_id]],players[sleeper_id],0))</f>
        <v>26</v>
      </c>
      <c r="AQ140"/>
      <c r="AR140"/>
      <c r="AS140"/>
      <c r="AT140"/>
      <c r="AU140"/>
      <c r="AV140"/>
    </row>
    <row r="141" spans="1:48" x14ac:dyDescent="0.3">
      <c r="A141" s="1" t="s">
        <v>164</v>
      </c>
      <c r="B141" s="69" t="s">
        <v>261</v>
      </c>
      <c r="C141" s="69" t="s">
        <v>3631</v>
      </c>
      <c r="D141" s="58">
        <f>_xlfn.IFNA(MATCH(RosterPlan25[[#This Row],[player_id]],CompositeRoster[sleeper_id],0),  MATCH(RosterPlan25[[#This Row],[PLAYER]],CompositeRoster[full_name],0))</f>
        <v>140</v>
      </c>
      <c r="E141" s="58">
        <f>MATCH(RosterPlan25[[#This Row],[player_id]],Draft2020[sleeper_id],0)</f>
        <v>9</v>
      </c>
      <c r="F141" s="58" t="str">
        <f>INDEX(CompositeRoster[team],RosterPlan25[[#This Row],[RosterIndex]])&amp;""</f>
        <v>LV</v>
      </c>
      <c r="G141" s="58" t="str">
        <f>INDEX(CompositeRoster[position],RosterPlan25[[#This Row],[RosterIndex]])&amp;""</f>
        <v>QB</v>
      </c>
      <c r="H141" s="58" t="str">
        <f>INDEX(CompositeRoster[source],RosterPlan25[[#This Row],[RosterIndex]])</f>
        <v>Roster</v>
      </c>
      <c r="I141" s="59">
        <f>_xlfn.IFNA(INDEX(Draft2020[PRICE],RosterPlan25[[#This Row],[DraftIndex]]),0)</f>
        <v>1</v>
      </c>
      <c r="J141" s="59" t="str">
        <f>IF(RosterPlan25[[#This Row],[SOURCE]]="Rookie","Rookie",_xlfn.IFNA(INDEX(Draft2020[Current Contract],RosterPlan25[[#This Row],[DraftIndex]]),"Undrafted"))</f>
        <v>Undrafted</v>
      </c>
      <c r="K141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41" s="59">
        <f>ROUNDDOWN(RosterPlan25[[#This Row],[Optimal $]]*IF(RosterPlan25[[#This Row],[Contract]]="Rookie",0.3,0.15),0)</f>
        <v>0</v>
      </c>
      <c r="M141" s="59">
        <f ca="1">ROUNDDOWN(RosterPlan25[[#This Row],[Optimal $]]*IF(YEAR(TODAY())=2021,0,IF(RosterPlan25[[#This Row],[Contract]]="Rookie",0.3,0.15)),0)</f>
        <v>0</v>
      </c>
      <c r="N141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41" s="26">
        <f>_xlfn.IFNA(IF(RosterPlan25[[#This Row],[POS]]="K",0,INDEX(BeerSheets[Average],MATCH(TEXT(RosterPlan25[[#This Row],[player_id]],"0"),BeerSheets[sleeper_id],0))),_xlfn.SWITCH(RosterPlan25[[#This Row],[POS]],"QB",-12,"RB",-8,"WR",-8,-5))</f>
        <v>-1.74</v>
      </c>
      <c r="P141" s="39" t="s">
        <v>434</v>
      </c>
      <c r="Q141" s="61">
        <f>_xlfn.IFNA(INDEX(Draft2020[Net Keeper Count],RosterPlan25[[#This Row],[DraftIndex]]),0)+IF(RosterPlan25[[#This Row],[KEEPER / RFA]]="K",1,0)</f>
        <v>2</v>
      </c>
      <c r="R141" s="60"/>
      <c r="S141" s="58">
        <f>IF(RosterPlan25[[#This Row],[VAR/G]]&gt;0,ROUND($AC$29*RosterPlan25[[#This Row],[VAR/G]],0),0)+1</f>
        <v>1</v>
      </c>
      <c r="T141" s="58">
        <f ca="1">RosterPlan25[[#This Row],[Optimal $]]-RosterPlan25[[#This Row],[2021 $]]</f>
        <v>0</v>
      </c>
      <c r="U141" s="62">
        <f>IF(OR(RosterPlan25[[#This Row],[SOURCE]]="Rookie",RosterPlan25[[#This Row],[POS]]="K"),0,RosterPlan25[[#This Row],[VAR/G]]+3.3)</f>
        <v>1.5599999999999998</v>
      </c>
      <c r="V141" s="62">
        <f ca="1">IF(RosterPlan25[[#This Row],[VAW/G]]&gt;0,ROUND(RosterPlan25[[#This Row],[VAW/G]]*$AC$56,0)+1,1)</f>
        <v>96</v>
      </c>
      <c r="W141" s="63">
        <f ca="1">RosterPlan25[[#This Row],[VAWG Market $]]-_xlfn.IFNA(RosterPlan25[[#This Row],[2021 $]],1)</f>
        <v>95</v>
      </c>
      <c r="X14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41" s="62">
        <f ca="1">RosterPlan25[[#This Row],[Pure Inflated $]]-RosterPlan25[[#This Row],[2021 $]]</f>
        <v>0</v>
      </c>
      <c r="Z141" s="62">
        <f>INDEX(players[age],MATCH(RosterPlan25[[#This Row],[player_id]],players[sleeper_id],0))</f>
        <v>30</v>
      </c>
      <c r="AQ141"/>
      <c r="AR141"/>
      <c r="AS141"/>
      <c r="AT141"/>
      <c r="AU141"/>
      <c r="AV141"/>
    </row>
    <row r="142" spans="1:48" x14ac:dyDescent="0.3">
      <c r="A142" s="1" t="s">
        <v>48</v>
      </c>
      <c r="B142" s="69" t="s">
        <v>261</v>
      </c>
      <c r="C142" s="69" t="s">
        <v>7803</v>
      </c>
      <c r="D142" s="69">
        <f>_xlfn.IFNA(MATCH(RosterPlan25[[#This Row],[player_id]],CompositeRoster[sleeper_id],0),  MATCH(RosterPlan25[[#This Row],[PLAYER]],CompositeRoster[full_name],0))</f>
        <v>141</v>
      </c>
      <c r="E142" s="69">
        <f>MATCH(RosterPlan25[[#This Row],[player_id]],Draft2020[sleeper_id],0)</f>
        <v>97</v>
      </c>
      <c r="F142" s="69" t="str">
        <f>INDEX(CompositeRoster[team],RosterPlan25[[#This Row],[RosterIndex]])&amp;""</f>
        <v>SF</v>
      </c>
      <c r="G142" s="69" t="str">
        <f>INDEX(CompositeRoster[position],RosterPlan25[[#This Row],[RosterIndex]])&amp;""</f>
        <v>TE</v>
      </c>
      <c r="H142" s="36" t="str">
        <f>INDEX(CompositeRoster[source],RosterPlan25[[#This Row],[RosterIndex]])</f>
        <v>Roster</v>
      </c>
      <c r="I142" s="42">
        <f>_xlfn.IFNA(INDEX(Draft2020[PRICE],RosterPlan25[[#This Row],[DraftIndex]]),0)</f>
        <v>74</v>
      </c>
      <c r="J142" s="42" t="str">
        <f>IF(RosterPlan25[[#This Row],[SOURCE]]="Rookie","Rookie",_xlfn.IFNA(INDEX(Draft2020[Current Contract],RosterPlan25[[#This Row],[DraftIndex]]),"Undrafted"))</f>
        <v>Auction</v>
      </c>
      <c r="K142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42" s="42">
        <f>ROUNDDOWN(RosterPlan25[[#This Row],[Optimal $]]*IF(RosterPlan25[[#This Row],[Contract]]="Rookie",0.3,0.15),0)</f>
        <v>5</v>
      </c>
      <c r="M142" s="42">
        <f ca="1">ROUNDDOWN(RosterPlan25[[#This Row],[Optimal $]]*IF(YEAR(TODAY())=2021,0,IF(RosterPlan25[[#This Row],[Contract]]="Rookie",0.3,0.15)),0)</f>
        <v>0</v>
      </c>
      <c r="N142" s="36">
        <f ca="1">IF(RosterPlan25[[#This Row],[SOURCE]]="Rookie",INDEX(Rookies2021[salary],MATCH(RosterPlan25[[#This Row],[PLAYER]],Rookies2021[full_name],0)),MAX(RosterPlan25[[#This Row],[Current $]]+RosterPlan25[[#This Row],[$↑ VAR]],1))</f>
        <v>74</v>
      </c>
      <c r="O142" s="38">
        <f>_xlfn.IFNA(IF(RosterPlan25[[#This Row],[POS]]="K",0,INDEX(BeerSheets[Average],MATCH(TEXT(RosterPlan25[[#This Row],[player_id]],"0"),BeerSheets[sleeper_id],0))),_xlfn.SWITCH(RosterPlan25[[#This Row],[POS]],"QB",-12,"RB",-8,"WR",-8,-5))</f>
        <v>4.09</v>
      </c>
      <c r="P142" s="39" t="s">
        <v>434</v>
      </c>
      <c r="Q142" s="36">
        <f>_xlfn.IFNA(INDEX(Draft2020[Net Keeper Count],RosterPlan25[[#This Row],[DraftIndex]]),0)+IF(RosterPlan25[[#This Row],[KEEPER / RFA]]="K",1,0)</f>
        <v>1</v>
      </c>
      <c r="R142" s="39"/>
      <c r="S142" s="69">
        <f>IF(RosterPlan25[[#This Row],[VAR/G]]&gt;0,ROUND($AC$29*RosterPlan25[[#This Row],[VAR/G]],0),0)+1</f>
        <v>38</v>
      </c>
      <c r="T142" s="36">
        <f ca="1">RosterPlan25[[#This Row],[Optimal $]]-RosterPlan25[[#This Row],[2021 $]]</f>
        <v>-36</v>
      </c>
      <c r="U142" s="36">
        <f>IF(OR(RosterPlan25[[#This Row],[SOURCE]]="Rookie",RosterPlan25[[#This Row],[POS]]="K"),0,RosterPlan25[[#This Row],[VAR/G]]+3.3)</f>
        <v>7.39</v>
      </c>
      <c r="V142" s="36">
        <f ca="1">IF(RosterPlan25[[#This Row],[VAW/G]]&gt;0,ROUND(RosterPlan25[[#This Row],[VAW/G]]*$AC$56,0)+1,1)</f>
        <v>452</v>
      </c>
      <c r="W142" s="43">
        <f ca="1">RosterPlan25[[#This Row],[VAWG Market $]]-_xlfn.IFNA(RosterPlan25[[#This Row],[2021 $]],1)</f>
        <v>378</v>
      </c>
      <c r="X142" s="36">
        <f ca="1">IF(RosterPlan25[[#This Row],[VAR/G]]&gt;0,1+ROUND(RosterPlan25[[#This Row],[VAR/G]]*IF(RosterPlan25[[#This Row],[KEEPER / RFA]]="K",($AC$34+RosterPlan25[[#This Row],[2021 $]]-1)/($AC$25+RosterPlan25[[#This Row],[VAR/G]]),$AC$35),0),1)</f>
        <v>191</v>
      </c>
      <c r="Y142" s="36">
        <f ca="1">RosterPlan25[[#This Row],[Pure Inflated $]]-RosterPlan25[[#This Row],[2021 $]]</f>
        <v>117</v>
      </c>
      <c r="Z142" s="62">
        <f>INDEX(players[age],MATCH(RosterPlan25[[#This Row],[player_id]],players[sleeper_id],0))</f>
        <v>27</v>
      </c>
      <c r="AQ142"/>
      <c r="AR142"/>
      <c r="AS142"/>
      <c r="AT142"/>
      <c r="AU142"/>
      <c r="AV142"/>
    </row>
    <row r="143" spans="1:48" x14ac:dyDescent="0.3">
      <c r="A143" s="1" t="s">
        <v>14694</v>
      </c>
      <c r="B143" s="69" t="s">
        <v>261</v>
      </c>
      <c r="C143" s="69" t="s">
        <v>14693</v>
      </c>
      <c r="D143" s="69">
        <f>_xlfn.IFNA(MATCH(RosterPlan25[[#This Row],[player_id]],CompositeRoster[sleeper_id],0),  MATCH(RosterPlan25[[#This Row],[PLAYER]],CompositeRoster[full_name],0))</f>
        <v>142</v>
      </c>
      <c r="E143" s="69">
        <f>MATCH(RosterPlan25[[#This Row],[player_id]],Draft2020[sleeper_id],0)</f>
        <v>114</v>
      </c>
      <c r="F143" s="58" t="str">
        <f>INDEX(CompositeRoster[team],RosterPlan25[[#This Row],[RosterIndex]])&amp;""</f>
        <v>JAX</v>
      </c>
      <c r="G143" s="58" t="str">
        <f>INDEX(CompositeRoster[position],RosterPlan25[[#This Row],[RosterIndex]])&amp;""</f>
        <v>RB</v>
      </c>
      <c r="H143" s="58" t="str">
        <f>INDEX(CompositeRoster[source],RosterPlan25[[#This Row],[RosterIndex]])</f>
        <v>Roster</v>
      </c>
      <c r="I143" s="59">
        <f>_xlfn.IFNA(INDEX(Draft2020[PRICE],RosterPlan25[[#This Row],[DraftIndex]]),0)</f>
        <v>1</v>
      </c>
      <c r="J143" s="59" t="str">
        <f>IF(RosterPlan25[[#This Row],[SOURCE]]="Rookie","Rookie",_xlfn.IFNA(INDEX(Draft2020[Current Contract],RosterPlan25[[#This Row],[DraftIndex]]),"Undrafted"))</f>
        <v>Rookie</v>
      </c>
      <c r="K14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43" s="59">
        <f>ROUNDDOWN(RosterPlan25[[#This Row],[Optimal $]]*IF(RosterPlan25[[#This Row],[Contract]]="Rookie",0.3,0.15),0)</f>
        <v>2</v>
      </c>
      <c r="M143" s="59">
        <f ca="1">ROUNDDOWN(RosterPlan25[[#This Row],[Optimal $]]*IF(YEAR(TODAY())=2021,0,IF(RosterPlan25[[#This Row],[Contract]]="Rookie",0.3,0.15)),0)</f>
        <v>0</v>
      </c>
      <c r="N143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43" s="26">
        <f>_xlfn.IFNA(IF(RosterPlan25[[#This Row],[POS]]="K",0,INDEX(BeerSheets[Average],MATCH(TEXT(RosterPlan25[[#This Row],[player_id]],"0"),BeerSheets[sleeper_id],0))),_xlfn.SWITCH(RosterPlan25[[#This Row],[POS]],"QB",-12,"RB",-8,"WR",-8,-5))</f>
        <v>0.81</v>
      </c>
      <c r="P143" s="39" t="s">
        <v>434</v>
      </c>
      <c r="Q143" s="61">
        <f>_xlfn.IFNA(INDEX(Draft2020[Net Keeper Count],RosterPlan25[[#This Row],[DraftIndex]]),0)+IF(RosterPlan25[[#This Row],[KEEPER / RFA]]="K",1,0)</f>
        <v>1</v>
      </c>
      <c r="R143" s="60"/>
      <c r="S143" s="58">
        <f>IF(RosterPlan25[[#This Row],[VAR/G]]&gt;0,ROUND($AC$29*RosterPlan25[[#This Row],[VAR/G]],0),0)+1</f>
        <v>8</v>
      </c>
      <c r="T143" s="58">
        <f ca="1">RosterPlan25[[#This Row],[Optimal $]]-RosterPlan25[[#This Row],[2021 $]]</f>
        <v>7</v>
      </c>
      <c r="U143" s="62">
        <f>IF(OR(RosterPlan25[[#This Row],[SOURCE]]="Rookie",RosterPlan25[[#This Row],[POS]]="K"),0,RosterPlan25[[#This Row],[VAR/G]]+3.3)</f>
        <v>4.1099999999999994</v>
      </c>
      <c r="V143" s="62">
        <f ca="1">IF(RosterPlan25[[#This Row],[VAW/G]]&gt;0,ROUND(RosterPlan25[[#This Row],[VAW/G]]*$AC$56,0)+1,1)</f>
        <v>252</v>
      </c>
      <c r="W143" s="63">
        <f ca="1">RosterPlan25[[#This Row],[VAWG Market $]]-_xlfn.IFNA(RosterPlan25[[#This Row],[2021 $]],1)</f>
        <v>251</v>
      </c>
      <c r="X14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143" s="62">
        <f ca="1">RosterPlan25[[#This Row],[Pure Inflated $]]-RosterPlan25[[#This Row],[2021 $]]</f>
        <v>117</v>
      </c>
      <c r="Z143" s="62">
        <f>INDEX(players[age],MATCH(RosterPlan25[[#This Row],[player_id]],players[sleeper_id],0))</f>
        <v>22</v>
      </c>
      <c r="AQ143"/>
      <c r="AR143"/>
      <c r="AS143"/>
      <c r="AT143"/>
      <c r="AU143"/>
      <c r="AV143"/>
    </row>
    <row r="144" spans="1:48" x14ac:dyDescent="0.3">
      <c r="A144" s="1" t="s">
        <v>242</v>
      </c>
      <c r="B144" s="69" t="s">
        <v>261</v>
      </c>
      <c r="C144" s="69" t="s">
        <v>10457</v>
      </c>
      <c r="D144" s="69">
        <f>_xlfn.IFNA(MATCH(RosterPlan25[[#This Row],[player_id]],CompositeRoster[sleeper_id],0),  MATCH(RosterPlan25[[#This Row],[PLAYER]],CompositeRoster[full_name],0))</f>
        <v>143</v>
      </c>
      <c r="E144" s="69">
        <f>MATCH(RosterPlan25[[#This Row],[player_id]],Draft2020[sleeper_id],0)</f>
        <v>228</v>
      </c>
      <c r="F144" s="58" t="str">
        <f>INDEX(CompositeRoster[team],RosterPlan25[[#This Row],[RosterIndex]])&amp;""</f>
        <v>DET</v>
      </c>
      <c r="G144" s="58" t="str">
        <f>INDEX(CompositeRoster[position],RosterPlan25[[#This Row],[RosterIndex]])&amp;""</f>
        <v>QB</v>
      </c>
      <c r="H144" s="58" t="str">
        <f>INDEX(CompositeRoster[source],RosterPlan25[[#This Row],[RosterIndex]])</f>
        <v>Roster</v>
      </c>
      <c r="I144" s="59">
        <f>_xlfn.IFNA(INDEX(Draft2020[PRICE],RosterPlan25[[#This Row],[DraftIndex]]),0)</f>
        <v>4</v>
      </c>
      <c r="J144" s="59" t="str">
        <f>IF(RosterPlan25[[#This Row],[SOURCE]]="Rookie","Rookie",_xlfn.IFNA(INDEX(Draft2020[Current Contract],RosterPlan25[[#This Row],[DraftIndex]]),"Undrafted"))</f>
        <v>Rookie</v>
      </c>
      <c r="K14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44" s="59">
        <f>ROUNDDOWN(RosterPlan25[[#This Row],[Optimal $]]*IF(RosterPlan25[[#This Row],[Contract]]="Rookie",0.3,0.15),0)</f>
        <v>0</v>
      </c>
      <c r="M144" s="59">
        <f ca="1">ROUNDDOWN(RosterPlan25[[#This Row],[Optimal $]]*IF(YEAR(TODAY())=2021,0,IF(RosterPlan25[[#This Row],[Contract]]="Rookie",0.3,0.15)),0)</f>
        <v>0</v>
      </c>
      <c r="N144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44" s="26">
        <f>_xlfn.IFNA(IF(RosterPlan25[[#This Row],[POS]]="K",0,INDEX(BeerSheets[Average],MATCH(TEXT(RosterPlan25[[#This Row],[player_id]],"0"),BeerSheets[sleeper_id],0))),_xlfn.SWITCH(RosterPlan25[[#This Row],[POS]],"QB",-12,"RB",-8,"WR",-8,-5))</f>
        <v>-3.45</v>
      </c>
      <c r="P144" s="39" t="s">
        <v>434</v>
      </c>
      <c r="Q144" s="61">
        <f>_xlfn.IFNA(INDEX(Draft2020[Net Keeper Count],RosterPlan25[[#This Row],[DraftIndex]]),0)+IF(RosterPlan25[[#This Row],[KEEPER / RFA]]="K",1,0)</f>
        <v>5</v>
      </c>
      <c r="R144" s="60"/>
      <c r="S144" s="58">
        <f>IF(RosterPlan25[[#This Row],[VAR/G]]&gt;0,ROUND($AC$29*RosterPlan25[[#This Row],[VAR/G]],0),0)+1</f>
        <v>1</v>
      </c>
      <c r="T144" s="58">
        <f ca="1">RosterPlan25[[#This Row],[Optimal $]]-RosterPlan25[[#This Row],[2021 $]]</f>
        <v>-3</v>
      </c>
      <c r="U144" s="62">
        <f>IF(OR(RosterPlan25[[#This Row],[SOURCE]]="Rookie",RosterPlan25[[#This Row],[POS]]="K"),0,RosterPlan25[[#This Row],[VAR/G]]+3.3)</f>
        <v>-0.15000000000000036</v>
      </c>
      <c r="V144" s="62">
        <f>IF(RosterPlan25[[#This Row],[VAW/G]]&gt;0,ROUND(RosterPlan25[[#This Row],[VAW/G]]*$AC$56,0)+1,1)</f>
        <v>1</v>
      </c>
      <c r="W144" s="63">
        <f ca="1">RosterPlan25[[#This Row],[VAWG Market $]]-_xlfn.IFNA(RosterPlan25[[#This Row],[2021 $]],1)</f>
        <v>-3</v>
      </c>
      <c r="X14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44" s="62">
        <f ca="1">RosterPlan25[[#This Row],[Pure Inflated $]]-RosterPlan25[[#This Row],[2021 $]]</f>
        <v>-3</v>
      </c>
      <c r="Z144" s="62">
        <f>INDEX(players[age],MATCH(RosterPlan25[[#This Row],[player_id]],players[sleeper_id],0))</f>
        <v>26</v>
      </c>
      <c r="AQ144"/>
      <c r="AR144"/>
      <c r="AS144"/>
      <c r="AT144"/>
      <c r="AU144"/>
      <c r="AV144"/>
    </row>
    <row r="145" spans="1:48" x14ac:dyDescent="0.3">
      <c r="A145" s="1" t="s">
        <v>15380</v>
      </c>
      <c r="B145" s="69" t="s">
        <v>261</v>
      </c>
      <c r="C145" s="69" t="s">
        <v>15379</v>
      </c>
      <c r="D145" s="69">
        <f>_xlfn.IFNA(MATCH(RosterPlan25[[#This Row],[player_id]],CompositeRoster[sleeper_id],0),  MATCH(RosterPlan25[[#This Row],[PLAYER]],CompositeRoster[full_name],0))</f>
        <v>144</v>
      </c>
      <c r="E145" s="69">
        <f>MATCH(RosterPlan25[[#This Row],[player_id]],Draft2020[sleeper_id],0)</f>
        <v>120</v>
      </c>
      <c r="F145" s="69" t="str">
        <f>INDEX(CompositeRoster[team],RosterPlan25[[#This Row],[RosterIndex]])&amp;""</f>
        <v>MIN</v>
      </c>
      <c r="G145" s="69" t="str">
        <f>INDEX(CompositeRoster[position],RosterPlan25[[#This Row],[RosterIndex]])&amp;""</f>
        <v>WR</v>
      </c>
      <c r="H145" s="69" t="str">
        <f>INDEX(CompositeRoster[source],RosterPlan25[[#This Row],[RosterIndex]])</f>
        <v>Roster</v>
      </c>
      <c r="I145" s="42">
        <f>_xlfn.IFNA(INDEX(Draft2020[PRICE],RosterPlan25[[#This Row],[DraftIndex]]),0)</f>
        <v>4</v>
      </c>
      <c r="J145" s="42" t="str">
        <f>IF(RosterPlan25[[#This Row],[SOURCE]]="Rookie","Rookie",_xlfn.IFNA(INDEX(Draft2020[Current Contract],RosterPlan25[[#This Row],[DraftIndex]]),"Undrafted"))</f>
        <v>Rookie</v>
      </c>
      <c r="K145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45" s="42">
        <f>ROUNDDOWN(RosterPlan25[[#This Row],[Optimal $]]*IF(RosterPlan25[[#This Row],[Contract]]="Rookie",0.3,0.15),0)</f>
        <v>10</v>
      </c>
      <c r="M145" s="42">
        <f ca="1">ROUNDDOWN(RosterPlan25[[#This Row],[Optimal $]]*IF(YEAR(TODAY())=2021,0,IF(RosterPlan25[[#This Row],[Contract]]="Rookie",0.3,0.15)),0)</f>
        <v>0</v>
      </c>
      <c r="N145" s="36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45" s="48">
        <f>_xlfn.IFNA(IF(RosterPlan25[[#This Row],[POS]]="K",0,INDEX(BeerSheets[Average],MATCH(TEXT(RosterPlan25[[#This Row],[player_id]],"0"),BeerSheets[sleeper_id],0))),_xlfn.SWITCH(RosterPlan25[[#This Row],[POS]],"QB",-12,"RB",-8,"WR",-8,-5))</f>
        <v>3.95</v>
      </c>
      <c r="P145" s="39" t="s">
        <v>434</v>
      </c>
      <c r="Q145" s="69">
        <f>_xlfn.IFNA(INDEX(Draft2020[Net Keeper Count],RosterPlan25[[#This Row],[DraftIndex]]),0)+IF(RosterPlan25[[#This Row],[KEEPER / RFA]]="K",1,0)</f>
        <v>1</v>
      </c>
      <c r="R145" s="39"/>
      <c r="S145" s="49">
        <f>IF(RosterPlan25[[#This Row],[VAR/G]]&gt;0,ROUND($AC$29*RosterPlan25[[#This Row],[VAR/G]],0),0)+1</f>
        <v>36</v>
      </c>
      <c r="T145" s="36">
        <f ca="1">RosterPlan25[[#This Row],[Optimal $]]-RosterPlan25[[#This Row],[2021 $]]</f>
        <v>32</v>
      </c>
      <c r="U145" s="69">
        <f>IF(OR(RosterPlan25[[#This Row],[SOURCE]]="Rookie",RosterPlan25[[#This Row],[POS]]="K"),0,RosterPlan25[[#This Row],[VAR/G]]+3.3)</f>
        <v>7.25</v>
      </c>
      <c r="V145" s="69">
        <f ca="1">IF(RosterPlan25[[#This Row],[VAW/G]]&gt;0,ROUND(RosterPlan25[[#This Row],[VAW/G]]*$AC$56,0)+1,1)</f>
        <v>443</v>
      </c>
      <c r="W145" s="50">
        <f ca="1">RosterPlan25[[#This Row],[VAWG Market $]]-_xlfn.IFNA(RosterPlan25[[#This Row],[2021 $]],1)</f>
        <v>439</v>
      </c>
      <c r="X145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145" s="36">
        <f ca="1">RosterPlan25[[#This Row],[Pure Inflated $]]-RosterPlan25[[#This Row],[2021 $]]</f>
        <v>117</v>
      </c>
      <c r="Z145" s="62">
        <f>INDEX(players[age],MATCH(RosterPlan25[[#This Row],[player_id]],players[sleeper_id],0))</f>
        <v>22</v>
      </c>
      <c r="AQ145"/>
      <c r="AR145"/>
      <c r="AS145"/>
      <c r="AT145"/>
      <c r="AU145"/>
      <c r="AV145"/>
    </row>
    <row r="146" spans="1:48" x14ac:dyDescent="0.3">
      <c r="A146" s="1" t="s">
        <v>15005</v>
      </c>
      <c r="B146" s="69" t="s">
        <v>261</v>
      </c>
      <c r="C146" s="69" t="s">
        <v>16468</v>
      </c>
      <c r="D146" s="69">
        <f>_xlfn.IFNA(MATCH(RosterPlan25[[#This Row],[player_id]],CompositeRoster[sleeper_id],0),  MATCH(RosterPlan25[[#This Row],[PLAYER]],CompositeRoster[full_name],0))</f>
        <v>145</v>
      </c>
      <c r="E146" s="69">
        <f>MATCH(RosterPlan25[[#This Row],[player_id]],Draft2020[sleeper_id],0)</f>
        <v>117</v>
      </c>
      <c r="F146" s="58" t="str">
        <f>INDEX(CompositeRoster[team],RosterPlan25[[#This Row],[RosterIndex]])&amp;""</f>
        <v>NYJ</v>
      </c>
      <c r="G146" s="58" t="str">
        <f>INDEX(CompositeRoster[position],RosterPlan25[[#This Row],[RosterIndex]])&amp;""</f>
        <v>RB</v>
      </c>
      <c r="H146" s="58" t="str">
        <f>INDEX(CompositeRoster[source],RosterPlan25[[#This Row],[RosterIndex]])</f>
        <v>Roster</v>
      </c>
      <c r="I146" s="59">
        <f>_xlfn.IFNA(INDEX(Draft2020[PRICE],RosterPlan25[[#This Row],[DraftIndex]]),0)</f>
        <v>2</v>
      </c>
      <c r="J146" s="59" t="str">
        <f>IF(RosterPlan25[[#This Row],[SOURCE]]="Rookie","Rookie",_xlfn.IFNA(INDEX(Draft2020[Current Contract],RosterPlan25[[#This Row],[DraftIndex]]),"Undrafted"))</f>
        <v>Rookie</v>
      </c>
      <c r="K14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46" s="59">
        <f>ROUNDDOWN(RosterPlan25[[#This Row],[Optimal $]]*IF(RosterPlan25[[#This Row],[Contract]]="Rookie",0.3,0.15),0)</f>
        <v>0</v>
      </c>
      <c r="M146" s="59">
        <f ca="1">ROUNDDOWN(RosterPlan25[[#This Row],[Optimal $]]*IF(YEAR(TODAY())=2021,0,IF(RosterPlan25[[#This Row],[Contract]]="Rookie",0.3,0.15)),0)</f>
        <v>0</v>
      </c>
      <c r="N146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146" s="26">
        <f>_xlfn.IFNA(IF(RosterPlan25[[#This Row],[POS]]="K",0,INDEX(BeerSheets[Average],MATCH(TEXT(RosterPlan25[[#This Row],[player_id]],"0"),BeerSheets[sleeper_id],0))),_xlfn.SWITCH(RosterPlan25[[#This Row],[POS]],"QB",-12,"RB",-8,"WR",-8,-5))</f>
        <v>-3.77</v>
      </c>
      <c r="P146" s="39" t="s">
        <v>434</v>
      </c>
      <c r="Q146" s="61">
        <f>_xlfn.IFNA(INDEX(Draft2020[Net Keeper Count],RosterPlan25[[#This Row],[DraftIndex]]),0)+IF(RosterPlan25[[#This Row],[KEEPER / RFA]]="K",1,0)</f>
        <v>1</v>
      </c>
      <c r="R146" s="60"/>
      <c r="S146" s="58">
        <f>IF(RosterPlan25[[#This Row],[VAR/G]]&gt;0,ROUND($AC$29*RosterPlan25[[#This Row],[VAR/G]],0),0)+1</f>
        <v>1</v>
      </c>
      <c r="T146" s="58">
        <f ca="1">RosterPlan25[[#This Row],[Optimal $]]-RosterPlan25[[#This Row],[2021 $]]</f>
        <v>-1</v>
      </c>
      <c r="U146" s="62">
        <f>IF(OR(RosterPlan25[[#This Row],[SOURCE]]="Rookie",RosterPlan25[[#This Row],[POS]]="K"),0,RosterPlan25[[#This Row],[VAR/G]]+3.3)</f>
        <v>-0.4700000000000002</v>
      </c>
      <c r="V146" s="62">
        <f>IF(RosterPlan25[[#This Row],[VAW/G]]&gt;0,ROUND(RosterPlan25[[#This Row],[VAW/G]]*$AC$56,0)+1,1)</f>
        <v>1</v>
      </c>
      <c r="W146" s="63">
        <f ca="1">RosterPlan25[[#This Row],[VAWG Market $]]-_xlfn.IFNA(RosterPlan25[[#This Row],[2021 $]],1)</f>
        <v>-1</v>
      </c>
      <c r="X14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46" s="62">
        <f ca="1">RosterPlan25[[#This Row],[Pure Inflated $]]-RosterPlan25[[#This Row],[2021 $]]</f>
        <v>-1</v>
      </c>
      <c r="Z146" s="62">
        <f>INDEX(players[age],MATCH(RosterPlan25[[#This Row],[player_id]],players[sleeper_id],0))</f>
        <v>23</v>
      </c>
      <c r="AQ146"/>
      <c r="AR146"/>
      <c r="AS146"/>
      <c r="AT146"/>
      <c r="AU146"/>
      <c r="AV146"/>
    </row>
    <row r="147" spans="1:48" x14ac:dyDescent="0.3">
      <c r="A147" s="1" t="s">
        <v>123</v>
      </c>
      <c r="B147" s="69" t="s">
        <v>261</v>
      </c>
      <c r="C147" s="69" t="s">
        <v>9741</v>
      </c>
      <c r="D147" s="58">
        <f>_xlfn.IFNA(MATCH(RosterPlan25[[#This Row],[player_id]],CompositeRoster[sleeper_id],0),  MATCH(RosterPlan25[[#This Row],[PLAYER]],CompositeRoster[full_name],0))</f>
        <v>146</v>
      </c>
      <c r="E147" s="58">
        <f>MATCH(RosterPlan25[[#This Row],[player_id]],Draft2020[sleeper_id],0)</f>
        <v>99</v>
      </c>
      <c r="F147" s="58" t="str">
        <f>INDEX(CompositeRoster[team],RosterPlan25[[#This Row],[RosterIndex]])&amp;""</f>
        <v>ATL</v>
      </c>
      <c r="G147" s="58" t="str">
        <f>INDEX(CompositeRoster[position],RosterPlan25[[#This Row],[RosterIndex]])&amp;""</f>
        <v>RB</v>
      </c>
      <c r="H147" s="58" t="str">
        <f>INDEX(CompositeRoster[source],RosterPlan25[[#This Row],[RosterIndex]])</f>
        <v>Roster</v>
      </c>
      <c r="I147" s="59">
        <f>_xlfn.IFNA(INDEX(Draft2020[PRICE],RosterPlan25[[#This Row],[DraftIndex]]),0)</f>
        <v>1</v>
      </c>
      <c r="J147" s="59" t="str">
        <f>IF(RosterPlan25[[#This Row],[SOURCE]]="Rookie","Rookie",_xlfn.IFNA(INDEX(Draft2020[Current Contract],RosterPlan25[[#This Row],[DraftIndex]]),"Undrafted"))</f>
        <v>Undrafted</v>
      </c>
      <c r="K14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47" s="59">
        <f>ROUNDDOWN(RosterPlan25[[#This Row],[Optimal $]]*IF(RosterPlan25[[#This Row],[Contract]]="Rookie",0.3,0.15),0)</f>
        <v>4</v>
      </c>
      <c r="M147" s="59">
        <f ca="1">ROUNDDOWN(RosterPlan25[[#This Row],[Optimal $]]*IF(YEAR(TODAY())=2021,0,IF(RosterPlan25[[#This Row],[Contract]]="Rookie",0.3,0.15)),0)</f>
        <v>0</v>
      </c>
      <c r="N147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47" s="26">
        <f>_xlfn.IFNA(IF(RosterPlan25[[#This Row],[POS]]="K",0,INDEX(BeerSheets[Average],MATCH(TEXT(RosterPlan25[[#This Row],[player_id]],"0"),BeerSheets[sleeper_id],0))),_xlfn.SWITCH(RosterPlan25[[#This Row],[POS]],"QB",-12,"RB",-8,"WR",-8,-5))</f>
        <v>3.18</v>
      </c>
      <c r="P147" s="39" t="s">
        <v>434</v>
      </c>
      <c r="Q147" s="61">
        <f>_xlfn.IFNA(INDEX(Draft2020[Net Keeper Count],RosterPlan25[[#This Row],[DraftIndex]]),0)+IF(RosterPlan25[[#This Row],[KEEPER / RFA]]="K",1,0)</f>
        <v>3</v>
      </c>
      <c r="R147" s="60"/>
      <c r="S147" s="58">
        <f>IF(RosterPlan25[[#This Row],[VAR/G]]&gt;0,ROUND($AC$29*RosterPlan25[[#This Row],[VAR/G]],0),0)+1</f>
        <v>29</v>
      </c>
      <c r="T147" s="58">
        <f ca="1">RosterPlan25[[#This Row],[Optimal $]]-RosterPlan25[[#This Row],[2021 $]]</f>
        <v>28</v>
      </c>
      <c r="U147" s="62">
        <f>IF(OR(RosterPlan25[[#This Row],[SOURCE]]="Rookie",RosterPlan25[[#This Row],[POS]]="K"),0,RosterPlan25[[#This Row],[VAR/G]]+3.3)</f>
        <v>6.48</v>
      </c>
      <c r="V147" s="62">
        <f ca="1">IF(RosterPlan25[[#This Row],[VAW/G]]&gt;0,ROUND(RosterPlan25[[#This Row],[VAW/G]]*$AC$56,0)+1,1)</f>
        <v>396</v>
      </c>
      <c r="W147" s="63">
        <f ca="1">RosterPlan25[[#This Row],[VAWG Market $]]-_xlfn.IFNA(RosterPlan25[[#This Row],[2021 $]],1)</f>
        <v>395</v>
      </c>
      <c r="X147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147" s="62">
        <f ca="1">RosterPlan25[[#This Row],[Pure Inflated $]]-RosterPlan25[[#This Row],[2021 $]]</f>
        <v>117</v>
      </c>
      <c r="Z147" s="62">
        <f>INDEX(players[age],MATCH(RosterPlan25[[#This Row],[player_id]],players[sleeper_id],0))</f>
        <v>28</v>
      </c>
      <c r="AQ147"/>
      <c r="AR147"/>
      <c r="AS147"/>
      <c r="AT147"/>
      <c r="AU147"/>
      <c r="AV147"/>
    </row>
    <row r="148" spans="1:48" x14ac:dyDescent="0.3">
      <c r="A148" s="1" t="s">
        <v>131</v>
      </c>
      <c r="B148" s="69" t="s">
        <v>261</v>
      </c>
      <c r="C148" s="69" t="s">
        <v>6230</v>
      </c>
      <c r="D148" s="69">
        <f>_xlfn.IFNA(MATCH(RosterPlan25[[#This Row],[player_id]],CompositeRoster[sleeper_id],0),  MATCH(RosterPlan25[[#This Row],[PLAYER]],CompositeRoster[full_name],0))</f>
        <v>147</v>
      </c>
      <c r="E148" s="69">
        <f>MATCH(RosterPlan25[[#This Row],[player_id]],Draft2020[sleeper_id],0)</f>
        <v>112</v>
      </c>
      <c r="F148" s="58" t="str">
        <f>INDEX(CompositeRoster[team],RosterPlan25[[#This Row],[RosterIndex]])&amp;""</f>
        <v>CLE</v>
      </c>
      <c r="G148" s="58" t="str">
        <f>INDEX(CompositeRoster[position],RosterPlan25[[#This Row],[RosterIndex]])&amp;""</f>
        <v>RB</v>
      </c>
      <c r="H148" s="58" t="str">
        <f>INDEX(CompositeRoster[source],RosterPlan25[[#This Row],[RosterIndex]])</f>
        <v>Roster</v>
      </c>
      <c r="I148" s="59">
        <f>_xlfn.IFNA(INDEX(Draft2020[PRICE],RosterPlan25[[#This Row],[DraftIndex]]),0)</f>
        <v>44</v>
      </c>
      <c r="J148" s="59" t="str">
        <f>IF(RosterPlan25[[#This Row],[SOURCE]]="Rookie","Rookie",_xlfn.IFNA(INDEX(Draft2020[Current Contract],RosterPlan25[[#This Row],[DraftIndex]]),"Undrafted"))</f>
        <v>Rookie</v>
      </c>
      <c r="K14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48" s="59">
        <f>ROUNDDOWN(RosterPlan25[[#This Row],[Optimal $]]*IF(RosterPlan25[[#This Row],[Contract]]="Rookie",0.3,0.15),0)</f>
        <v>20</v>
      </c>
      <c r="M148" s="59">
        <f ca="1">ROUNDDOWN(RosterPlan25[[#This Row],[Optimal $]]*IF(YEAR(TODAY())=2021,0,IF(RosterPlan25[[#This Row],[Contract]]="Rookie",0.3,0.15)),0)</f>
        <v>0</v>
      </c>
      <c r="N148" s="60">
        <f ca="1">IF(RosterPlan25[[#This Row],[SOURCE]]="Rookie",INDEX(Rookies2021[salary],MATCH(RosterPlan25[[#This Row],[PLAYER]],Rookies2021[full_name],0)),MAX(RosterPlan25[[#This Row],[Current $]]+RosterPlan25[[#This Row],[$↑ VAR]],1))</f>
        <v>44</v>
      </c>
      <c r="O148" s="26">
        <f>_xlfn.IFNA(IF(RosterPlan25[[#This Row],[POS]]="K",0,INDEX(BeerSheets[Average],MATCH(TEXT(RosterPlan25[[#This Row],[player_id]],"0"),BeerSheets[sleeper_id],0))),_xlfn.SWITCH(RosterPlan25[[#This Row],[POS]],"QB",-12,"RB",-8,"WR",-8,-5))</f>
        <v>7.59</v>
      </c>
      <c r="P148" s="39" t="s">
        <v>434</v>
      </c>
      <c r="Q148" s="61">
        <f>_xlfn.IFNA(INDEX(Draft2020[Net Keeper Count],RosterPlan25[[#This Row],[DraftIndex]]),0)+IF(RosterPlan25[[#This Row],[KEEPER / RFA]]="K",1,0)</f>
        <v>3</v>
      </c>
      <c r="R148" s="60"/>
      <c r="S148" s="58">
        <f>IF(RosterPlan25[[#This Row],[VAR/G]]&gt;0,ROUND($AC$29*RosterPlan25[[#This Row],[VAR/G]],0),0)+1</f>
        <v>69</v>
      </c>
      <c r="T148" s="58">
        <f ca="1">RosterPlan25[[#This Row],[Optimal $]]-RosterPlan25[[#This Row],[2021 $]]</f>
        <v>25</v>
      </c>
      <c r="U148" s="62">
        <f>IF(OR(RosterPlan25[[#This Row],[SOURCE]]="Rookie",RosterPlan25[[#This Row],[POS]]="K"),0,RosterPlan25[[#This Row],[VAR/G]]+3.3)</f>
        <v>10.89</v>
      </c>
      <c r="V148" s="62">
        <f ca="1">IF(RosterPlan25[[#This Row],[VAW/G]]&gt;0,ROUND(RosterPlan25[[#This Row],[VAW/G]]*$AC$56,0)+1,1)</f>
        <v>665</v>
      </c>
      <c r="W148" s="63">
        <f ca="1">RosterPlan25[[#This Row],[VAWG Market $]]-_xlfn.IFNA(RosterPlan25[[#This Row],[2021 $]],1)</f>
        <v>621</v>
      </c>
      <c r="X148" s="58">
        <f ca="1">IF(RosterPlan25[[#This Row],[VAR/G]]&gt;0,1+ROUND(RosterPlan25[[#This Row],[VAR/G]]*IF(RosterPlan25[[#This Row],[KEEPER / RFA]]="K",($AC$34+RosterPlan25[[#This Row],[2021 $]]-1)/($AC$25+RosterPlan25[[#This Row],[VAR/G]]),$AC$35),0),1)</f>
        <v>161</v>
      </c>
      <c r="Y148" s="62">
        <f ca="1">RosterPlan25[[#This Row],[Pure Inflated $]]-RosterPlan25[[#This Row],[2021 $]]</f>
        <v>117</v>
      </c>
      <c r="Z148" s="62">
        <f>INDEX(players[age],MATCH(RosterPlan25[[#This Row],[player_id]],players[sleeper_id],0))</f>
        <v>25</v>
      </c>
      <c r="AQ148"/>
      <c r="AR148"/>
      <c r="AS148"/>
      <c r="AT148"/>
      <c r="AU148"/>
      <c r="AV148"/>
    </row>
    <row r="149" spans="1:48" x14ac:dyDescent="0.3">
      <c r="A149" s="1" t="s">
        <v>135</v>
      </c>
      <c r="B149" s="69" t="s">
        <v>261</v>
      </c>
      <c r="C149" s="69" t="s">
        <v>2252</v>
      </c>
      <c r="D149" s="69">
        <f>_xlfn.IFNA(MATCH(RosterPlan25[[#This Row],[player_id]],CompositeRoster[sleeper_id],0),  MATCH(RosterPlan25[[#This Row],[PLAYER]],CompositeRoster[full_name],0))</f>
        <v>148</v>
      </c>
      <c r="E149" s="69">
        <f>MATCH(RosterPlan25[[#This Row],[player_id]],Draft2020[sleeper_id],0)</f>
        <v>103</v>
      </c>
      <c r="F149" s="69" t="str">
        <f>INDEX(CompositeRoster[team],RosterPlan25[[#This Row],[RosterIndex]])&amp;""</f>
        <v>IND</v>
      </c>
      <c r="G149" s="69" t="str">
        <f>INDEX(CompositeRoster[position],RosterPlan25[[#This Row],[RosterIndex]])&amp;""</f>
        <v>RB</v>
      </c>
      <c r="H149" s="36" t="str">
        <f>INDEX(CompositeRoster[source],RosterPlan25[[#This Row],[RosterIndex]])</f>
        <v>Roster</v>
      </c>
      <c r="I149" s="42">
        <f>_xlfn.IFNA(INDEX(Draft2020[PRICE],RosterPlan25[[#This Row],[DraftIndex]]),0)</f>
        <v>3</v>
      </c>
      <c r="J149" s="42" t="str">
        <f>IF(RosterPlan25[[#This Row],[SOURCE]]="Rookie","Rookie",_xlfn.IFNA(INDEX(Draft2020[Current Contract],RosterPlan25[[#This Row],[DraftIndex]]),"Undrafted"))</f>
        <v>Rookie</v>
      </c>
      <c r="K149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49" s="42">
        <f>ROUNDDOWN(RosterPlan25[[#This Row],[Optimal $]]*IF(RosterPlan25[[#This Row],[Contract]]="Rookie",0.3,0.15),0)</f>
        <v>0</v>
      </c>
      <c r="M149" s="42">
        <f ca="1">ROUNDDOWN(RosterPlan25[[#This Row],[Optimal $]]*IF(YEAR(TODAY())=2021,0,IF(RosterPlan25[[#This Row],[Contract]]="Rookie",0.3,0.15)),0)</f>
        <v>0</v>
      </c>
      <c r="N149" s="36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49" s="38">
        <f>_xlfn.IFNA(IF(RosterPlan25[[#This Row],[POS]]="K",0,INDEX(BeerSheets[Average],MATCH(TEXT(RosterPlan25[[#This Row],[player_id]],"0"),BeerSheets[sleeper_id],0))),_xlfn.SWITCH(RosterPlan25[[#This Row],[POS]],"QB",-12,"RB",-8,"WR",-8,-5))</f>
        <v>-1.05</v>
      </c>
      <c r="P149" s="39" t="s">
        <v>434</v>
      </c>
      <c r="Q149" s="36">
        <f>_xlfn.IFNA(INDEX(Draft2020[Net Keeper Count],RosterPlan25[[#This Row],[DraftIndex]]),0)+IF(RosterPlan25[[#This Row],[KEEPER / RFA]]="K",1,0)</f>
        <v>3</v>
      </c>
      <c r="R149" s="39"/>
      <c r="S149" s="69">
        <f>IF(RosterPlan25[[#This Row],[VAR/G]]&gt;0,ROUND($AC$29*RosterPlan25[[#This Row],[VAR/G]],0),0)+1</f>
        <v>1</v>
      </c>
      <c r="T149" s="36">
        <f ca="1">RosterPlan25[[#This Row],[Optimal $]]-RosterPlan25[[#This Row],[2021 $]]</f>
        <v>-2</v>
      </c>
      <c r="U149" s="36">
        <f>IF(OR(RosterPlan25[[#This Row],[SOURCE]]="Rookie",RosterPlan25[[#This Row],[POS]]="K"),0,RosterPlan25[[#This Row],[VAR/G]]+3.3)</f>
        <v>2.25</v>
      </c>
      <c r="V149" s="36">
        <f ca="1">IF(RosterPlan25[[#This Row],[VAW/G]]&gt;0,ROUND(RosterPlan25[[#This Row],[VAW/G]]*$AC$56,0)+1,1)</f>
        <v>138</v>
      </c>
      <c r="W149" s="43">
        <f ca="1">RosterPlan25[[#This Row],[VAWG Market $]]-_xlfn.IFNA(RosterPlan25[[#This Row],[2021 $]],1)</f>
        <v>135</v>
      </c>
      <c r="X149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49" s="36">
        <f ca="1">RosterPlan25[[#This Row],[Pure Inflated $]]-RosterPlan25[[#This Row],[2021 $]]</f>
        <v>-2</v>
      </c>
      <c r="Z149" s="62">
        <f>INDEX(players[age],MATCH(RosterPlan25[[#This Row],[player_id]],players[sleeper_id],0))</f>
        <v>24</v>
      </c>
      <c r="AQ149"/>
      <c r="AR149"/>
      <c r="AS149"/>
      <c r="AT149"/>
      <c r="AU149"/>
      <c r="AV149"/>
    </row>
    <row r="150" spans="1:48" x14ac:dyDescent="0.3">
      <c r="A150" s="1" t="s">
        <v>9746</v>
      </c>
      <c r="B150" s="69" t="s">
        <v>261</v>
      </c>
      <c r="C150" s="69" t="s">
        <v>9747</v>
      </c>
      <c r="D150" s="58">
        <f>_xlfn.IFNA(MATCH(RosterPlan25[[#This Row],[player_id]],CompositeRoster[sleeper_id],0),  MATCH(RosterPlan25[[#This Row],[PLAYER]],CompositeRoster[full_name],0))</f>
        <v>149</v>
      </c>
      <c r="E150" s="58">
        <f>MATCH(RosterPlan25[[#This Row],[player_id]],Draft2020[sleeper_id],0)</f>
        <v>105</v>
      </c>
      <c r="F150" s="58" t="str">
        <f>INDEX(CompositeRoster[team],RosterPlan25[[#This Row],[RosterIndex]])&amp;""</f>
        <v>MIA</v>
      </c>
      <c r="G150" s="58" t="str">
        <f>INDEX(CompositeRoster[position],RosterPlan25[[#This Row],[RosterIndex]])&amp;""</f>
        <v>WR</v>
      </c>
      <c r="H150" s="58" t="str">
        <f>INDEX(CompositeRoster[source],RosterPlan25[[#This Row],[RosterIndex]])</f>
        <v>Roster</v>
      </c>
      <c r="I150" s="59">
        <f>_xlfn.IFNA(INDEX(Draft2020[PRICE],RosterPlan25[[#This Row],[DraftIndex]]),0)</f>
        <v>2</v>
      </c>
      <c r="J150" s="59" t="str">
        <f>IF(RosterPlan25[[#This Row],[SOURCE]]="Rookie","Rookie",_xlfn.IFNA(INDEX(Draft2020[Current Contract],RosterPlan25[[#This Row],[DraftIndex]]),"Undrafted"))</f>
        <v>Rookie</v>
      </c>
      <c r="K15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50" s="59">
        <f>ROUNDDOWN(RosterPlan25[[#This Row],[Optimal $]]*IF(RosterPlan25[[#This Row],[Contract]]="Rookie",0.3,0.15),0)</f>
        <v>0</v>
      </c>
      <c r="M150" s="59">
        <f ca="1">ROUNDDOWN(RosterPlan25[[#This Row],[Optimal $]]*IF(YEAR(TODAY())=2021,0,IF(RosterPlan25[[#This Row],[Contract]]="Rookie",0.3,0.15)),0)</f>
        <v>0</v>
      </c>
      <c r="N150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150" s="26">
        <f>_xlfn.IFNA(IF(RosterPlan25[[#This Row],[POS]]="K",0,INDEX(BeerSheets[Average],MATCH(TEXT(RosterPlan25[[#This Row],[player_id]],"0"),BeerSheets[sleeper_id],0))),_xlfn.SWITCH(RosterPlan25[[#This Row],[POS]],"QB",-12,"RB",-8,"WR",-8,-5))</f>
        <v>-4.53</v>
      </c>
      <c r="P150" s="39" t="s">
        <v>434</v>
      </c>
      <c r="Q150" s="61">
        <f>_xlfn.IFNA(INDEX(Draft2020[Net Keeper Count],RosterPlan25[[#This Row],[DraftIndex]]),0)+IF(RosterPlan25[[#This Row],[KEEPER / RFA]]="K",1,0)</f>
        <v>2</v>
      </c>
      <c r="R150" s="60"/>
      <c r="S150" s="58">
        <f>IF(RosterPlan25[[#This Row],[VAR/G]]&gt;0,ROUND($AC$29*RosterPlan25[[#This Row],[VAR/G]],0),0)+1</f>
        <v>1</v>
      </c>
      <c r="T150" s="58">
        <f ca="1">RosterPlan25[[#This Row],[Optimal $]]-RosterPlan25[[#This Row],[2021 $]]</f>
        <v>-1</v>
      </c>
      <c r="U150" s="62">
        <f>IF(OR(RosterPlan25[[#This Row],[SOURCE]]="Rookie",RosterPlan25[[#This Row],[POS]]="K"),0,RosterPlan25[[#This Row],[VAR/G]]+3.3)</f>
        <v>-1.2300000000000004</v>
      </c>
      <c r="V150" s="62">
        <f>IF(RosterPlan25[[#This Row],[VAW/G]]&gt;0,ROUND(RosterPlan25[[#This Row],[VAW/G]]*$AC$56,0)+1,1)</f>
        <v>1</v>
      </c>
      <c r="W150" s="63">
        <f ca="1">RosterPlan25[[#This Row],[VAWG Market $]]-_xlfn.IFNA(RosterPlan25[[#This Row],[2021 $]],1)</f>
        <v>-1</v>
      </c>
      <c r="X15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0" s="62">
        <f ca="1">RosterPlan25[[#This Row],[Pure Inflated $]]-RosterPlan25[[#This Row],[2021 $]]</f>
        <v>-1</v>
      </c>
      <c r="Z150" s="62">
        <f>INDEX(players[age],MATCH(RosterPlan25[[#This Row],[player_id]],players[sleeper_id],0))</f>
        <v>24</v>
      </c>
      <c r="AQ150"/>
      <c r="AR150"/>
      <c r="AS150"/>
      <c r="AT150"/>
      <c r="AU150"/>
      <c r="AV150"/>
    </row>
    <row r="151" spans="1:48" x14ac:dyDescent="0.3">
      <c r="A151" s="1" t="s">
        <v>14808</v>
      </c>
      <c r="B151" s="69" t="s">
        <v>261</v>
      </c>
      <c r="C151" s="69" t="s">
        <v>14807</v>
      </c>
      <c r="D151" s="58">
        <f>_xlfn.IFNA(MATCH(RosterPlan25[[#This Row],[player_id]],CompositeRoster[sleeper_id],0),  MATCH(RosterPlan25[[#This Row],[PLAYER]],CompositeRoster[full_name],0))</f>
        <v>150</v>
      </c>
      <c r="E151" s="58">
        <f>MATCH(RosterPlan25[[#This Row],[player_id]],Draft2020[sleeper_id],0)</f>
        <v>115</v>
      </c>
      <c r="F151" s="58" t="str">
        <f>INDEX(CompositeRoster[team],RosterPlan25[[#This Row],[RosterIndex]])&amp;""</f>
        <v>PHI</v>
      </c>
      <c r="G151" s="58" t="str">
        <f>INDEX(CompositeRoster[position],RosterPlan25[[#This Row],[RosterIndex]])&amp;""</f>
        <v>WR</v>
      </c>
      <c r="H151" s="58" t="str">
        <f>INDEX(CompositeRoster[source],RosterPlan25[[#This Row],[RosterIndex]])</f>
        <v>Roster</v>
      </c>
      <c r="I151" s="59">
        <f>_xlfn.IFNA(INDEX(Draft2020[PRICE],RosterPlan25[[#This Row],[DraftIndex]]),0)</f>
        <v>1</v>
      </c>
      <c r="J151" s="59" t="str">
        <f>IF(RosterPlan25[[#This Row],[SOURCE]]="Rookie","Rookie",_xlfn.IFNA(INDEX(Draft2020[Current Contract],RosterPlan25[[#This Row],[DraftIndex]]),"Undrafted"))</f>
        <v>Rookie</v>
      </c>
      <c r="K15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51" s="59">
        <f>ROUNDDOWN(RosterPlan25[[#This Row],[Optimal $]]*IF(RosterPlan25[[#This Row],[Contract]]="Rookie",0.3,0.15),0)</f>
        <v>0</v>
      </c>
      <c r="M151" s="59">
        <f ca="1">ROUNDDOWN(RosterPlan25[[#This Row],[Optimal $]]*IF(YEAR(TODAY())=2021,0,IF(RosterPlan25[[#This Row],[Contract]]="Rookie",0.3,0.15)),0)</f>
        <v>0</v>
      </c>
      <c r="N151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51" s="26">
        <f>_xlfn.IFNA(IF(RosterPlan25[[#This Row],[POS]]="K",0,INDEX(BeerSheets[Average],MATCH(TEXT(RosterPlan25[[#This Row],[player_id]],"0"),BeerSheets[sleeper_id],0))),_xlfn.SWITCH(RosterPlan25[[#This Row],[POS]],"QB",-12,"RB",-8,"WR",-8,-5))</f>
        <v>-6.01</v>
      </c>
      <c r="P151" s="39" t="s">
        <v>434</v>
      </c>
      <c r="Q151" s="61">
        <f>_xlfn.IFNA(INDEX(Draft2020[Net Keeper Count],RosterPlan25[[#This Row],[DraftIndex]]),0)+IF(RosterPlan25[[#This Row],[KEEPER / RFA]]="K",1,0)</f>
        <v>1</v>
      </c>
      <c r="R151" s="60"/>
      <c r="S151" s="58">
        <f>IF(RosterPlan25[[#This Row],[VAR/G]]&gt;0,ROUND($AC$29*RosterPlan25[[#This Row],[VAR/G]],0),0)+1</f>
        <v>1</v>
      </c>
      <c r="T151" s="58">
        <f ca="1">RosterPlan25[[#This Row],[Optimal $]]-RosterPlan25[[#This Row],[2021 $]]</f>
        <v>0</v>
      </c>
      <c r="U151" s="62">
        <f>IF(OR(RosterPlan25[[#This Row],[SOURCE]]="Rookie",RosterPlan25[[#This Row],[POS]]="K"),0,RosterPlan25[[#This Row],[VAR/G]]+3.3)</f>
        <v>-2.71</v>
      </c>
      <c r="V151" s="62">
        <f>IF(RosterPlan25[[#This Row],[VAW/G]]&gt;0,ROUND(RosterPlan25[[#This Row],[VAW/G]]*$AC$56,0)+1,1)</f>
        <v>1</v>
      </c>
      <c r="W151" s="63">
        <f ca="1">RosterPlan25[[#This Row],[VAWG Market $]]-_xlfn.IFNA(RosterPlan25[[#This Row],[2021 $]],1)</f>
        <v>0</v>
      </c>
      <c r="X15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1" s="62">
        <f ca="1">RosterPlan25[[#This Row],[Pure Inflated $]]-RosterPlan25[[#This Row],[2021 $]]</f>
        <v>0</v>
      </c>
      <c r="Z151" s="62">
        <f>INDEX(players[age],MATCH(RosterPlan25[[#This Row],[player_id]],players[sleeper_id],0))</f>
        <v>23</v>
      </c>
      <c r="AQ151"/>
      <c r="AR151"/>
      <c r="AS151"/>
      <c r="AT151"/>
      <c r="AU151"/>
      <c r="AV151"/>
    </row>
    <row r="152" spans="1:48" x14ac:dyDescent="0.3">
      <c r="A152" s="1" t="s">
        <v>207</v>
      </c>
      <c r="B152" s="69" t="s">
        <v>261</v>
      </c>
      <c r="C152" s="69" t="s">
        <v>7732</v>
      </c>
      <c r="D152" s="58">
        <f>_xlfn.IFNA(MATCH(RosterPlan25[[#This Row],[player_id]],CompositeRoster[sleeper_id],0),  MATCH(RosterPlan25[[#This Row],[PLAYER]],CompositeRoster[full_name],0))</f>
        <v>151</v>
      </c>
      <c r="E152" s="58">
        <f>MATCH(RosterPlan25[[#This Row],[player_id]],Draft2020[sleeper_id],0)</f>
        <v>109</v>
      </c>
      <c r="F152" s="58" t="str">
        <f>INDEX(CompositeRoster[team],RosterPlan25[[#This Row],[RosterIndex]])&amp;""</f>
        <v>TB</v>
      </c>
      <c r="G152" s="58" t="str">
        <f>INDEX(CompositeRoster[position],RosterPlan25[[#This Row],[RosterIndex]])&amp;""</f>
        <v>TE</v>
      </c>
      <c r="H152" s="58" t="str">
        <f>INDEX(CompositeRoster[source],RosterPlan25[[#This Row],[RosterIndex]])</f>
        <v>Roster</v>
      </c>
      <c r="I152" s="59">
        <f>_xlfn.IFNA(INDEX(Draft2020[PRICE],RosterPlan25[[#This Row],[DraftIndex]]),0)</f>
        <v>1</v>
      </c>
      <c r="J152" s="59" t="str">
        <f>IF(RosterPlan25[[#This Row],[SOURCE]]="Rookie","Rookie",_xlfn.IFNA(INDEX(Draft2020[Current Contract],RosterPlan25[[#This Row],[DraftIndex]]),"Undrafted"))</f>
        <v>Undrafted</v>
      </c>
      <c r="K15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52" s="59">
        <f>ROUNDDOWN(RosterPlan25[[#This Row],[Optimal $]]*IF(RosterPlan25[[#This Row],[Contract]]="Rookie",0.3,0.15),0)</f>
        <v>0</v>
      </c>
      <c r="M152" s="59">
        <f ca="1">ROUNDDOWN(RosterPlan25[[#This Row],[Optimal $]]*IF(YEAR(TODAY())=2021,0,IF(RosterPlan25[[#This Row],[Contract]]="Rookie",0.3,0.15)),0)</f>
        <v>0</v>
      </c>
      <c r="N152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52" s="26">
        <f>_xlfn.IFNA(IF(RosterPlan25[[#This Row],[POS]]="K",0,INDEX(BeerSheets[Average],MATCH(TEXT(RosterPlan25[[#This Row],[player_id]],"0"),BeerSheets[sleeper_id],0))),_xlfn.SWITCH(RosterPlan25[[#This Row],[POS]],"QB",-12,"RB",-8,"WR",-8,-5))</f>
        <v>0.08</v>
      </c>
      <c r="P152" s="39" t="s">
        <v>434</v>
      </c>
      <c r="Q152" s="61">
        <f>_xlfn.IFNA(INDEX(Draft2020[Net Keeper Count],RosterPlan25[[#This Row],[DraftIndex]]),0)+IF(RosterPlan25[[#This Row],[KEEPER / RFA]]="K",1,0)</f>
        <v>2</v>
      </c>
      <c r="R152" s="60"/>
      <c r="S152" s="58">
        <f>IF(RosterPlan25[[#This Row],[VAR/G]]&gt;0,ROUND($AC$29*RosterPlan25[[#This Row],[VAR/G]],0),0)+1</f>
        <v>2</v>
      </c>
      <c r="T152" s="58">
        <f ca="1">RosterPlan25[[#This Row],[Optimal $]]-RosterPlan25[[#This Row],[2021 $]]</f>
        <v>1</v>
      </c>
      <c r="U152" s="62">
        <f>IF(OR(RosterPlan25[[#This Row],[SOURCE]]="Rookie",RosterPlan25[[#This Row],[POS]]="K"),0,RosterPlan25[[#This Row],[VAR/G]]+3.3)</f>
        <v>3.38</v>
      </c>
      <c r="V152" s="62">
        <f ca="1">IF(RosterPlan25[[#This Row],[VAW/G]]&gt;0,ROUND(RosterPlan25[[#This Row],[VAW/G]]*$AC$56,0)+1,1)</f>
        <v>207</v>
      </c>
      <c r="W152" s="63">
        <f ca="1">RosterPlan25[[#This Row],[VAWG Market $]]-_xlfn.IFNA(RosterPlan25[[#This Row],[2021 $]],1)</f>
        <v>206</v>
      </c>
      <c r="X15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152" s="62">
        <f ca="1">RosterPlan25[[#This Row],[Pure Inflated $]]-RosterPlan25[[#This Row],[2021 $]]</f>
        <v>117</v>
      </c>
      <c r="Z152" s="62">
        <f>INDEX(players[age],MATCH(RosterPlan25[[#This Row],[player_id]],players[sleeper_id],0))</f>
        <v>32</v>
      </c>
      <c r="AQ152"/>
      <c r="AR152"/>
      <c r="AS152"/>
      <c r="AT152"/>
      <c r="AU152"/>
      <c r="AV152"/>
    </row>
    <row r="153" spans="1:48" x14ac:dyDescent="0.3">
      <c r="A153" s="1" t="s">
        <v>9069</v>
      </c>
      <c r="B153" s="69" t="s">
        <v>261</v>
      </c>
      <c r="C153" s="69" t="s">
        <v>15322</v>
      </c>
      <c r="D153" s="58">
        <f>_xlfn.IFNA(MATCH(RosterPlan25[[#This Row],[player_id]],CompositeRoster[sleeper_id],0),  MATCH(RosterPlan25[[#This Row],[PLAYER]],CompositeRoster[full_name],0))</f>
        <v>152</v>
      </c>
      <c r="E153" s="58" t="e">
        <f>MATCH(RosterPlan25[[#This Row],[player_id]],Draft2020[sleeper_id],0)</f>
        <v>#N/A</v>
      </c>
      <c r="F153" s="58" t="str">
        <f>INDEX(CompositeRoster[team],RosterPlan25[[#This Row],[RosterIndex]])&amp;""</f>
        <v>GB</v>
      </c>
      <c r="G153" s="58" t="str">
        <f>INDEX(CompositeRoster[position],RosterPlan25[[#This Row],[RosterIndex]])&amp;""</f>
        <v>TE</v>
      </c>
      <c r="H153" s="58" t="str">
        <f>INDEX(CompositeRoster[source],RosterPlan25[[#This Row],[RosterIndex]])</f>
        <v>Roster</v>
      </c>
      <c r="I153" s="59">
        <f>_xlfn.IFNA(INDEX(Draft2020[PRICE],RosterPlan25[[#This Row],[DraftIndex]]),0)</f>
        <v>0</v>
      </c>
      <c r="J153" s="59" t="str">
        <f>IF(RosterPlan25[[#This Row],[SOURCE]]="Rookie","Rookie",_xlfn.IFNA(INDEX(Draft2020[Current Contract],RosterPlan25[[#This Row],[DraftIndex]]),"Undrafted"))</f>
        <v>Undrafted</v>
      </c>
      <c r="K15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53" s="59">
        <f>ROUNDDOWN(RosterPlan25[[#This Row],[Optimal $]]*IF(RosterPlan25[[#This Row],[Contract]]="Rookie",0.3,0.15),0)</f>
        <v>0</v>
      </c>
      <c r="M153" s="59">
        <f ca="1">ROUNDDOWN(RosterPlan25[[#This Row],[Optimal $]]*IF(YEAR(TODAY())=2021,0,IF(RosterPlan25[[#This Row],[Contract]]="Rookie",0.3,0.15)),0)</f>
        <v>0</v>
      </c>
      <c r="N153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53" s="26">
        <f>_xlfn.IFNA(IF(RosterPlan25[[#This Row],[POS]]="K",0,INDEX(BeerSheets[Average],MATCH(TEXT(RosterPlan25[[#This Row],[player_id]],"0"),BeerSheets[sleeper_id],0))),_xlfn.SWITCH(RosterPlan25[[#This Row],[POS]],"QB",-12,"RB",-8,"WR",-8,-5))</f>
        <v>0.5</v>
      </c>
      <c r="P153" s="39" t="s">
        <v>434</v>
      </c>
      <c r="Q153" s="61">
        <f>_xlfn.IFNA(INDEX(Draft2020[Net Keeper Count],RosterPlan25[[#This Row],[DraftIndex]]),0)+IF(RosterPlan25[[#This Row],[KEEPER / RFA]]="K",1,0)</f>
        <v>1</v>
      </c>
      <c r="R153" s="60"/>
      <c r="S153" s="58">
        <f>IF(RosterPlan25[[#This Row],[VAR/G]]&gt;0,ROUND($AC$29*RosterPlan25[[#This Row],[VAR/G]],0),0)+1</f>
        <v>5</v>
      </c>
      <c r="T153" s="58">
        <f ca="1">RosterPlan25[[#This Row],[Optimal $]]-RosterPlan25[[#This Row],[2021 $]]</f>
        <v>4</v>
      </c>
      <c r="U153" s="62">
        <f>IF(OR(RosterPlan25[[#This Row],[SOURCE]]="Rookie",RosterPlan25[[#This Row],[POS]]="K"),0,RosterPlan25[[#This Row],[VAR/G]]+3.3)</f>
        <v>3.8</v>
      </c>
      <c r="V153" s="62">
        <f ca="1">IF(RosterPlan25[[#This Row],[VAW/G]]&gt;0,ROUND(RosterPlan25[[#This Row],[VAW/G]]*$AC$56,0)+1,1)</f>
        <v>233</v>
      </c>
      <c r="W153" s="63">
        <f ca="1">RosterPlan25[[#This Row],[VAWG Market $]]-_xlfn.IFNA(RosterPlan25[[#This Row],[2021 $]],1)</f>
        <v>232</v>
      </c>
      <c r="X15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153" s="62">
        <f ca="1">RosterPlan25[[#This Row],[Pure Inflated $]]-RosterPlan25[[#This Row],[2021 $]]</f>
        <v>117</v>
      </c>
      <c r="Z153" s="62">
        <f>INDEX(players[age],MATCH(RosterPlan25[[#This Row],[player_id]],players[sleeper_id],0))</f>
        <v>27</v>
      </c>
      <c r="AQ153"/>
      <c r="AR153"/>
      <c r="AS153"/>
      <c r="AT153"/>
      <c r="AU153"/>
      <c r="AV153"/>
    </row>
    <row r="154" spans="1:48" x14ac:dyDescent="0.3">
      <c r="A154" s="1" t="s">
        <v>15146</v>
      </c>
      <c r="B154" s="69" t="s">
        <v>261</v>
      </c>
      <c r="C154" s="69" t="s">
        <v>15145</v>
      </c>
      <c r="D154" s="58">
        <f>_xlfn.IFNA(MATCH(RosterPlan25[[#This Row],[player_id]],CompositeRoster[sleeper_id],0),  MATCH(RosterPlan25[[#This Row],[PLAYER]],CompositeRoster[full_name],0))</f>
        <v>153</v>
      </c>
      <c r="E154" s="58">
        <f>MATCH(RosterPlan25[[#This Row],[player_id]],Draft2020[sleeper_id],0)</f>
        <v>119</v>
      </c>
      <c r="F154" s="58" t="str">
        <f>INDEX(CompositeRoster[team],RosterPlan25[[#This Row],[RosterIndex]])&amp;""</f>
        <v>MIA</v>
      </c>
      <c r="G154" s="58" t="str">
        <f>INDEX(CompositeRoster[position],RosterPlan25[[#This Row],[RosterIndex]])&amp;""</f>
        <v>QB</v>
      </c>
      <c r="H154" s="58" t="str">
        <f>INDEX(CompositeRoster[source],RosterPlan25[[#This Row],[RosterIndex]])</f>
        <v>Roster</v>
      </c>
      <c r="I154" s="59">
        <f>_xlfn.IFNA(INDEX(Draft2020[PRICE],RosterPlan25[[#This Row],[DraftIndex]]),0)</f>
        <v>4</v>
      </c>
      <c r="J154" s="59" t="str">
        <f>IF(RosterPlan25[[#This Row],[SOURCE]]="Rookie","Rookie",_xlfn.IFNA(INDEX(Draft2020[Current Contract],RosterPlan25[[#This Row],[DraftIndex]]),"Undrafted"))</f>
        <v>Rookie</v>
      </c>
      <c r="K15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54" s="59">
        <f>ROUNDDOWN(RosterPlan25[[#This Row],[Optimal $]]*IF(RosterPlan25[[#This Row],[Contract]]="Rookie",0.3,0.15),0)</f>
        <v>0</v>
      </c>
      <c r="M154" s="59">
        <f ca="1">ROUNDDOWN(RosterPlan25[[#This Row],[Optimal $]]*IF(YEAR(TODAY())=2021,0,IF(RosterPlan25[[#This Row],[Contract]]="Rookie",0.3,0.15)),0)</f>
        <v>0</v>
      </c>
      <c r="N154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54" s="26">
        <f>_xlfn.IFNA(IF(RosterPlan25[[#This Row],[POS]]="K",0,INDEX(BeerSheets[Average],MATCH(TEXT(RosterPlan25[[#This Row],[player_id]],"0"),BeerSheets[sleeper_id],0))),_xlfn.SWITCH(RosterPlan25[[#This Row],[POS]],"QB",-12,"RB",-8,"WR",-8,-5))</f>
        <v>-2.1800000000000002</v>
      </c>
      <c r="P154" s="39" t="s">
        <v>434</v>
      </c>
      <c r="Q154" s="61">
        <f>_xlfn.IFNA(INDEX(Draft2020[Net Keeper Count],RosterPlan25[[#This Row],[DraftIndex]]),0)+IF(RosterPlan25[[#This Row],[KEEPER / RFA]]="K",1,0)</f>
        <v>1</v>
      </c>
      <c r="R154" s="60"/>
      <c r="S154" s="58">
        <f>IF(RosterPlan25[[#This Row],[VAR/G]]&gt;0,ROUND($AC$29*RosterPlan25[[#This Row],[VAR/G]],0),0)+1</f>
        <v>1</v>
      </c>
      <c r="T154" s="58">
        <f ca="1">RosterPlan25[[#This Row],[Optimal $]]-RosterPlan25[[#This Row],[2021 $]]</f>
        <v>-3</v>
      </c>
      <c r="U154" s="62">
        <f>IF(OR(RosterPlan25[[#This Row],[SOURCE]]="Rookie",RosterPlan25[[#This Row],[POS]]="K"),0,RosterPlan25[[#This Row],[VAR/G]]+3.3)</f>
        <v>1.1199999999999997</v>
      </c>
      <c r="V154" s="62">
        <f ca="1">IF(RosterPlan25[[#This Row],[VAW/G]]&gt;0,ROUND(RosterPlan25[[#This Row],[VAW/G]]*$AC$56,0)+1,1)</f>
        <v>69</v>
      </c>
      <c r="W154" s="63">
        <f ca="1">RosterPlan25[[#This Row],[VAWG Market $]]-_xlfn.IFNA(RosterPlan25[[#This Row],[2021 $]],1)</f>
        <v>65</v>
      </c>
      <c r="X15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4" s="62">
        <f ca="1">RosterPlan25[[#This Row],[Pure Inflated $]]-RosterPlan25[[#This Row],[2021 $]]</f>
        <v>-3</v>
      </c>
      <c r="Z154" s="62">
        <f>INDEX(players[age],MATCH(RosterPlan25[[#This Row],[player_id]],players[sleeper_id],0))</f>
        <v>23</v>
      </c>
      <c r="AQ154"/>
      <c r="AR154"/>
      <c r="AS154"/>
      <c r="AT154"/>
      <c r="AU154"/>
      <c r="AV154"/>
    </row>
    <row r="155" spans="1:48" x14ac:dyDescent="0.3">
      <c r="A155" s="1" t="s">
        <v>15090</v>
      </c>
      <c r="B155" s="69" t="s">
        <v>261</v>
      </c>
      <c r="C155" s="69" t="s">
        <v>15089</v>
      </c>
      <c r="D155" s="58">
        <f>_xlfn.IFNA(MATCH(RosterPlan25[[#This Row],[player_id]],CompositeRoster[sleeper_id],0),  MATCH(RosterPlan25[[#This Row],[PLAYER]],CompositeRoster[full_name],0))</f>
        <v>154</v>
      </c>
      <c r="E155" s="58" t="e">
        <f>MATCH(RosterPlan25[[#This Row],[player_id]],Draft2020[sleeper_id],0)</f>
        <v>#N/A</v>
      </c>
      <c r="F155" s="58" t="str">
        <f>INDEX(CompositeRoster[team],RosterPlan25[[#This Row],[RosterIndex]])&amp;""</f>
        <v>BUF</v>
      </c>
      <c r="G155" s="58" t="str">
        <f>INDEX(CompositeRoster[position],RosterPlan25[[#This Row],[RosterIndex]])&amp;""</f>
        <v>K</v>
      </c>
      <c r="H155" s="58" t="str">
        <f>INDEX(CompositeRoster[source],RosterPlan25[[#This Row],[RosterIndex]])</f>
        <v>Roster</v>
      </c>
      <c r="I155" s="59">
        <f>_xlfn.IFNA(INDEX(Draft2020[PRICE],RosterPlan25[[#This Row],[DraftIndex]]),0)</f>
        <v>0</v>
      </c>
      <c r="J155" s="59" t="str">
        <f>IF(RosterPlan25[[#This Row],[SOURCE]]="Rookie","Rookie",_xlfn.IFNA(INDEX(Draft2020[Current Contract],RosterPlan25[[#This Row],[DraftIndex]]),"Undrafted"))</f>
        <v>Undrafted</v>
      </c>
      <c r="K15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55" s="59">
        <f>ROUNDDOWN(RosterPlan25[[#This Row],[Optimal $]]*IF(RosterPlan25[[#This Row],[Contract]]="Rookie",0.3,0.15),0)</f>
        <v>0</v>
      </c>
      <c r="M155" s="59">
        <f ca="1">ROUNDDOWN(RosterPlan25[[#This Row],[Optimal $]]*IF(YEAR(TODAY())=2021,0,IF(RosterPlan25[[#This Row],[Contract]]="Rookie",0.3,0.15)),0)</f>
        <v>0</v>
      </c>
      <c r="N15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55" s="26">
        <f>_xlfn.IFNA(IF(RosterPlan25[[#This Row],[POS]]="K",0,INDEX(BeerSheets[Average],MATCH(TEXT(RosterPlan25[[#This Row],[player_id]],"0"),BeerSheets[sleeper_id],0))),_xlfn.SWITCH(RosterPlan25[[#This Row],[POS]],"QB",-12,"RB",-8,"WR",-8,-5))</f>
        <v>0</v>
      </c>
      <c r="P155" s="39" t="s">
        <v>434</v>
      </c>
      <c r="Q155" s="61">
        <f>_xlfn.IFNA(INDEX(Draft2020[Net Keeper Count],RosterPlan25[[#This Row],[DraftIndex]]),0)+IF(RosterPlan25[[#This Row],[KEEPER / RFA]]="K",1,0)</f>
        <v>1</v>
      </c>
      <c r="R155" s="60"/>
      <c r="S155" s="58">
        <f>IF(RosterPlan25[[#This Row],[VAR/G]]&gt;0,ROUND($AC$29*RosterPlan25[[#This Row],[VAR/G]],0),0)+1</f>
        <v>1</v>
      </c>
      <c r="T155" s="58">
        <f ca="1">RosterPlan25[[#This Row],[Optimal $]]-RosterPlan25[[#This Row],[2021 $]]</f>
        <v>0</v>
      </c>
      <c r="U155" s="62">
        <f>IF(OR(RosterPlan25[[#This Row],[SOURCE]]="Rookie",RosterPlan25[[#This Row],[POS]]="K"),0,RosterPlan25[[#This Row],[VAR/G]]+3.3)</f>
        <v>0</v>
      </c>
      <c r="V155" s="62">
        <f>IF(RosterPlan25[[#This Row],[VAW/G]]&gt;0,ROUND(RosterPlan25[[#This Row],[VAW/G]]*$AC$56,0)+1,1)</f>
        <v>1</v>
      </c>
      <c r="W155" s="63">
        <f ca="1">RosterPlan25[[#This Row],[VAWG Market $]]-_xlfn.IFNA(RosterPlan25[[#This Row],[2021 $]],1)</f>
        <v>0</v>
      </c>
      <c r="X15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5" s="62">
        <f ca="1">RosterPlan25[[#This Row],[Pure Inflated $]]-RosterPlan25[[#This Row],[2021 $]]</f>
        <v>0</v>
      </c>
      <c r="Z155" s="62">
        <f>INDEX(players[age],MATCH(RosterPlan25[[#This Row],[player_id]],players[sleeper_id],0))</f>
        <v>24</v>
      </c>
      <c r="AQ155"/>
      <c r="AR155"/>
      <c r="AS155"/>
      <c r="AT155"/>
      <c r="AU155"/>
      <c r="AV155"/>
    </row>
    <row r="156" spans="1:48" x14ac:dyDescent="0.3">
      <c r="A156" s="1" t="s">
        <v>15227</v>
      </c>
      <c r="B156" s="69" t="s">
        <v>261</v>
      </c>
      <c r="C156" s="69" t="s">
        <v>15226</v>
      </c>
      <c r="D156" s="69">
        <f>_xlfn.IFNA(MATCH(RosterPlan25[[#This Row],[player_id]],CompositeRoster[sleeper_id],0),  MATCH(RosterPlan25[[#This Row],[PLAYER]],CompositeRoster[full_name],0))</f>
        <v>155</v>
      </c>
      <c r="E156" s="69">
        <f>MATCH(RosterPlan25[[#This Row],[player_id]],Draft2020[sleeper_id],0)</f>
        <v>116</v>
      </c>
      <c r="F156" s="58" t="str">
        <f>INDEX(CompositeRoster[team],RosterPlan25[[#This Row],[RosterIndex]])&amp;""</f>
        <v>TB</v>
      </c>
      <c r="G156" s="58" t="str">
        <f>INDEX(CompositeRoster[position],RosterPlan25[[#This Row],[RosterIndex]])&amp;""</f>
        <v>WR</v>
      </c>
      <c r="H156" s="58" t="str">
        <f>INDEX(CompositeRoster[source],RosterPlan25[[#This Row],[RosterIndex]])</f>
        <v>Roster</v>
      </c>
      <c r="I156" s="59">
        <f>_xlfn.IFNA(INDEX(Draft2020[PRICE],RosterPlan25[[#This Row],[DraftIndex]]),0)</f>
        <v>2</v>
      </c>
      <c r="J156" s="59" t="str">
        <f>IF(RosterPlan25[[#This Row],[SOURCE]]="Rookie","Rookie",_xlfn.IFNA(INDEX(Draft2020[Current Contract],RosterPlan25[[#This Row],[DraftIndex]]),"Undrafted"))</f>
        <v>Rookie</v>
      </c>
      <c r="K15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56" s="59">
        <f>ROUNDDOWN(RosterPlan25[[#This Row],[Optimal $]]*IF(RosterPlan25[[#This Row],[Contract]]="Rookie",0.3,0.15),0)</f>
        <v>0</v>
      </c>
      <c r="M156" s="59">
        <f ca="1">ROUNDDOWN(RosterPlan25[[#This Row],[Optimal $]]*IF(YEAR(TODAY())=2021,0,IF(RosterPlan25[[#This Row],[Contract]]="Rookie",0.3,0.15)),0)</f>
        <v>0</v>
      </c>
      <c r="N156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156" s="26">
        <f>_xlfn.IFNA(IF(RosterPlan25[[#This Row],[POS]]="K",0,INDEX(BeerSheets[Average],MATCH(TEXT(RosterPlan25[[#This Row],[player_id]],"0"),BeerSheets[sleeper_id],0))),_xlfn.SWITCH(RosterPlan25[[#This Row],[POS]],"QB",-12,"RB",-8,"WR",-8,-5))</f>
        <v>-6.18</v>
      </c>
      <c r="P156" s="39" t="s">
        <v>434</v>
      </c>
      <c r="Q156" s="61">
        <f>_xlfn.IFNA(INDEX(Draft2020[Net Keeper Count],RosterPlan25[[#This Row],[DraftIndex]]),0)+IF(RosterPlan25[[#This Row],[KEEPER / RFA]]="K",1,0)</f>
        <v>1</v>
      </c>
      <c r="R156" s="60"/>
      <c r="S156" s="58">
        <f>IF(RosterPlan25[[#This Row],[VAR/G]]&gt;0,ROUND($AC$29*RosterPlan25[[#This Row],[VAR/G]],0),0)+1</f>
        <v>1</v>
      </c>
      <c r="T156" s="58">
        <f ca="1">RosterPlan25[[#This Row],[Optimal $]]-RosterPlan25[[#This Row],[2021 $]]</f>
        <v>-1</v>
      </c>
      <c r="U156" s="62">
        <f>IF(OR(RosterPlan25[[#This Row],[SOURCE]]="Rookie",RosterPlan25[[#This Row],[POS]]="K"),0,RosterPlan25[[#This Row],[VAR/G]]+3.3)</f>
        <v>-2.88</v>
      </c>
      <c r="V156" s="62">
        <f>IF(RosterPlan25[[#This Row],[VAW/G]]&gt;0,ROUND(RosterPlan25[[#This Row],[VAW/G]]*$AC$56,0)+1,1)</f>
        <v>1</v>
      </c>
      <c r="W156" s="63">
        <f ca="1">RosterPlan25[[#This Row],[VAWG Market $]]-_xlfn.IFNA(RosterPlan25[[#This Row],[2021 $]],1)</f>
        <v>-1</v>
      </c>
      <c r="X15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6" s="62">
        <f ca="1">RosterPlan25[[#This Row],[Pure Inflated $]]-RosterPlan25[[#This Row],[2021 $]]</f>
        <v>-1</v>
      </c>
      <c r="Z156" s="62">
        <f>INDEX(players[age],MATCH(RosterPlan25[[#This Row],[player_id]],players[sleeper_id],0))</f>
        <v>22</v>
      </c>
      <c r="AQ156"/>
      <c r="AR156"/>
      <c r="AS156"/>
      <c r="AT156"/>
      <c r="AU156"/>
      <c r="AV156"/>
    </row>
    <row r="157" spans="1:48" x14ac:dyDescent="0.3">
      <c r="A157" s="1"/>
      <c r="B157" s="69" t="s">
        <v>261</v>
      </c>
      <c r="C157" s="69" t="s">
        <v>15520</v>
      </c>
      <c r="D157" s="69">
        <f>_xlfn.IFNA(MATCH(RosterPlan25[[#This Row],[player_id]],CompositeRoster[sleeper_id],0),  MATCH(RosterPlan25[[#This Row],[PLAYER]],CompositeRoster[full_name],0))</f>
        <v>156</v>
      </c>
      <c r="E157" s="69" t="e">
        <f>MATCH(RosterPlan25[[#This Row],[player_id]],Draft2020[sleeper_id],0)</f>
        <v>#N/A</v>
      </c>
      <c r="F157" s="69" t="str">
        <f>INDEX(CompositeRoster[team],RosterPlan25[[#This Row],[RosterIndex]])&amp;""</f>
        <v>TBD</v>
      </c>
      <c r="G157" s="69" t="str">
        <f>INDEX(CompositeRoster[position],RosterPlan25[[#This Row],[RosterIndex]])&amp;""</f>
        <v>TBD</v>
      </c>
      <c r="H157" s="69" t="str">
        <f>INDEX(CompositeRoster[source],RosterPlan25[[#This Row],[RosterIndex]])</f>
        <v>Rookie</v>
      </c>
      <c r="I157" s="42">
        <f>_xlfn.IFNA(INDEX(Draft2020[PRICE],RosterPlan25[[#This Row],[DraftIndex]]),0)</f>
        <v>0</v>
      </c>
      <c r="J157" s="42" t="str">
        <f>IF(RosterPlan25[[#This Row],[SOURCE]]="Rookie","Rookie",_xlfn.IFNA(INDEX(Draft2020[Current Contract],RosterPlan25[[#This Row],[DraftIndex]]),"Undrafted"))</f>
        <v>Rookie</v>
      </c>
      <c r="K157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57" s="42">
        <f>ROUNDDOWN(RosterPlan25[[#This Row],[Optimal $]]*IF(RosterPlan25[[#This Row],[Contract]]="Rookie",0.3,0.15),0)</f>
        <v>0</v>
      </c>
      <c r="M157" s="42">
        <f ca="1">ROUNDDOWN(RosterPlan25[[#This Row],[Optimal $]]*IF(YEAR(TODAY())=2021,0,IF(RosterPlan25[[#This Row],[Contract]]="Rookie",0.3,0.15)),0)</f>
        <v>0</v>
      </c>
      <c r="N157" s="69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O157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57" s="39" t="s">
        <v>434</v>
      </c>
      <c r="Q157" s="69">
        <f>_xlfn.IFNA(INDEX(Draft2020[Net Keeper Count],RosterPlan25[[#This Row],[DraftIndex]]),0)+IF(RosterPlan25[[#This Row],[KEEPER / RFA]]="K",1,0)</f>
        <v>1</v>
      </c>
      <c r="R157" s="39"/>
      <c r="S157" s="36">
        <f>IF(RosterPlan25[[#This Row],[VAR/G]]&gt;0,ROUND($AC$29*RosterPlan25[[#This Row],[VAR/G]],0),0)+1</f>
        <v>1</v>
      </c>
      <c r="T157" s="36">
        <f>RosterPlan25[[#This Row],[Optimal $]]-RosterPlan25[[#This Row],[2021 $]]</f>
        <v>-4</v>
      </c>
      <c r="U157" s="36">
        <f>IF(OR(RosterPlan25[[#This Row],[SOURCE]]="Rookie",RosterPlan25[[#This Row],[POS]]="K"),0,RosterPlan25[[#This Row],[VAR/G]]+3.3)</f>
        <v>0</v>
      </c>
      <c r="V157" s="36">
        <f>IF(RosterPlan25[[#This Row],[VAW/G]]&gt;0,ROUND(RosterPlan25[[#This Row],[VAW/G]]*$AC$56,0)+1,1)</f>
        <v>1</v>
      </c>
      <c r="W157" s="43">
        <f>RosterPlan25[[#This Row],[VAWG Market $]]-_xlfn.IFNA(RosterPlan25[[#This Row],[2021 $]],1)</f>
        <v>-4</v>
      </c>
      <c r="X157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7" s="36">
        <f>RosterPlan25[[#This Row],[Pure Inflated $]]-RosterPlan25[[#This Row],[2021 $]]</f>
        <v>-4</v>
      </c>
      <c r="Z157" s="62" t="e">
        <f>INDEX(players[age],MATCH(RosterPlan25[[#This Row],[player_id]],players[sleeper_id],0))</f>
        <v>#N/A</v>
      </c>
      <c r="AQ157"/>
      <c r="AR157"/>
      <c r="AS157"/>
      <c r="AT157"/>
      <c r="AU157"/>
      <c r="AV157"/>
    </row>
    <row r="158" spans="1:48" x14ac:dyDescent="0.3">
      <c r="A158" s="1"/>
      <c r="B158" s="69" t="s">
        <v>261</v>
      </c>
      <c r="C158" s="69" t="s">
        <v>13749</v>
      </c>
      <c r="D158" s="69">
        <f>_xlfn.IFNA(MATCH(RosterPlan25[[#This Row],[player_id]],CompositeRoster[sleeper_id],0),  MATCH(RosterPlan25[[#This Row],[PLAYER]],CompositeRoster[full_name],0))</f>
        <v>157</v>
      </c>
      <c r="E158" s="69" t="e">
        <f>MATCH(RosterPlan25[[#This Row],[player_id]],Draft2020[sleeper_id],0)</f>
        <v>#N/A</v>
      </c>
      <c r="F158" s="69" t="str">
        <f>INDEX(CompositeRoster[team],RosterPlan25[[#This Row],[RosterIndex]])&amp;""</f>
        <v>TBD</v>
      </c>
      <c r="G158" s="69" t="str">
        <f>INDEX(CompositeRoster[position],RosterPlan25[[#This Row],[RosterIndex]])&amp;""</f>
        <v>TBD</v>
      </c>
      <c r="H158" s="36" t="str">
        <f>INDEX(CompositeRoster[source],RosterPlan25[[#This Row],[RosterIndex]])</f>
        <v>Rookie</v>
      </c>
      <c r="I158" s="42">
        <f>_xlfn.IFNA(INDEX(Draft2020[PRICE],RosterPlan25[[#This Row],[DraftIndex]]),0)</f>
        <v>0</v>
      </c>
      <c r="J158" s="42" t="str">
        <f>IF(RosterPlan25[[#This Row],[SOURCE]]="Rookie","Rookie",_xlfn.IFNA(INDEX(Draft2020[Current Contract],RosterPlan25[[#This Row],[DraftIndex]]),"Undrafted"))</f>
        <v>Rookie</v>
      </c>
      <c r="K158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58" s="42">
        <f>ROUNDDOWN(RosterPlan25[[#This Row],[Optimal $]]*IF(RosterPlan25[[#This Row],[Contract]]="Rookie",0.3,0.15),0)</f>
        <v>0</v>
      </c>
      <c r="M158" s="42">
        <f ca="1">ROUNDDOWN(RosterPlan25[[#This Row],[Optimal $]]*IF(YEAR(TODAY())=2021,0,IF(RosterPlan25[[#This Row],[Contract]]="Rookie",0.3,0.15)),0)</f>
        <v>0</v>
      </c>
      <c r="N158" s="36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158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58" s="39" t="s">
        <v>434</v>
      </c>
      <c r="Q158" s="36">
        <f>_xlfn.IFNA(INDEX(Draft2020[Net Keeper Count],RosterPlan25[[#This Row],[DraftIndex]]),0)+IF(RosterPlan25[[#This Row],[KEEPER / RFA]]="K",1,0)</f>
        <v>1</v>
      </c>
      <c r="R158" s="39"/>
      <c r="S158" s="69">
        <f>IF(RosterPlan25[[#This Row],[VAR/G]]&gt;0,ROUND($AC$29*RosterPlan25[[#This Row],[VAR/G]],0),0)+1</f>
        <v>1</v>
      </c>
      <c r="T158" s="36">
        <f>RosterPlan25[[#This Row],[Optimal $]]-RosterPlan25[[#This Row],[2021 $]]</f>
        <v>-2</v>
      </c>
      <c r="U158" s="36">
        <f>IF(OR(RosterPlan25[[#This Row],[SOURCE]]="Rookie",RosterPlan25[[#This Row],[POS]]="K"),0,RosterPlan25[[#This Row],[VAR/G]]+3.3)</f>
        <v>0</v>
      </c>
      <c r="V158" s="36">
        <f>IF(RosterPlan25[[#This Row],[VAW/G]]&gt;0,ROUND(RosterPlan25[[#This Row],[VAW/G]]*$AC$56,0)+1,1)</f>
        <v>1</v>
      </c>
      <c r="W158" s="43">
        <f>RosterPlan25[[#This Row],[VAWG Market $]]-_xlfn.IFNA(RosterPlan25[[#This Row],[2021 $]],1)</f>
        <v>-2</v>
      </c>
      <c r="X158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8" s="36">
        <f>RosterPlan25[[#This Row],[Pure Inflated $]]-RosterPlan25[[#This Row],[2021 $]]</f>
        <v>-2</v>
      </c>
      <c r="Z158" s="62" t="e">
        <f>INDEX(players[age],MATCH(RosterPlan25[[#This Row],[player_id]],players[sleeper_id],0))</f>
        <v>#N/A</v>
      </c>
      <c r="AQ158"/>
      <c r="AR158"/>
      <c r="AS158"/>
      <c r="AT158"/>
      <c r="AU158"/>
      <c r="AV158"/>
    </row>
    <row r="159" spans="1:48" x14ac:dyDescent="0.3">
      <c r="A159" s="1"/>
      <c r="B159" s="69" t="s">
        <v>261</v>
      </c>
      <c r="C159" s="69" t="s">
        <v>13757</v>
      </c>
      <c r="D159" s="69">
        <f>_xlfn.IFNA(MATCH(RosterPlan25[[#This Row],[player_id]],CompositeRoster[sleeper_id],0),  MATCH(RosterPlan25[[#This Row],[PLAYER]],CompositeRoster[full_name],0))</f>
        <v>158</v>
      </c>
      <c r="E159" s="69" t="e">
        <f>MATCH(RosterPlan25[[#This Row],[player_id]],Draft2020[sleeper_id],0)</f>
        <v>#N/A</v>
      </c>
      <c r="F159" s="58" t="str">
        <f>INDEX(CompositeRoster[team],RosterPlan25[[#This Row],[RosterIndex]])&amp;""</f>
        <v>TBD</v>
      </c>
      <c r="G159" s="58" t="str">
        <f>INDEX(CompositeRoster[position],RosterPlan25[[#This Row],[RosterIndex]])&amp;""</f>
        <v>TBD</v>
      </c>
      <c r="H159" s="58" t="str">
        <f>INDEX(CompositeRoster[source],RosterPlan25[[#This Row],[RosterIndex]])</f>
        <v>Rookie</v>
      </c>
      <c r="I159" s="59">
        <f>_xlfn.IFNA(INDEX(Draft2020[PRICE],RosterPlan25[[#This Row],[DraftIndex]]),0)</f>
        <v>0</v>
      </c>
      <c r="J159" s="59" t="str">
        <f>IF(RosterPlan25[[#This Row],[SOURCE]]="Rookie","Rookie",_xlfn.IFNA(INDEX(Draft2020[Current Contract],RosterPlan25[[#This Row],[DraftIndex]]),"Undrafted"))</f>
        <v>Rookie</v>
      </c>
      <c r="K15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59" s="59">
        <f>ROUNDDOWN(RosterPlan25[[#This Row],[Optimal $]]*IF(RosterPlan25[[#This Row],[Contract]]="Rookie",0.3,0.15),0)</f>
        <v>0</v>
      </c>
      <c r="M159" s="59">
        <f ca="1">ROUNDDOWN(RosterPlan25[[#This Row],[Optimal $]]*IF(YEAR(TODAY())=2021,0,IF(RosterPlan25[[#This Row],[Contract]]="Rookie",0.3,0.15)),0)</f>
        <v>0</v>
      </c>
      <c r="N159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15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59" s="39" t="s">
        <v>434</v>
      </c>
      <c r="Q159" s="61">
        <f>_xlfn.IFNA(INDEX(Draft2020[Net Keeper Count],RosterPlan25[[#This Row],[DraftIndex]]),0)+IF(RosterPlan25[[#This Row],[KEEPER / RFA]]="K",1,0)</f>
        <v>1</v>
      </c>
      <c r="R159" s="60"/>
      <c r="S159" s="58">
        <f>IF(RosterPlan25[[#This Row],[VAR/G]]&gt;0,ROUND($AC$29*RosterPlan25[[#This Row],[VAR/G]],0),0)+1</f>
        <v>1</v>
      </c>
      <c r="T159" s="58">
        <f>RosterPlan25[[#This Row],[Optimal $]]-RosterPlan25[[#This Row],[2021 $]]</f>
        <v>-1</v>
      </c>
      <c r="U159" s="62">
        <f>IF(OR(RosterPlan25[[#This Row],[SOURCE]]="Rookie",RosterPlan25[[#This Row],[POS]]="K"),0,RosterPlan25[[#This Row],[VAR/G]]+3.3)</f>
        <v>0</v>
      </c>
      <c r="V159" s="62">
        <f>IF(RosterPlan25[[#This Row],[VAW/G]]&gt;0,ROUND(RosterPlan25[[#This Row],[VAW/G]]*$AC$56,0)+1,1)</f>
        <v>1</v>
      </c>
      <c r="W159" s="63">
        <f>RosterPlan25[[#This Row],[VAWG Market $]]-_xlfn.IFNA(RosterPlan25[[#This Row],[2021 $]],1)</f>
        <v>-1</v>
      </c>
      <c r="X15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59" s="62">
        <f>RosterPlan25[[#This Row],[Pure Inflated $]]-RosterPlan25[[#This Row],[2021 $]]</f>
        <v>-1</v>
      </c>
      <c r="Z159" s="62" t="e">
        <f>INDEX(players[age],MATCH(RosterPlan25[[#This Row],[player_id]],players[sleeper_id],0))</f>
        <v>#N/A</v>
      </c>
      <c r="AQ159"/>
      <c r="AR159"/>
      <c r="AS159"/>
      <c r="AT159"/>
      <c r="AU159"/>
      <c r="AV159"/>
    </row>
    <row r="160" spans="1:48" x14ac:dyDescent="0.3">
      <c r="A160" s="1"/>
      <c r="B160" s="69" t="s">
        <v>261</v>
      </c>
      <c r="C160" s="69" t="s">
        <v>13767</v>
      </c>
      <c r="D160" s="69">
        <f>_xlfn.IFNA(MATCH(RosterPlan25[[#This Row],[player_id]],CompositeRoster[sleeper_id],0),  MATCH(RosterPlan25[[#This Row],[PLAYER]],CompositeRoster[full_name],0))</f>
        <v>159</v>
      </c>
      <c r="E160" s="69" t="e">
        <f>MATCH(RosterPlan25[[#This Row],[player_id]],Draft2020[sleeper_id],0)</f>
        <v>#N/A</v>
      </c>
      <c r="F160" s="69" t="str">
        <f>INDEX(CompositeRoster[team],RosterPlan25[[#This Row],[RosterIndex]])&amp;""</f>
        <v>TBD</v>
      </c>
      <c r="G160" s="69" t="str">
        <f>INDEX(CompositeRoster[position],RosterPlan25[[#This Row],[RosterIndex]])&amp;""</f>
        <v>TBD</v>
      </c>
      <c r="H160" s="69" t="str">
        <f>INDEX(CompositeRoster[source],RosterPlan25[[#This Row],[RosterIndex]])</f>
        <v>Rookie</v>
      </c>
      <c r="I160" s="42">
        <f>_xlfn.IFNA(INDEX(Draft2020[PRICE],RosterPlan25[[#This Row],[DraftIndex]]),0)</f>
        <v>0</v>
      </c>
      <c r="J160" s="42" t="str">
        <f>IF(RosterPlan25[[#This Row],[SOURCE]]="Rookie","Rookie",_xlfn.IFNA(INDEX(Draft2020[Current Contract],RosterPlan25[[#This Row],[DraftIndex]]),"Undrafted"))</f>
        <v>Rookie</v>
      </c>
      <c r="K160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0" s="42">
        <f>ROUNDDOWN(RosterPlan25[[#This Row],[Optimal $]]*IF(RosterPlan25[[#This Row],[Contract]]="Rookie",0.3,0.15),0)</f>
        <v>0</v>
      </c>
      <c r="M160" s="42">
        <f ca="1">ROUNDDOWN(RosterPlan25[[#This Row],[Optimal $]]*IF(YEAR(TODAY())=2021,0,IF(RosterPlan25[[#This Row],[Contract]]="Rookie",0.3,0.15)),0)</f>
        <v>0</v>
      </c>
      <c r="N160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60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60" s="39" t="s">
        <v>434</v>
      </c>
      <c r="Q160" s="69">
        <f>_xlfn.IFNA(INDEX(Draft2020[Net Keeper Count],RosterPlan25[[#This Row],[DraftIndex]]),0)+IF(RosterPlan25[[#This Row],[KEEPER / RFA]]="K",1,0)</f>
        <v>1</v>
      </c>
      <c r="R160" s="39"/>
      <c r="S160" s="36">
        <f>IF(RosterPlan25[[#This Row],[VAR/G]]&gt;0,ROUND($AC$29*RosterPlan25[[#This Row],[VAR/G]],0),0)+1</f>
        <v>1</v>
      </c>
      <c r="T160" s="36">
        <f>RosterPlan25[[#This Row],[Optimal $]]-RosterPlan25[[#This Row],[2021 $]]</f>
        <v>0</v>
      </c>
      <c r="U160" s="36">
        <f>IF(OR(RosterPlan25[[#This Row],[SOURCE]]="Rookie",RosterPlan25[[#This Row],[POS]]="K"),0,RosterPlan25[[#This Row],[VAR/G]]+3.3)</f>
        <v>0</v>
      </c>
      <c r="V160" s="36">
        <f>IF(RosterPlan25[[#This Row],[VAW/G]]&gt;0,ROUND(RosterPlan25[[#This Row],[VAW/G]]*$AC$56,0)+1,1)</f>
        <v>1</v>
      </c>
      <c r="W160" s="43">
        <f>RosterPlan25[[#This Row],[VAWG Market $]]-_xlfn.IFNA(RosterPlan25[[#This Row],[2021 $]],1)</f>
        <v>0</v>
      </c>
      <c r="X160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0" s="36">
        <f>RosterPlan25[[#This Row],[Pure Inflated $]]-RosterPlan25[[#This Row],[2021 $]]</f>
        <v>0</v>
      </c>
      <c r="Z160" s="62" t="e">
        <f>INDEX(players[age],MATCH(RosterPlan25[[#This Row],[player_id]],players[sleeper_id],0))</f>
        <v>#N/A</v>
      </c>
      <c r="AQ160"/>
      <c r="AR160"/>
      <c r="AS160"/>
      <c r="AT160"/>
      <c r="AU160"/>
      <c r="AV160"/>
    </row>
    <row r="161" spans="1:48" x14ac:dyDescent="0.3">
      <c r="A161" s="1"/>
      <c r="B161" s="69" t="s">
        <v>261</v>
      </c>
      <c r="C161" s="69" t="s">
        <v>13776</v>
      </c>
      <c r="D161" s="69">
        <f>_xlfn.IFNA(MATCH(RosterPlan25[[#This Row],[player_id]],CompositeRoster[sleeper_id],0),  MATCH(RosterPlan25[[#This Row],[PLAYER]],CompositeRoster[full_name],0))</f>
        <v>160</v>
      </c>
      <c r="E161" s="69" t="e">
        <f>MATCH(RosterPlan25[[#This Row],[player_id]],Draft2020[sleeper_id],0)</f>
        <v>#N/A</v>
      </c>
      <c r="F161" s="58" t="str">
        <f>INDEX(CompositeRoster[team],RosterPlan25[[#This Row],[RosterIndex]])&amp;""</f>
        <v>TBD</v>
      </c>
      <c r="G161" s="58" t="str">
        <f>INDEX(CompositeRoster[position],RosterPlan25[[#This Row],[RosterIndex]])&amp;""</f>
        <v>TBD</v>
      </c>
      <c r="H161" s="58" t="str">
        <f>INDEX(CompositeRoster[source],RosterPlan25[[#This Row],[RosterIndex]])</f>
        <v>Rookie</v>
      </c>
      <c r="I161" s="59">
        <f>_xlfn.IFNA(INDEX(Draft2020[PRICE],RosterPlan25[[#This Row],[DraftIndex]]),0)</f>
        <v>0</v>
      </c>
      <c r="J161" s="59" t="str">
        <f>IF(RosterPlan25[[#This Row],[SOURCE]]="Rookie","Rookie",_xlfn.IFNA(INDEX(Draft2020[Current Contract],RosterPlan25[[#This Row],[DraftIndex]]),"Undrafted"))</f>
        <v>Rookie</v>
      </c>
      <c r="K16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1" s="59">
        <f>ROUNDDOWN(RosterPlan25[[#This Row],[Optimal $]]*IF(RosterPlan25[[#This Row],[Contract]]="Rookie",0.3,0.15),0)</f>
        <v>0</v>
      </c>
      <c r="M161" s="59">
        <f ca="1">ROUNDDOWN(RosterPlan25[[#This Row],[Optimal $]]*IF(YEAR(TODAY())=2021,0,IF(RosterPlan25[[#This Row],[Contract]]="Rookie",0.3,0.15)),0)</f>
        <v>0</v>
      </c>
      <c r="N16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61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61" s="39" t="s">
        <v>434</v>
      </c>
      <c r="Q161" s="61">
        <f>_xlfn.IFNA(INDEX(Draft2020[Net Keeper Count],RosterPlan25[[#This Row],[DraftIndex]]),0)+IF(RosterPlan25[[#This Row],[KEEPER / RFA]]="K",1,0)</f>
        <v>1</v>
      </c>
      <c r="R161" s="60"/>
      <c r="S161" s="58">
        <f>IF(RosterPlan25[[#This Row],[VAR/G]]&gt;0,ROUND($AC$29*RosterPlan25[[#This Row],[VAR/G]],0),0)+1</f>
        <v>1</v>
      </c>
      <c r="T161" s="58">
        <f>RosterPlan25[[#This Row],[Optimal $]]-RosterPlan25[[#This Row],[2021 $]]</f>
        <v>0</v>
      </c>
      <c r="U161" s="62">
        <f>IF(OR(RosterPlan25[[#This Row],[SOURCE]]="Rookie",RosterPlan25[[#This Row],[POS]]="K"),0,RosterPlan25[[#This Row],[VAR/G]]+3.3)</f>
        <v>0</v>
      </c>
      <c r="V161" s="62">
        <f>IF(RosterPlan25[[#This Row],[VAW/G]]&gt;0,ROUND(RosterPlan25[[#This Row],[VAW/G]]*$AC$56,0)+1,1)</f>
        <v>1</v>
      </c>
      <c r="W161" s="63">
        <f>RosterPlan25[[#This Row],[VAWG Market $]]-_xlfn.IFNA(RosterPlan25[[#This Row],[2021 $]],1)</f>
        <v>0</v>
      </c>
      <c r="X16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1" s="62">
        <f>RosterPlan25[[#This Row],[Pure Inflated $]]-RosterPlan25[[#This Row],[2021 $]]</f>
        <v>0</v>
      </c>
      <c r="Z161" s="62" t="e">
        <f>INDEX(players[age],MATCH(RosterPlan25[[#This Row],[player_id]],players[sleeper_id],0))</f>
        <v>#N/A</v>
      </c>
      <c r="AQ161"/>
      <c r="AR161"/>
      <c r="AS161"/>
      <c r="AT161"/>
      <c r="AU161"/>
      <c r="AV161"/>
    </row>
    <row r="162" spans="1:48" x14ac:dyDescent="0.3">
      <c r="A162" s="1"/>
      <c r="B162" s="69" t="s">
        <v>261</v>
      </c>
      <c r="C162" s="69" t="s">
        <v>13785</v>
      </c>
      <c r="D162" s="69">
        <f>_xlfn.IFNA(MATCH(RosterPlan25[[#This Row],[player_id]],CompositeRoster[sleeper_id],0),  MATCH(RosterPlan25[[#This Row],[PLAYER]],CompositeRoster[full_name],0))</f>
        <v>161</v>
      </c>
      <c r="E162" s="69" t="e">
        <f>MATCH(RosterPlan25[[#This Row],[player_id]],Draft2020[sleeper_id],0)</f>
        <v>#N/A</v>
      </c>
      <c r="F162" s="58" t="str">
        <f>INDEX(CompositeRoster[team],RosterPlan25[[#This Row],[RosterIndex]])&amp;""</f>
        <v>TBD</v>
      </c>
      <c r="G162" s="58" t="str">
        <f>INDEX(CompositeRoster[position],RosterPlan25[[#This Row],[RosterIndex]])&amp;""</f>
        <v>TBD</v>
      </c>
      <c r="H162" s="58" t="str">
        <f>INDEX(CompositeRoster[source],RosterPlan25[[#This Row],[RosterIndex]])</f>
        <v>Rookie</v>
      </c>
      <c r="I162" s="59">
        <f>_xlfn.IFNA(INDEX(Draft2020[PRICE],RosterPlan25[[#This Row],[DraftIndex]]),0)</f>
        <v>0</v>
      </c>
      <c r="J162" s="59" t="str">
        <f>IF(RosterPlan25[[#This Row],[SOURCE]]="Rookie","Rookie",_xlfn.IFNA(INDEX(Draft2020[Current Contract],RosterPlan25[[#This Row],[DraftIndex]]),"Undrafted"))</f>
        <v>Rookie</v>
      </c>
      <c r="K16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2" s="59">
        <f>ROUNDDOWN(RosterPlan25[[#This Row],[Optimal $]]*IF(RosterPlan25[[#This Row],[Contract]]="Rookie",0.3,0.15),0)</f>
        <v>0</v>
      </c>
      <c r="M162" s="59">
        <f ca="1">ROUNDDOWN(RosterPlan25[[#This Row],[Optimal $]]*IF(YEAR(TODAY())=2021,0,IF(RosterPlan25[[#This Row],[Contract]]="Rookie",0.3,0.15)),0)</f>
        <v>0</v>
      </c>
      <c r="N16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62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62" s="39" t="s">
        <v>434</v>
      </c>
      <c r="Q162" s="61">
        <f>_xlfn.IFNA(INDEX(Draft2020[Net Keeper Count],RosterPlan25[[#This Row],[DraftIndex]]),0)+IF(RosterPlan25[[#This Row],[KEEPER / RFA]]="K",1,0)</f>
        <v>1</v>
      </c>
      <c r="R162" s="60"/>
      <c r="S162" s="58">
        <f>IF(RosterPlan25[[#This Row],[VAR/G]]&gt;0,ROUND($AC$29*RosterPlan25[[#This Row],[VAR/G]],0),0)+1</f>
        <v>1</v>
      </c>
      <c r="T162" s="58">
        <f>RosterPlan25[[#This Row],[Optimal $]]-RosterPlan25[[#This Row],[2021 $]]</f>
        <v>0</v>
      </c>
      <c r="U162" s="62">
        <f>IF(OR(RosterPlan25[[#This Row],[SOURCE]]="Rookie",RosterPlan25[[#This Row],[POS]]="K"),0,RosterPlan25[[#This Row],[VAR/G]]+3.3)</f>
        <v>0</v>
      </c>
      <c r="V162" s="62">
        <f>IF(RosterPlan25[[#This Row],[VAW/G]]&gt;0,ROUND(RosterPlan25[[#This Row],[VAW/G]]*$AC$56,0)+1,1)</f>
        <v>1</v>
      </c>
      <c r="W162" s="63">
        <f>RosterPlan25[[#This Row],[VAWG Market $]]-_xlfn.IFNA(RosterPlan25[[#This Row],[2021 $]],1)</f>
        <v>0</v>
      </c>
      <c r="X16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2" s="62">
        <f>RosterPlan25[[#This Row],[Pure Inflated $]]-RosterPlan25[[#This Row],[2021 $]]</f>
        <v>0</v>
      </c>
      <c r="Z162" s="62" t="e">
        <f>INDEX(players[age],MATCH(RosterPlan25[[#This Row],[player_id]],players[sleeper_id],0))</f>
        <v>#N/A</v>
      </c>
      <c r="AQ162"/>
      <c r="AR162"/>
      <c r="AS162"/>
      <c r="AT162"/>
      <c r="AU162"/>
      <c r="AV162"/>
    </row>
    <row r="163" spans="1:48" x14ac:dyDescent="0.3">
      <c r="A163" s="1" t="s">
        <v>14685</v>
      </c>
      <c r="B163" s="69" t="s">
        <v>267</v>
      </c>
      <c r="C163" s="69" t="s">
        <v>14684</v>
      </c>
      <c r="D163" s="69">
        <f>_xlfn.IFNA(MATCH(RosterPlan25[[#This Row],[player_id]],CompositeRoster[sleeper_id],0),  MATCH(RosterPlan25[[#This Row],[PLAYER]],CompositeRoster[full_name],0))</f>
        <v>162</v>
      </c>
      <c r="E163" s="69">
        <f>MATCH(RosterPlan25[[#This Row],[player_id]],Draft2020[sleeper_id],0)</f>
        <v>70</v>
      </c>
      <c r="F163" s="69" t="str">
        <f>INDEX(CompositeRoster[team],RosterPlan25[[#This Row],[RosterIndex]])&amp;""</f>
        <v>GB</v>
      </c>
      <c r="G163" s="69" t="str">
        <f>INDEX(CompositeRoster[position],RosterPlan25[[#This Row],[RosterIndex]])&amp;""</f>
        <v>RB</v>
      </c>
      <c r="H163" s="69" t="str">
        <f>INDEX(CompositeRoster[source],RosterPlan25[[#This Row],[RosterIndex]])</f>
        <v>Roster</v>
      </c>
      <c r="I163" s="42">
        <f>_xlfn.IFNA(INDEX(Draft2020[PRICE],RosterPlan25[[#This Row],[DraftIndex]]),0)</f>
        <v>4</v>
      </c>
      <c r="J163" s="42" t="str">
        <f>IF(RosterPlan25[[#This Row],[SOURCE]]="Rookie","Rookie",_xlfn.IFNA(INDEX(Draft2020[Current Contract],RosterPlan25[[#This Row],[DraftIndex]]),"Undrafted"))</f>
        <v>Rookie</v>
      </c>
      <c r="K163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3" s="42">
        <f>ROUNDDOWN(RosterPlan25[[#This Row],[Optimal $]]*IF(RosterPlan25[[#This Row],[Contract]]="Rookie",0.3,0.15),0)</f>
        <v>0</v>
      </c>
      <c r="M163" s="42">
        <f ca="1">ROUNDDOWN(RosterPlan25[[#This Row],[Optimal $]]*IF(YEAR(TODAY())=2021,0,IF(RosterPlan25[[#This Row],[Contract]]="Rookie",0.3,0.15)),0)</f>
        <v>0</v>
      </c>
      <c r="N163" s="69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63" s="38">
        <f>_xlfn.IFNA(IF(RosterPlan25[[#This Row],[POS]]="K",0,INDEX(BeerSheets[Average],MATCH(TEXT(RosterPlan25[[#This Row],[player_id]],"0"),BeerSheets[sleeper_id],0))),_xlfn.SWITCH(RosterPlan25[[#This Row],[POS]],"QB",-12,"RB",-8,"WR",-8,-5))</f>
        <v>-0.5</v>
      </c>
      <c r="P163" s="39" t="s">
        <v>434</v>
      </c>
      <c r="Q163" s="36">
        <f>_xlfn.IFNA(INDEX(Draft2020[Net Keeper Count],RosterPlan25[[#This Row],[DraftIndex]]),0)+IF(RosterPlan25[[#This Row],[KEEPER / RFA]]="K",1,0)</f>
        <v>1</v>
      </c>
      <c r="R163" s="39"/>
      <c r="S163" s="69">
        <f>IF(RosterPlan25[[#This Row],[VAR/G]]&gt;0,ROUND($AC$29*RosterPlan25[[#This Row],[VAR/G]],0),0)+1</f>
        <v>1</v>
      </c>
      <c r="T163" s="36">
        <f ca="1">RosterPlan25[[#This Row],[Optimal $]]-RosterPlan25[[#This Row],[2021 $]]</f>
        <v>-3</v>
      </c>
      <c r="U163" s="36">
        <f>IF(OR(RosterPlan25[[#This Row],[SOURCE]]="Rookie",RosterPlan25[[#This Row],[POS]]="K"),0,RosterPlan25[[#This Row],[VAR/G]]+3.3)</f>
        <v>2.8</v>
      </c>
      <c r="V163" s="36">
        <f ca="1">IF(RosterPlan25[[#This Row],[VAW/G]]&gt;0,ROUND(RosterPlan25[[#This Row],[VAW/G]]*$AC$56,0)+1,1)</f>
        <v>172</v>
      </c>
      <c r="W163" s="43">
        <f ca="1">RosterPlan25[[#This Row],[VAWG Market $]]-_xlfn.IFNA(RosterPlan25[[#This Row],[2021 $]],1)</f>
        <v>168</v>
      </c>
      <c r="X163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3" s="36">
        <f ca="1">RosterPlan25[[#This Row],[Pure Inflated $]]-RosterPlan25[[#This Row],[2021 $]]</f>
        <v>-3</v>
      </c>
      <c r="Z163" s="62">
        <f>INDEX(players[age],MATCH(RosterPlan25[[#This Row],[player_id]],players[sleeper_id],0))</f>
        <v>23</v>
      </c>
      <c r="AQ163"/>
      <c r="AR163"/>
      <c r="AS163"/>
      <c r="AT163"/>
      <c r="AU163"/>
      <c r="AV163"/>
    </row>
    <row r="164" spans="1:48" x14ac:dyDescent="0.3">
      <c r="A164" s="1" t="s">
        <v>15213</v>
      </c>
      <c r="B164" s="69" t="s">
        <v>267</v>
      </c>
      <c r="C164" s="69" t="s">
        <v>15212</v>
      </c>
      <c r="D164" s="69">
        <f>_xlfn.IFNA(MATCH(RosterPlan25[[#This Row],[player_id]],CompositeRoster[sleeper_id],0),  MATCH(RosterPlan25[[#This Row],[PLAYER]],CompositeRoster[full_name],0))</f>
        <v>163</v>
      </c>
      <c r="E164" s="69">
        <f>MATCH(RosterPlan25[[#This Row],[player_id]],Draft2020[sleeper_id],0)</f>
        <v>96</v>
      </c>
      <c r="F164" s="69" t="str">
        <f>INDEX(CompositeRoster[team],RosterPlan25[[#This Row],[RosterIndex]])&amp;""</f>
        <v>SF</v>
      </c>
      <c r="G164" s="69" t="str">
        <f>INDEX(CompositeRoster[position],RosterPlan25[[#This Row],[RosterIndex]])&amp;""</f>
        <v>WR</v>
      </c>
      <c r="H164" s="36" t="str">
        <f>INDEX(CompositeRoster[source],RosterPlan25[[#This Row],[RosterIndex]])</f>
        <v>Roster</v>
      </c>
      <c r="I164" s="42">
        <f>_xlfn.IFNA(INDEX(Draft2020[PRICE],RosterPlan25[[#This Row],[DraftIndex]]),0)</f>
        <v>4</v>
      </c>
      <c r="J164" s="42" t="str">
        <f>IF(RosterPlan25[[#This Row],[SOURCE]]="Rookie","Rookie",_xlfn.IFNA(INDEX(Draft2020[Current Contract],RosterPlan25[[#This Row],[DraftIndex]]),"Undrafted"))</f>
        <v>Rookie</v>
      </c>
      <c r="K164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4" s="42">
        <f>ROUNDDOWN(RosterPlan25[[#This Row],[Optimal $]]*IF(RosterPlan25[[#This Row],[Contract]]="Rookie",0.3,0.15),0)</f>
        <v>2</v>
      </c>
      <c r="M164" s="42">
        <f ca="1">ROUNDDOWN(RosterPlan25[[#This Row],[Optimal $]]*IF(YEAR(TODAY())=2021,0,IF(RosterPlan25[[#This Row],[Contract]]="Rookie",0.3,0.15)),0)</f>
        <v>0</v>
      </c>
      <c r="N164" s="36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64" s="38">
        <f>_xlfn.IFNA(IF(RosterPlan25[[#This Row],[POS]]="K",0,INDEX(BeerSheets[Average],MATCH(TEXT(RosterPlan25[[#This Row],[player_id]],"0"),BeerSheets[sleeper_id],0))),_xlfn.SWITCH(RosterPlan25[[#This Row],[POS]],"QB",-12,"RB",-8,"WR",-8,-5))</f>
        <v>0.89</v>
      </c>
      <c r="P164" s="39" t="s">
        <v>434</v>
      </c>
      <c r="Q164" s="36">
        <f>_xlfn.IFNA(INDEX(Draft2020[Net Keeper Count],RosterPlan25[[#This Row],[DraftIndex]]),0)+IF(RosterPlan25[[#This Row],[KEEPER / RFA]]="K",1,0)</f>
        <v>1</v>
      </c>
      <c r="R164" s="39"/>
      <c r="S164" s="69">
        <f>IF(RosterPlan25[[#This Row],[VAR/G]]&gt;0,ROUND($AC$29*RosterPlan25[[#This Row],[VAR/G]],0),0)+1</f>
        <v>9</v>
      </c>
      <c r="T164" s="36">
        <f ca="1">RosterPlan25[[#This Row],[Optimal $]]-RosterPlan25[[#This Row],[2021 $]]</f>
        <v>5</v>
      </c>
      <c r="U164" s="36">
        <f>IF(OR(RosterPlan25[[#This Row],[SOURCE]]="Rookie",RosterPlan25[[#This Row],[POS]]="K"),0,RosterPlan25[[#This Row],[VAR/G]]+3.3)</f>
        <v>4.1899999999999995</v>
      </c>
      <c r="V164" s="36">
        <f ca="1">IF(RosterPlan25[[#This Row],[VAW/G]]&gt;0,ROUND(RosterPlan25[[#This Row],[VAW/G]]*$AC$56,0)+1,1)</f>
        <v>256</v>
      </c>
      <c r="W164" s="43">
        <f ca="1">RosterPlan25[[#This Row],[VAWG Market $]]-_xlfn.IFNA(RosterPlan25[[#This Row],[2021 $]],1)</f>
        <v>252</v>
      </c>
      <c r="X164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164" s="36">
        <f ca="1">RosterPlan25[[#This Row],[Pure Inflated $]]-RosterPlan25[[#This Row],[2021 $]]</f>
        <v>117</v>
      </c>
      <c r="Z164" s="62">
        <f>INDEX(players[age],MATCH(RosterPlan25[[#This Row],[player_id]],players[sleeper_id],0))</f>
        <v>23</v>
      </c>
      <c r="AQ164"/>
      <c r="AR164"/>
      <c r="AS164"/>
      <c r="AT164"/>
      <c r="AU164"/>
      <c r="AV164"/>
    </row>
    <row r="165" spans="1:48" x14ac:dyDescent="0.3">
      <c r="A165" s="1" t="s">
        <v>156</v>
      </c>
      <c r="B165" s="69" t="s">
        <v>267</v>
      </c>
      <c r="C165" s="69" t="s">
        <v>7587</v>
      </c>
      <c r="D165" s="58">
        <f>_xlfn.IFNA(MATCH(RosterPlan25[[#This Row],[player_id]],CompositeRoster[sleeper_id],0),  MATCH(RosterPlan25[[#This Row],[PLAYER]],CompositeRoster[full_name],0))</f>
        <v>164</v>
      </c>
      <c r="E165" s="58">
        <f>MATCH(RosterPlan25[[#This Row],[player_id]],Draft2020[sleeper_id],0)</f>
        <v>67</v>
      </c>
      <c r="F165" s="58" t="str">
        <f>INDEX(CompositeRoster[team],RosterPlan25[[#This Row],[RosterIndex]])&amp;""</f>
        <v>CAR</v>
      </c>
      <c r="G165" s="58" t="str">
        <f>INDEX(CompositeRoster[position],RosterPlan25[[#This Row],[RosterIndex]])&amp;""</f>
        <v>RB</v>
      </c>
      <c r="H165" s="58" t="str">
        <f>INDEX(CompositeRoster[source],RosterPlan25[[#This Row],[RosterIndex]])</f>
        <v>Roster</v>
      </c>
      <c r="I165" s="59">
        <f>_xlfn.IFNA(INDEX(Draft2020[PRICE],RosterPlan25[[#This Row],[DraftIndex]]),0)</f>
        <v>78</v>
      </c>
      <c r="J165" s="59" t="str">
        <f>IF(RosterPlan25[[#This Row],[SOURCE]]="Rookie","Rookie",_xlfn.IFNA(INDEX(Draft2020[Current Contract],RosterPlan25[[#This Row],[DraftIndex]]),"Undrafted"))</f>
        <v>Rookie</v>
      </c>
      <c r="K16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5" s="59">
        <f>ROUNDDOWN(RosterPlan25[[#This Row],[Optimal $]]*IF(RosterPlan25[[#This Row],[Contract]]="Rookie",0.3,0.15),0)</f>
        <v>30</v>
      </c>
      <c r="M165" s="59">
        <f ca="1">ROUNDDOWN(RosterPlan25[[#This Row],[Optimal $]]*IF(YEAR(TODAY())=2021,0,IF(RosterPlan25[[#This Row],[Contract]]="Rookie",0.3,0.15)),0)</f>
        <v>0</v>
      </c>
      <c r="N165" s="60">
        <f ca="1">IF(RosterPlan25[[#This Row],[SOURCE]]="Rookie",INDEX(Rookies2021[salary],MATCH(RosterPlan25[[#This Row],[PLAYER]],Rookies2021[full_name],0)),MAX(RosterPlan25[[#This Row],[Current $]]+RosterPlan25[[#This Row],[$↑ VAR]],1))</f>
        <v>78</v>
      </c>
      <c r="O165" s="26">
        <f>_xlfn.IFNA(IF(RosterPlan25[[#This Row],[POS]]="K",0,INDEX(BeerSheets[Average],MATCH(TEXT(RosterPlan25[[#This Row],[player_id]],"0"),BeerSheets[sleeper_id],0))),_xlfn.SWITCH(RosterPlan25[[#This Row],[POS]],"QB",-12,"RB",-8,"WR",-8,-5))</f>
        <v>11.42</v>
      </c>
      <c r="P165" s="39" t="s">
        <v>434</v>
      </c>
      <c r="Q165" s="61">
        <f>_xlfn.IFNA(INDEX(Draft2020[Net Keeper Count],RosterPlan25[[#This Row],[DraftIndex]]),0)+IF(RosterPlan25[[#This Row],[KEEPER / RFA]]="K",1,0)</f>
        <v>4</v>
      </c>
      <c r="R165" s="60"/>
      <c r="S165" s="58">
        <f>IF(RosterPlan25[[#This Row],[VAR/G]]&gt;0,ROUND($AC$29*RosterPlan25[[#This Row],[VAR/G]],0),0)+1</f>
        <v>103</v>
      </c>
      <c r="T165" s="58">
        <f ca="1">RosterPlan25[[#This Row],[Optimal $]]-RosterPlan25[[#This Row],[2021 $]]</f>
        <v>25</v>
      </c>
      <c r="U165" s="62">
        <f>IF(OR(RosterPlan25[[#This Row],[SOURCE]]="Rookie",RosterPlan25[[#This Row],[POS]]="K"),0,RosterPlan25[[#This Row],[VAR/G]]+3.3)</f>
        <v>14.719999999999999</v>
      </c>
      <c r="V165" s="62">
        <f ca="1">IF(RosterPlan25[[#This Row],[VAW/G]]&gt;0,ROUND(RosterPlan25[[#This Row],[VAW/G]]*$AC$56,0)+1,1)</f>
        <v>899</v>
      </c>
      <c r="W165" s="63">
        <f ca="1">RosterPlan25[[#This Row],[VAWG Market $]]-_xlfn.IFNA(RosterPlan25[[#This Row],[2021 $]],1)</f>
        <v>821</v>
      </c>
      <c r="X165" s="58">
        <f ca="1">IF(RosterPlan25[[#This Row],[VAR/G]]&gt;0,1+ROUND(RosterPlan25[[#This Row],[VAR/G]]*IF(RosterPlan25[[#This Row],[KEEPER / RFA]]="K",($AC$34+RosterPlan25[[#This Row],[2021 $]]-1)/($AC$25+RosterPlan25[[#This Row],[VAR/G]]),$AC$35),0),1)</f>
        <v>195</v>
      </c>
      <c r="Y165" s="62">
        <f ca="1">RosterPlan25[[#This Row],[Pure Inflated $]]-RosterPlan25[[#This Row],[2021 $]]</f>
        <v>117</v>
      </c>
      <c r="Z165" s="62">
        <f>INDEX(players[age],MATCH(RosterPlan25[[#This Row],[player_id]],players[sleeper_id],0))</f>
        <v>25</v>
      </c>
      <c r="AQ165"/>
      <c r="AR165"/>
      <c r="AS165"/>
      <c r="AT165"/>
      <c r="AU165"/>
      <c r="AV165"/>
    </row>
    <row r="166" spans="1:48" x14ac:dyDescent="0.3">
      <c r="A166" s="1" t="s">
        <v>158</v>
      </c>
      <c r="B166" s="69" t="s">
        <v>267</v>
      </c>
      <c r="C166" s="69" t="s">
        <v>1907</v>
      </c>
      <c r="D166" s="58">
        <f>_xlfn.IFNA(MATCH(RosterPlan25[[#This Row],[player_id]],CompositeRoster[sleeper_id],0),  MATCH(RosterPlan25[[#This Row],[PLAYER]],CompositeRoster[full_name],0))</f>
        <v>165</v>
      </c>
      <c r="E166" s="58">
        <f>MATCH(RosterPlan25[[#This Row],[player_id]],Draft2020[sleeper_id],0)</f>
        <v>64</v>
      </c>
      <c r="F166" s="58" t="str">
        <f>INDEX(CompositeRoster[team],RosterPlan25[[#This Row],[RosterIndex]])&amp;""</f>
        <v>DEN</v>
      </c>
      <c r="G166" s="58" t="str">
        <f>INDEX(CompositeRoster[position],RosterPlan25[[#This Row],[RosterIndex]])&amp;""</f>
        <v>WR</v>
      </c>
      <c r="H166" s="58" t="str">
        <f>INDEX(CompositeRoster[source],RosterPlan25[[#This Row],[RosterIndex]])</f>
        <v>Roster</v>
      </c>
      <c r="I166" s="59">
        <f>_xlfn.IFNA(INDEX(Draft2020[PRICE],RosterPlan25[[#This Row],[DraftIndex]]),0)</f>
        <v>11</v>
      </c>
      <c r="J166" s="59" t="str">
        <f>IF(RosterPlan25[[#This Row],[SOURCE]]="Rookie","Rookie",_xlfn.IFNA(INDEX(Draft2020[Current Contract],RosterPlan25[[#This Row],[DraftIndex]]),"Undrafted"))</f>
        <v>Rookie</v>
      </c>
      <c r="K16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6" s="59">
        <f>ROUNDDOWN(RosterPlan25[[#This Row],[Optimal $]]*IF(RosterPlan25[[#This Row],[Contract]]="Rookie",0.3,0.15),0)</f>
        <v>3</v>
      </c>
      <c r="M166" s="59">
        <f ca="1">ROUNDDOWN(RosterPlan25[[#This Row],[Optimal $]]*IF(YEAR(TODAY())=2021,0,IF(RosterPlan25[[#This Row],[Contract]]="Rookie",0.3,0.15)),0)</f>
        <v>0</v>
      </c>
      <c r="N166" s="60">
        <f ca="1">IF(RosterPlan25[[#This Row],[SOURCE]]="Rookie",INDEX(Rookies2021[salary],MATCH(RosterPlan25[[#This Row],[PLAYER]],Rookies2021[full_name],0)),MAX(RosterPlan25[[#This Row],[Current $]]+RosterPlan25[[#This Row],[$↑ VAR]],1))</f>
        <v>11</v>
      </c>
      <c r="O166" s="26">
        <f>_xlfn.IFNA(IF(RosterPlan25[[#This Row],[POS]]="K",0,INDEX(BeerSheets[Average],MATCH(TEXT(RosterPlan25[[#This Row],[player_id]],"0"),BeerSheets[sleeper_id],0))),_xlfn.SWITCH(RosterPlan25[[#This Row],[POS]],"QB",-12,"RB",-8,"WR",-8,-5))</f>
        <v>1.23</v>
      </c>
      <c r="P166" s="39" t="s">
        <v>434</v>
      </c>
      <c r="Q166" s="61">
        <f>_xlfn.IFNA(INDEX(Draft2020[Net Keeper Count],RosterPlan25[[#This Row],[DraftIndex]]),0)+IF(RosterPlan25[[#This Row],[KEEPER / RFA]]="K",1,0)</f>
        <v>3</v>
      </c>
      <c r="R166" s="60"/>
      <c r="S166" s="58">
        <f>IF(RosterPlan25[[#This Row],[VAR/G]]&gt;0,ROUND($AC$29*RosterPlan25[[#This Row],[VAR/G]],0),0)+1</f>
        <v>12</v>
      </c>
      <c r="T166" s="58">
        <f ca="1">RosterPlan25[[#This Row],[Optimal $]]-RosterPlan25[[#This Row],[2021 $]]</f>
        <v>1</v>
      </c>
      <c r="U166" s="62">
        <f>IF(OR(RosterPlan25[[#This Row],[SOURCE]]="Rookie",RosterPlan25[[#This Row],[POS]]="K"),0,RosterPlan25[[#This Row],[VAR/G]]+3.3)</f>
        <v>4.5299999999999994</v>
      </c>
      <c r="V166" s="62">
        <f ca="1">IF(RosterPlan25[[#This Row],[VAW/G]]&gt;0,ROUND(RosterPlan25[[#This Row],[VAW/G]]*$AC$56,0)+1,1)</f>
        <v>277</v>
      </c>
      <c r="W166" s="63">
        <f ca="1">RosterPlan25[[#This Row],[VAWG Market $]]-_xlfn.IFNA(RosterPlan25[[#This Row],[2021 $]],1)</f>
        <v>266</v>
      </c>
      <c r="X166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128</v>
      </c>
      <c r="Y166" s="62">
        <f ca="1">RosterPlan25[[#This Row],[Pure Inflated $]]-RosterPlan25[[#This Row],[2021 $]]</f>
        <v>117</v>
      </c>
      <c r="Z166" s="62">
        <f>INDEX(players[age],MATCH(RosterPlan25[[#This Row],[player_id]],players[sleeper_id],0))</f>
        <v>25</v>
      </c>
      <c r="AQ166"/>
      <c r="AR166"/>
      <c r="AS166"/>
      <c r="AT166"/>
      <c r="AU166"/>
      <c r="AV166"/>
    </row>
    <row r="167" spans="1:48" x14ac:dyDescent="0.3">
      <c r="A167" s="1" t="s">
        <v>14777</v>
      </c>
      <c r="B167" s="69" t="s">
        <v>267</v>
      </c>
      <c r="C167" s="69" t="s">
        <v>14776</v>
      </c>
      <c r="D167" s="58">
        <f>_xlfn.IFNA(MATCH(RosterPlan25[[#This Row],[player_id]],CompositeRoster[sleeper_id],0),  MATCH(RosterPlan25[[#This Row],[PLAYER]],CompositeRoster[full_name],0))</f>
        <v>166</v>
      </c>
      <c r="E167" s="58" t="e">
        <f>MATCH(RosterPlan25[[#This Row],[player_id]],Draft2020[sleeper_id],0)</f>
        <v>#N/A</v>
      </c>
      <c r="F167" s="58" t="str">
        <f>INDEX(CompositeRoster[team],RosterPlan25[[#This Row],[RosterIndex]])&amp;""</f>
        <v>CHI</v>
      </c>
      <c r="G167" s="58" t="str">
        <f>INDEX(CompositeRoster[position],RosterPlan25[[#This Row],[RosterIndex]])&amp;""</f>
        <v>WR</v>
      </c>
      <c r="H167" s="58" t="str">
        <f>INDEX(CompositeRoster[source],RosterPlan25[[#This Row],[RosterIndex]])</f>
        <v>Roster</v>
      </c>
      <c r="I167" s="59">
        <f>_xlfn.IFNA(INDEX(Draft2020[PRICE],RosterPlan25[[#This Row],[DraftIndex]]),0)</f>
        <v>0</v>
      </c>
      <c r="J167" s="59" t="str">
        <f>IF(RosterPlan25[[#This Row],[SOURCE]]="Rookie","Rookie",_xlfn.IFNA(INDEX(Draft2020[Current Contract],RosterPlan25[[#This Row],[DraftIndex]]),"Undrafted"))</f>
        <v>Undrafted</v>
      </c>
      <c r="K16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67" s="59">
        <f>ROUNDDOWN(RosterPlan25[[#This Row],[Optimal $]]*IF(RosterPlan25[[#This Row],[Contract]]="Rookie",0.3,0.15),0)</f>
        <v>0</v>
      </c>
      <c r="M167" s="59">
        <f ca="1">ROUNDDOWN(RosterPlan25[[#This Row],[Optimal $]]*IF(YEAR(TODAY())=2021,0,IF(RosterPlan25[[#This Row],[Contract]]="Rookie",0.3,0.15)),0)</f>
        <v>0</v>
      </c>
      <c r="N167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67" s="26">
        <f>_xlfn.IFNA(IF(RosterPlan25[[#This Row],[POS]]="K",0,INDEX(BeerSheets[Average],MATCH(TEXT(RosterPlan25[[#This Row],[player_id]],"0"),BeerSheets[sleeper_id],0))),_xlfn.SWITCH(RosterPlan25[[#This Row],[POS]],"QB",-12,"RB",-8,"WR",-8,-5))</f>
        <v>-1.48</v>
      </c>
      <c r="P167" s="39" t="s">
        <v>434</v>
      </c>
      <c r="Q167" s="61">
        <f>_xlfn.IFNA(INDEX(Draft2020[Net Keeper Count],RosterPlan25[[#This Row],[DraftIndex]]),0)+IF(RosterPlan25[[#This Row],[KEEPER / RFA]]="K",1,0)</f>
        <v>1</v>
      </c>
      <c r="R167" s="60"/>
      <c r="S167" s="58">
        <f>IF(RosterPlan25[[#This Row],[VAR/G]]&gt;0,ROUND($AC$29*RosterPlan25[[#This Row],[VAR/G]],0),0)+1</f>
        <v>1</v>
      </c>
      <c r="T167" s="58">
        <f ca="1">RosterPlan25[[#This Row],[Optimal $]]-RosterPlan25[[#This Row],[2021 $]]</f>
        <v>0</v>
      </c>
      <c r="U167" s="62">
        <f>IF(OR(RosterPlan25[[#This Row],[SOURCE]]="Rookie",RosterPlan25[[#This Row],[POS]]="K"),0,RosterPlan25[[#This Row],[VAR/G]]+3.3)</f>
        <v>1.8199999999999998</v>
      </c>
      <c r="V167" s="62">
        <f ca="1">IF(RosterPlan25[[#This Row],[VAW/G]]&gt;0,ROUND(RosterPlan25[[#This Row],[VAW/G]]*$AC$56,0)+1,1)</f>
        <v>112</v>
      </c>
      <c r="W167" s="63">
        <f ca="1">RosterPlan25[[#This Row],[VAWG Market $]]-_xlfn.IFNA(RosterPlan25[[#This Row],[2021 $]],1)</f>
        <v>111</v>
      </c>
      <c r="X16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7" s="62">
        <f ca="1">RosterPlan25[[#This Row],[Pure Inflated $]]-RosterPlan25[[#This Row],[2021 $]]</f>
        <v>0</v>
      </c>
      <c r="Z167" s="62">
        <f>INDEX(players[age],MATCH(RosterPlan25[[#This Row],[player_id]],players[sleeper_id],0))</f>
        <v>23</v>
      </c>
      <c r="AQ167"/>
      <c r="AR167"/>
      <c r="AS167"/>
      <c r="AT167"/>
      <c r="AU167"/>
      <c r="AV167"/>
    </row>
    <row r="168" spans="1:48" x14ac:dyDescent="0.3">
      <c r="A168" s="1" t="s">
        <v>10240</v>
      </c>
      <c r="B168" s="69" t="s">
        <v>267</v>
      </c>
      <c r="C168" s="69" t="s">
        <v>10242</v>
      </c>
      <c r="D168" s="58">
        <f>_xlfn.IFNA(MATCH(RosterPlan25[[#This Row],[player_id]],CompositeRoster[sleeper_id],0),  MATCH(RosterPlan25[[#This Row],[PLAYER]],CompositeRoster[full_name],0))</f>
        <v>167</v>
      </c>
      <c r="E168" s="58">
        <f>MATCH(RosterPlan25[[#This Row],[player_id]],Draft2020[sleeper_id],0)</f>
        <v>89</v>
      </c>
      <c r="F168" s="58" t="str">
        <f>INDEX(CompositeRoster[team],RosterPlan25[[#This Row],[RosterIndex]])&amp;""</f>
        <v>BUF</v>
      </c>
      <c r="G168" s="58" t="str">
        <f>INDEX(CompositeRoster[position],RosterPlan25[[#This Row],[RosterIndex]])&amp;""</f>
        <v>RB</v>
      </c>
      <c r="H168" s="58" t="str">
        <f>INDEX(CompositeRoster[source],RosterPlan25[[#This Row],[RosterIndex]])</f>
        <v>Roster</v>
      </c>
      <c r="I168" s="59">
        <f>_xlfn.IFNA(INDEX(Draft2020[PRICE],RosterPlan25[[#This Row],[DraftIndex]]),0)</f>
        <v>11</v>
      </c>
      <c r="J168" s="59" t="str">
        <f>IF(RosterPlan25[[#This Row],[SOURCE]]="Rookie","Rookie",_xlfn.IFNA(INDEX(Draft2020[Current Contract],RosterPlan25[[#This Row],[DraftIndex]]),"Undrafted"))</f>
        <v>Rookie</v>
      </c>
      <c r="K16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68" s="59">
        <f>ROUNDDOWN(RosterPlan25[[#This Row],[Optimal $]]*IF(RosterPlan25[[#This Row],[Contract]]="Rookie",0.3,0.15),0)</f>
        <v>0</v>
      </c>
      <c r="M168" s="59">
        <f ca="1">ROUNDDOWN(RosterPlan25[[#This Row],[Optimal $]]*IF(YEAR(TODAY())=2021,0,IF(RosterPlan25[[#This Row],[Contract]]="Rookie",0.3,0.15)),0)</f>
        <v>0</v>
      </c>
      <c r="N168" s="60">
        <f ca="1">IF(RosterPlan25[[#This Row],[SOURCE]]="Rookie",INDEX(Rookies2021[salary],MATCH(RosterPlan25[[#This Row],[PLAYER]],Rookies2021[full_name],0)),MAX(RosterPlan25[[#This Row],[Current $]]+RosterPlan25[[#This Row],[$↑ VAR]],1))</f>
        <v>11</v>
      </c>
      <c r="O168" s="26">
        <f>_xlfn.IFNA(IF(RosterPlan25[[#This Row],[POS]]="K",0,INDEX(BeerSheets[Average],MATCH(TEXT(RosterPlan25[[#This Row],[player_id]],"0"),BeerSheets[sleeper_id],0))),_xlfn.SWITCH(RosterPlan25[[#This Row],[POS]],"QB",-12,"RB",-8,"WR",-8,-5))</f>
        <v>-0.24</v>
      </c>
      <c r="P168" s="39" t="s">
        <v>434</v>
      </c>
      <c r="Q168" s="61">
        <f>_xlfn.IFNA(INDEX(Draft2020[Net Keeper Count],RosterPlan25[[#This Row],[DraftIndex]]),0)+IF(RosterPlan25[[#This Row],[KEEPER / RFA]]="K",1,0)</f>
        <v>2</v>
      </c>
      <c r="R168" s="60"/>
      <c r="S168" s="58">
        <f>IF(RosterPlan25[[#This Row],[VAR/G]]&gt;0,ROUND($AC$29*RosterPlan25[[#This Row],[VAR/G]],0),0)+1</f>
        <v>1</v>
      </c>
      <c r="T168" s="58">
        <f ca="1">RosterPlan25[[#This Row],[Optimal $]]-RosterPlan25[[#This Row],[2021 $]]</f>
        <v>-10</v>
      </c>
      <c r="U168" s="62">
        <f>IF(OR(RosterPlan25[[#This Row],[SOURCE]]="Rookie",RosterPlan25[[#This Row],[POS]]="K"),0,RosterPlan25[[#This Row],[VAR/G]]+3.3)</f>
        <v>3.0599999999999996</v>
      </c>
      <c r="V168" s="62">
        <f ca="1">IF(RosterPlan25[[#This Row],[VAW/G]]&gt;0,ROUND(RosterPlan25[[#This Row],[VAW/G]]*$AC$56,0)+1,1)</f>
        <v>188</v>
      </c>
      <c r="W168" s="63">
        <f ca="1">RosterPlan25[[#This Row],[VAWG Market $]]-_xlfn.IFNA(RosterPlan25[[#This Row],[2021 $]],1)</f>
        <v>177</v>
      </c>
      <c r="X16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8" s="62">
        <f ca="1">RosterPlan25[[#This Row],[Pure Inflated $]]-RosterPlan25[[#This Row],[2021 $]]</f>
        <v>-10</v>
      </c>
      <c r="Z168" s="62">
        <f>INDEX(players[age],MATCH(RosterPlan25[[#This Row],[player_id]],players[sleeper_id],0))</f>
        <v>23</v>
      </c>
      <c r="AQ168"/>
      <c r="AR168"/>
      <c r="AS168"/>
      <c r="AT168"/>
      <c r="AU168"/>
      <c r="AV168"/>
    </row>
    <row r="169" spans="1:48" x14ac:dyDescent="0.3">
      <c r="A169" s="1" t="s">
        <v>159</v>
      </c>
      <c r="B169" s="69" t="s">
        <v>267</v>
      </c>
      <c r="C169" s="69" t="s">
        <v>8345</v>
      </c>
      <c r="D169" s="58">
        <f>_xlfn.IFNA(MATCH(RosterPlan25[[#This Row],[player_id]],CompositeRoster[sleeper_id],0),  MATCH(RosterPlan25[[#This Row],[PLAYER]],CompositeRoster[full_name],0))</f>
        <v>168</v>
      </c>
      <c r="E169" s="58">
        <f>MATCH(RosterPlan25[[#This Row],[player_id]],Draft2020[sleeper_id],0)</f>
        <v>10</v>
      </c>
      <c r="F169" s="58" t="str">
        <f>INDEX(CompositeRoster[team],RosterPlan25[[#This Row],[RosterIndex]])&amp;""</f>
        <v>BUF</v>
      </c>
      <c r="G169" s="58" t="str">
        <f>INDEX(CompositeRoster[position],RosterPlan25[[#This Row],[RosterIndex]])&amp;""</f>
        <v>WR</v>
      </c>
      <c r="H169" s="58" t="str">
        <f>INDEX(CompositeRoster[source],RosterPlan25[[#This Row],[RosterIndex]])</f>
        <v>Roster</v>
      </c>
      <c r="I169" s="59">
        <f>_xlfn.IFNA(INDEX(Draft2020[PRICE],RosterPlan25[[#This Row],[DraftIndex]]),0)</f>
        <v>5</v>
      </c>
      <c r="J169" s="59" t="str">
        <f>IF(RosterPlan25[[#This Row],[SOURCE]]="Rookie","Rookie",_xlfn.IFNA(INDEX(Draft2020[Current Contract],RosterPlan25[[#This Row],[DraftIndex]]),"Undrafted"))</f>
        <v>Auction</v>
      </c>
      <c r="K16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69" s="59">
        <f>ROUNDDOWN(RosterPlan25[[#This Row],[Optimal $]]*IF(RosterPlan25[[#This Row],[Contract]]="Rookie",0.3,0.15),0)</f>
        <v>0</v>
      </c>
      <c r="M169" s="59">
        <f ca="1">ROUNDDOWN(RosterPlan25[[#This Row],[Optimal $]]*IF(YEAR(TODAY())=2021,0,IF(RosterPlan25[[#This Row],[Contract]]="Rookie",0.3,0.15)),0)</f>
        <v>0</v>
      </c>
      <c r="N169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169" s="26">
        <f>_xlfn.IFNA(IF(RosterPlan25[[#This Row],[POS]]="K",0,INDEX(BeerSheets[Average],MATCH(TEXT(RosterPlan25[[#This Row],[player_id]],"0"),BeerSheets[sleeper_id],0))),_xlfn.SWITCH(RosterPlan25[[#This Row],[POS]],"QB",-12,"RB",-8,"WR",-8,-5))</f>
        <v>-1.85</v>
      </c>
      <c r="P169" s="39" t="s">
        <v>434</v>
      </c>
      <c r="Q169" s="61">
        <f>_xlfn.IFNA(INDEX(Draft2020[Net Keeper Count],RosterPlan25[[#This Row],[DraftIndex]]),0)+IF(RosterPlan25[[#This Row],[KEEPER / RFA]]="K",1,0)</f>
        <v>2</v>
      </c>
      <c r="R169" s="60"/>
      <c r="S169" s="58">
        <f>IF(RosterPlan25[[#This Row],[VAR/G]]&gt;0,ROUND($AC$29*RosterPlan25[[#This Row],[VAR/G]],0),0)+1</f>
        <v>1</v>
      </c>
      <c r="T169" s="58">
        <f ca="1">RosterPlan25[[#This Row],[Optimal $]]-RosterPlan25[[#This Row],[2021 $]]</f>
        <v>-4</v>
      </c>
      <c r="U169" s="62">
        <f>IF(OR(RosterPlan25[[#This Row],[SOURCE]]="Rookie",RosterPlan25[[#This Row],[POS]]="K"),0,RosterPlan25[[#This Row],[VAR/G]]+3.3)</f>
        <v>1.4499999999999997</v>
      </c>
      <c r="V169" s="62">
        <f ca="1">IF(RosterPlan25[[#This Row],[VAW/G]]&gt;0,ROUND(RosterPlan25[[#This Row],[VAW/G]]*$AC$56,0)+1,1)</f>
        <v>89</v>
      </c>
      <c r="W169" s="63">
        <f ca="1">RosterPlan25[[#This Row],[VAWG Market $]]-_xlfn.IFNA(RosterPlan25[[#This Row],[2021 $]],1)</f>
        <v>84</v>
      </c>
      <c r="X16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69" s="62">
        <f ca="1">RosterPlan25[[#This Row],[Pure Inflated $]]-RosterPlan25[[#This Row],[2021 $]]</f>
        <v>-4</v>
      </c>
      <c r="Z169" s="62">
        <f>INDEX(players[age],MATCH(RosterPlan25[[#This Row],[player_id]],players[sleeper_id],0))</f>
        <v>34</v>
      </c>
      <c r="AQ169"/>
      <c r="AR169"/>
      <c r="AS169"/>
      <c r="AT169"/>
      <c r="AU169"/>
      <c r="AV169"/>
    </row>
    <row r="170" spans="1:48" x14ac:dyDescent="0.3">
      <c r="A170" s="1" t="s">
        <v>6647</v>
      </c>
      <c r="B170" s="69" t="s">
        <v>267</v>
      </c>
      <c r="C170" s="69" t="s">
        <v>15594</v>
      </c>
      <c r="D170" s="58">
        <f>_xlfn.IFNA(MATCH(RosterPlan25[[#This Row],[player_id]],CompositeRoster[sleeper_id],0),  MATCH(RosterPlan25[[#This Row],[PLAYER]],CompositeRoster[full_name],0))</f>
        <v>169</v>
      </c>
      <c r="E170" s="58">
        <f>MATCH(RosterPlan25[[#This Row],[player_id]],Draft2020[sleeper_id],0)</f>
        <v>203</v>
      </c>
      <c r="F170" s="58" t="str">
        <f>INDEX(CompositeRoster[team],RosterPlan25[[#This Row],[RosterIndex]])&amp;""</f>
        <v>MIN</v>
      </c>
      <c r="G170" s="58" t="str">
        <f>INDEX(CompositeRoster[position],RosterPlan25[[#This Row],[RosterIndex]])&amp;""</f>
        <v>TE</v>
      </c>
      <c r="H170" s="58" t="str">
        <f>INDEX(CompositeRoster[source],RosterPlan25[[#This Row],[RosterIndex]])</f>
        <v>Roster</v>
      </c>
      <c r="I170" s="59">
        <f>_xlfn.IFNA(INDEX(Draft2020[PRICE],RosterPlan25[[#This Row],[DraftIndex]]),0)</f>
        <v>3</v>
      </c>
      <c r="J170" s="59" t="str">
        <f>IF(RosterPlan25[[#This Row],[SOURCE]]="Rookie","Rookie",_xlfn.IFNA(INDEX(Draft2020[Current Contract],RosterPlan25[[#This Row],[DraftIndex]]),"Undrafted"))</f>
        <v>Rookie</v>
      </c>
      <c r="K17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70" s="59">
        <f>ROUNDDOWN(RosterPlan25[[#This Row],[Optimal $]]*IF(RosterPlan25[[#This Row],[Contract]]="Rookie",0.3,0.15),0)</f>
        <v>0</v>
      </c>
      <c r="M170" s="59">
        <f ca="1">ROUNDDOWN(RosterPlan25[[#This Row],[Optimal $]]*IF(YEAR(TODAY())=2021,0,IF(RosterPlan25[[#This Row],[Contract]]="Rookie",0.3,0.15)),0)</f>
        <v>0</v>
      </c>
      <c r="N170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170" s="26">
        <f>_xlfn.IFNA(IF(RosterPlan25[[#This Row],[POS]]="K",0,INDEX(BeerSheets[Average],MATCH(TEXT(RosterPlan25[[#This Row],[player_id]],"0"),BeerSheets[sleeper_id],0))),_xlfn.SWITCH(RosterPlan25[[#This Row],[POS]],"QB",-12,"RB",-8,"WR",-8,-5))</f>
        <v>0.1</v>
      </c>
      <c r="P170" s="39" t="s">
        <v>434</v>
      </c>
      <c r="Q170" s="61">
        <f>_xlfn.IFNA(INDEX(Draft2020[Net Keeper Count],RosterPlan25[[#This Row],[DraftIndex]]),0)+IF(RosterPlan25[[#This Row],[KEEPER / RFA]]="K",1,0)</f>
        <v>2</v>
      </c>
      <c r="R170" s="60"/>
      <c r="S170" s="58">
        <f>IF(RosterPlan25[[#This Row],[VAR/G]]&gt;0,ROUND($AC$29*RosterPlan25[[#This Row],[VAR/G]],0),0)+1</f>
        <v>2</v>
      </c>
      <c r="T170" s="58">
        <f ca="1">RosterPlan25[[#This Row],[Optimal $]]-RosterPlan25[[#This Row],[2021 $]]</f>
        <v>-1</v>
      </c>
      <c r="U170" s="62">
        <f>IF(OR(RosterPlan25[[#This Row],[SOURCE]]="Rookie",RosterPlan25[[#This Row],[POS]]="K"),0,RosterPlan25[[#This Row],[VAR/G]]+3.3)</f>
        <v>3.4</v>
      </c>
      <c r="V170" s="62">
        <f ca="1">IF(RosterPlan25[[#This Row],[VAW/G]]&gt;0,ROUND(RosterPlan25[[#This Row],[VAW/G]]*$AC$56,0)+1,1)</f>
        <v>208</v>
      </c>
      <c r="W170" s="63">
        <f ca="1">RosterPlan25[[#This Row],[VAWG Market $]]-_xlfn.IFNA(RosterPlan25[[#This Row],[2021 $]],1)</f>
        <v>205</v>
      </c>
      <c r="X17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120</v>
      </c>
      <c r="Y170" s="62">
        <f ca="1">RosterPlan25[[#This Row],[Pure Inflated $]]-RosterPlan25[[#This Row],[2021 $]]</f>
        <v>117</v>
      </c>
      <c r="Z170" s="62">
        <f>INDEX(players[age],MATCH(RosterPlan25[[#This Row],[player_id]],players[sleeper_id],0))</f>
        <v>22</v>
      </c>
      <c r="AQ170"/>
      <c r="AR170"/>
      <c r="AS170"/>
      <c r="AT170"/>
      <c r="AU170"/>
      <c r="AV170"/>
    </row>
    <row r="171" spans="1:48" x14ac:dyDescent="0.3">
      <c r="A171" s="1" t="s">
        <v>3962</v>
      </c>
      <c r="B171" s="69" t="s">
        <v>267</v>
      </c>
      <c r="C171" s="69" t="s">
        <v>11140</v>
      </c>
      <c r="D171" s="58">
        <f>_xlfn.IFNA(MATCH(RosterPlan25[[#This Row],[player_id]],CompositeRoster[sleeper_id],0),  MATCH(RosterPlan25[[#This Row],[PLAYER]],CompositeRoster[full_name],0))</f>
        <v>170</v>
      </c>
      <c r="E171" s="58" t="e">
        <f>MATCH(RosterPlan25[[#This Row],[player_id]],Draft2020[sleeper_id],0)</f>
        <v>#N/A</v>
      </c>
      <c r="F171" s="58" t="str">
        <f>INDEX(CompositeRoster[team],RosterPlan25[[#This Row],[RosterIndex]])&amp;""</f>
        <v>WAS</v>
      </c>
      <c r="G171" s="58" t="str">
        <f>INDEX(CompositeRoster[position],RosterPlan25[[#This Row],[RosterIndex]])&amp;""</f>
        <v>RB</v>
      </c>
      <c r="H171" s="58" t="str">
        <f>INDEX(CompositeRoster[source],RosterPlan25[[#This Row],[RosterIndex]])</f>
        <v>Roster</v>
      </c>
      <c r="I171" s="59">
        <f>_xlfn.IFNA(INDEX(Draft2020[PRICE],RosterPlan25[[#This Row],[DraftIndex]]),0)</f>
        <v>0</v>
      </c>
      <c r="J171" s="59" t="str">
        <f>IF(RosterPlan25[[#This Row],[SOURCE]]="Rookie","Rookie",_xlfn.IFNA(INDEX(Draft2020[Current Contract],RosterPlan25[[#This Row],[DraftIndex]]),"Undrafted"))</f>
        <v>Undrafted</v>
      </c>
      <c r="K171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71" s="59">
        <f>ROUNDDOWN(RosterPlan25[[#This Row],[Optimal $]]*IF(RosterPlan25[[#This Row],[Contract]]="Rookie",0.3,0.15),0)</f>
        <v>0</v>
      </c>
      <c r="M171" s="59">
        <f ca="1">ROUNDDOWN(RosterPlan25[[#This Row],[Optimal $]]*IF(YEAR(TODAY())=2021,0,IF(RosterPlan25[[#This Row],[Contract]]="Rookie",0.3,0.15)),0)</f>
        <v>0</v>
      </c>
      <c r="N171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71" s="26">
        <f>_xlfn.IFNA(IF(RosterPlan25[[#This Row],[POS]]="K",0,INDEX(BeerSheets[Average],MATCH(TEXT(RosterPlan25[[#This Row],[player_id]],"0"),BeerSheets[sleeper_id],0))),_xlfn.SWITCH(RosterPlan25[[#This Row],[POS]],"QB",-12,"RB",-8,"WR",-8,-5))</f>
        <v>-2.0499999999999998</v>
      </c>
      <c r="P171" s="39" t="s">
        <v>434</v>
      </c>
      <c r="Q171" s="61">
        <f>_xlfn.IFNA(INDEX(Draft2020[Net Keeper Count],RosterPlan25[[#This Row],[DraftIndex]]),0)+IF(RosterPlan25[[#This Row],[KEEPER / RFA]]="K",1,0)</f>
        <v>1</v>
      </c>
      <c r="R171" s="60"/>
      <c r="S171" s="58">
        <f>IF(RosterPlan25[[#This Row],[VAR/G]]&gt;0,ROUND($AC$29*RosterPlan25[[#This Row],[VAR/G]],0),0)+1</f>
        <v>1</v>
      </c>
      <c r="T171" s="58">
        <f ca="1">RosterPlan25[[#This Row],[Optimal $]]-RosterPlan25[[#This Row],[2021 $]]</f>
        <v>0</v>
      </c>
      <c r="U171" s="62">
        <f>IF(OR(RosterPlan25[[#This Row],[SOURCE]]="Rookie",RosterPlan25[[#This Row],[POS]]="K"),0,RosterPlan25[[#This Row],[VAR/G]]+3.3)</f>
        <v>1.25</v>
      </c>
      <c r="V171" s="62">
        <f ca="1">IF(RosterPlan25[[#This Row],[VAW/G]]&gt;0,ROUND(RosterPlan25[[#This Row],[VAW/G]]*$AC$56,0)+1,1)</f>
        <v>77</v>
      </c>
      <c r="W171" s="63">
        <f ca="1">RosterPlan25[[#This Row],[VAWG Market $]]-_xlfn.IFNA(RosterPlan25[[#This Row],[2021 $]],1)</f>
        <v>76</v>
      </c>
      <c r="X17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71" s="62">
        <f ca="1">RosterPlan25[[#This Row],[Pure Inflated $]]-RosterPlan25[[#This Row],[2021 $]]</f>
        <v>0</v>
      </c>
      <c r="Z171" s="62">
        <f>INDEX(players[age],MATCH(RosterPlan25[[#This Row],[player_id]],players[sleeper_id],0))</f>
        <v>27</v>
      </c>
      <c r="AQ171"/>
      <c r="AR171"/>
      <c r="AS171"/>
      <c r="AT171"/>
      <c r="AU171"/>
      <c r="AV171"/>
    </row>
    <row r="172" spans="1:48" x14ac:dyDescent="0.3">
      <c r="A172" s="1" t="s">
        <v>14587</v>
      </c>
      <c r="B172" s="69" t="s">
        <v>267</v>
      </c>
      <c r="C172" s="69" t="s">
        <v>14586</v>
      </c>
      <c r="D172" s="58">
        <f>_xlfn.IFNA(MATCH(RosterPlan25[[#This Row],[player_id]],CompositeRoster[sleeper_id],0),  MATCH(RosterPlan25[[#This Row],[PLAYER]],CompositeRoster[full_name],0))</f>
        <v>171</v>
      </c>
      <c r="E172" s="58">
        <f>MATCH(RosterPlan25[[#This Row],[player_id]],Draft2020[sleeper_id],0)</f>
        <v>72</v>
      </c>
      <c r="F172" s="58" t="str">
        <f>INDEX(CompositeRoster[team],RosterPlan25[[#This Row],[RosterIndex]])&amp;""</f>
        <v>PHI</v>
      </c>
      <c r="G172" s="58" t="str">
        <f>INDEX(CompositeRoster[position],RosterPlan25[[#This Row],[RosterIndex]])&amp;""</f>
        <v>WR</v>
      </c>
      <c r="H172" s="58" t="str">
        <f>INDEX(CompositeRoster[source],RosterPlan25[[#This Row],[RosterIndex]])</f>
        <v>Roster</v>
      </c>
      <c r="I172" s="59">
        <f>_xlfn.IFNA(INDEX(Draft2020[PRICE],RosterPlan25[[#This Row],[DraftIndex]]),0)</f>
        <v>5</v>
      </c>
      <c r="J172" s="59" t="str">
        <f>IF(RosterPlan25[[#This Row],[SOURCE]]="Rookie","Rookie",_xlfn.IFNA(INDEX(Draft2020[Current Contract],RosterPlan25[[#This Row],[DraftIndex]]),"Undrafted"))</f>
        <v>Rookie</v>
      </c>
      <c r="K17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72" s="59">
        <f>ROUNDDOWN(RosterPlan25[[#This Row],[Optimal $]]*IF(RosterPlan25[[#This Row],[Contract]]="Rookie",0.3,0.15),0)</f>
        <v>0</v>
      </c>
      <c r="M172" s="59">
        <f ca="1">ROUNDDOWN(RosterPlan25[[#This Row],[Optimal $]]*IF(YEAR(TODAY())=2021,0,IF(RosterPlan25[[#This Row],[Contract]]="Rookie",0.3,0.15)),0)</f>
        <v>0</v>
      </c>
      <c r="N172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172" s="26">
        <f>_xlfn.IFNA(IF(RosterPlan25[[#This Row],[POS]]="K",0,INDEX(BeerSheets[Average],MATCH(TEXT(RosterPlan25[[#This Row],[player_id]],"0"),BeerSheets[sleeper_id],0))),_xlfn.SWITCH(RosterPlan25[[#This Row],[POS]],"QB",-12,"RB",-8,"WR",-8,-5))</f>
        <v>-1.55</v>
      </c>
      <c r="P172" s="39" t="s">
        <v>434</v>
      </c>
      <c r="Q172" s="61">
        <f>_xlfn.IFNA(INDEX(Draft2020[Net Keeper Count],RosterPlan25[[#This Row],[DraftIndex]]),0)+IF(RosterPlan25[[#This Row],[KEEPER / RFA]]="K",1,0)</f>
        <v>1</v>
      </c>
      <c r="R172" s="60"/>
      <c r="S172" s="58">
        <f>IF(RosterPlan25[[#This Row],[VAR/G]]&gt;0,ROUND($AC$29*RosterPlan25[[#This Row],[VAR/G]],0),0)+1</f>
        <v>1</v>
      </c>
      <c r="T172" s="58">
        <f ca="1">RosterPlan25[[#This Row],[Optimal $]]-RosterPlan25[[#This Row],[2021 $]]</f>
        <v>-4</v>
      </c>
      <c r="U172" s="62">
        <f>IF(OR(RosterPlan25[[#This Row],[SOURCE]]="Rookie",RosterPlan25[[#This Row],[POS]]="K"),0,RosterPlan25[[#This Row],[VAR/G]]+3.3)</f>
        <v>1.7499999999999998</v>
      </c>
      <c r="V172" s="62">
        <f ca="1">IF(RosterPlan25[[#This Row],[VAW/G]]&gt;0,ROUND(RosterPlan25[[#This Row],[VAW/G]]*$AC$56,0)+1,1)</f>
        <v>108</v>
      </c>
      <c r="W172" s="63">
        <f ca="1">RosterPlan25[[#This Row],[VAWG Market $]]-_xlfn.IFNA(RosterPlan25[[#This Row],[2021 $]],1)</f>
        <v>103</v>
      </c>
      <c r="X17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72" s="62">
        <f ca="1">RosterPlan25[[#This Row],[Pure Inflated $]]-RosterPlan25[[#This Row],[2021 $]]</f>
        <v>-4</v>
      </c>
      <c r="Z172" s="62">
        <f>INDEX(players[age],MATCH(RosterPlan25[[#This Row],[player_id]],players[sleeper_id],0))</f>
        <v>22</v>
      </c>
      <c r="AQ172"/>
      <c r="AR172"/>
      <c r="AS172"/>
      <c r="AT172"/>
      <c r="AU172"/>
      <c r="AV172"/>
    </row>
    <row r="173" spans="1:48" x14ac:dyDescent="0.3">
      <c r="A173" s="1" t="s">
        <v>14308</v>
      </c>
      <c r="B173" s="69" t="s">
        <v>267</v>
      </c>
      <c r="C173" s="69" t="s">
        <v>14307</v>
      </c>
      <c r="D173" s="58">
        <f>_xlfn.IFNA(MATCH(RosterPlan25[[#This Row],[player_id]],CompositeRoster[sleeper_id],0),  MATCH(RosterPlan25[[#This Row],[PLAYER]],CompositeRoster[full_name],0))</f>
        <v>172</v>
      </c>
      <c r="E173" s="58">
        <f>MATCH(RosterPlan25[[#This Row],[player_id]],Draft2020[sleeper_id],0)</f>
        <v>71</v>
      </c>
      <c r="F173" s="58" t="str">
        <f>INDEX(CompositeRoster[team],RosterPlan25[[#This Row],[RosterIndex]])&amp;""</f>
        <v>CIN</v>
      </c>
      <c r="G173" s="58" t="str">
        <f>INDEX(CompositeRoster[position],RosterPlan25[[#This Row],[RosterIndex]])&amp;""</f>
        <v>QB</v>
      </c>
      <c r="H173" s="58" t="str">
        <f>INDEX(CompositeRoster[source],RosterPlan25[[#This Row],[RosterIndex]])</f>
        <v>Roster</v>
      </c>
      <c r="I173" s="59">
        <f>_xlfn.IFNA(INDEX(Draft2020[PRICE],RosterPlan25[[#This Row],[DraftIndex]]),0)</f>
        <v>4</v>
      </c>
      <c r="J173" s="59" t="str">
        <f>IF(RosterPlan25[[#This Row],[SOURCE]]="Rookie","Rookie",_xlfn.IFNA(INDEX(Draft2020[Current Contract],RosterPlan25[[#This Row],[DraftIndex]]),"Undrafted"))</f>
        <v>Rookie</v>
      </c>
      <c r="K17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73" s="59">
        <f>ROUNDDOWN(RosterPlan25[[#This Row],[Optimal $]]*IF(RosterPlan25[[#This Row],[Contract]]="Rookie",0.3,0.15),0)</f>
        <v>0</v>
      </c>
      <c r="M173" s="59">
        <f ca="1">ROUNDDOWN(RosterPlan25[[#This Row],[Optimal $]]*IF(YEAR(TODAY())=2021,0,IF(RosterPlan25[[#This Row],[Contract]]="Rookie",0.3,0.15)),0)</f>
        <v>0</v>
      </c>
      <c r="N173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173" s="26">
        <f>_xlfn.IFNA(IF(RosterPlan25[[#This Row],[POS]]="K",0,INDEX(BeerSheets[Average],MATCH(TEXT(RosterPlan25[[#This Row],[player_id]],"0"),BeerSheets[sleeper_id],0))),_xlfn.SWITCH(RosterPlan25[[#This Row],[POS]],"QB",-12,"RB",-8,"WR",-8,-5))</f>
        <v>-0.55000000000000004</v>
      </c>
      <c r="P173" s="39" t="s">
        <v>434</v>
      </c>
      <c r="Q173" s="61">
        <f>_xlfn.IFNA(INDEX(Draft2020[Net Keeper Count],RosterPlan25[[#This Row],[DraftIndex]]),0)+IF(RosterPlan25[[#This Row],[KEEPER / RFA]]="K",1,0)</f>
        <v>1</v>
      </c>
      <c r="R173" s="60"/>
      <c r="S173" s="58">
        <f>IF(RosterPlan25[[#This Row],[VAR/G]]&gt;0,ROUND($AC$29*RosterPlan25[[#This Row],[VAR/G]],0),0)+1</f>
        <v>1</v>
      </c>
      <c r="T173" s="58">
        <f ca="1">RosterPlan25[[#This Row],[Optimal $]]-RosterPlan25[[#This Row],[2021 $]]</f>
        <v>-3</v>
      </c>
      <c r="U173" s="62">
        <f>IF(OR(RosterPlan25[[#This Row],[SOURCE]]="Rookie",RosterPlan25[[#This Row],[POS]]="K"),0,RosterPlan25[[#This Row],[VAR/G]]+3.3)</f>
        <v>2.75</v>
      </c>
      <c r="V173" s="62">
        <f ca="1">IF(RosterPlan25[[#This Row],[VAW/G]]&gt;0,ROUND(RosterPlan25[[#This Row],[VAW/G]]*$AC$56,0)+1,1)</f>
        <v>169</v>
      </c>
      <c r="W173" s="63">
        <f ca="1">RosterPlan25[[#This Row],[VAWG Market $]]-_xlfn.IFNA(RosterPlan25[[#This Row],[2021 $]],1)</f>
        <v>165</v>
      </c>
      <c r="X17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73" s="62">
        <f ca="1">RosterPlan25[[#This Row],[Pure Inflated $]]-RosterPlan25[[#This Row],[2021 $]]</f>
        <v>-3</v>
      </c>
      <c r="Z173" s="62">
        <f>INDEX(players[age],MATCH(RosterPlan25[[#This Row],[player_id]],players[sleeper_id],0))</f>
        <v>24</v>
      </c>
      <c r="AQ173"/>
      <c r="AR173"/>
      <c r="AS173"/>
      <c r="AT173"/>
      <c r="AU173"/>
      <c r="AV173"/>
    </row>
    <row r="174" spans="1:48" x14ac:dyDescent="0.3">
      <c r="A174" s="1" t="s">
        <v>40</v>
      </c>
      <c r="B174" s="69" t="s">
        <v>267</v>
      </c>
      <c r="C174" s="69" t="s">
        <v>5516</v>
      </c>
      <c r="D174" s="58">
        <f>_xlfn.IFNA(MATCH(RosterPlan25[[#This Row],[player_id]],CompositeRoster[sleeper_id],0),  MATCH(RosterPlan25[[#This Row],[PLAYER]],CompositeRoster[full_name],0))</f>
        <v>173</v>
      </c>
      <c r="E174" s="58">
        <f>MATCH(RosterPlan25[[#This Row],[player_id]],Draft2020[sleeper_id],0)</f>
        <v>60</v>
      </c>
      <c r="F174" s="58" t="str">
        <f>INDEX(CompositeRoster[team],RosterPlan25[[#This Row],[RosterIndex]])&amp;""</f>
        <v>LV</v>
      </c>
      <c r="G174" s="58" t="str">
        <f>INDEX(CompositeRoster[position],RosterPlan25[[#This Row],[RosterIndex]])&amp;""</f>
        <v>WR</v>
      </c>
      <c r="H174" s="58" t="str">
        <f>INDEX(CompositeRoster[source],RosterPlan25[[#This Row],[RosterIndex]])</f>
        <v>Roster</v>
      </c>
      <c r="I174" s="59">
        <f>_xlfn.IFNA(INDEX(Draft2020[PRICE],RosterPlan25[[#This Row],[DraftIndex]]),0)</f>
        <v>1</v>
      </c>
      <c r="J174" s="59" t="str">
        <f>IF(RosterPlan25[[#This Row],[SOURCE]]="Rookie","Rookie",_xlfn.IFNA(INDEX(Draft2020[Current Contract],RosterPlan25[[#This Row],[DraftIndex]]),"Undrafted"))</f>
        <v>Auction</v>
      </c>
      <c r="K17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74" s="59">
        <f>ROUNDDOWN(RosterPlan25[[#This Row],[Optimal $]]*IF(RosterPlan25[[#This Row],[Contract]]="Rookie",0.3,0.15),0)</f>
        <v>0</v>
      </c>
      <c r="M174" s="59">
        <f ca="1">ROUNDDOWN(RosterPlan25[[#This Row],[Optimal $]]*IF(YEAR(TODAY())=2021,0,IF(RosterPlan25[[#This Row],[Contract]]="Rookie",0.3,0.15)),0)</f>
        <v>0</v>
      </c>
      <c r="N174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74" s="26">
        <f>_xlfn.IFNA(IF(RosterPlan25[[#This Row],[POS]]="K",0,INDEX(BeerSheets[Average],MATCH(TEXT(RosterPlan25[[#This Row],[player_id]],"0"),BeerSheets[sleeper_id],0))),_xlfn.SWITCH(RosterPlan25[[#This Row],[POS]],"QB",-12,"RB",-8,"WR",-8,-5))</f>
        <v>-2.4300000000000002</v>
      </c>
      <c r="P174" s="39" t="s">
        <v>434</v>
      </c>
      <c r="Q174" s="61">
        <f>_xlfn.IFNA(INDEX(Draft2020[Net Keeper Count],RosterPlan25[[#This Row],[DraftIndex]]),0)+IF(RosterPlan25[[#This Row],[KEEPER / RFA]]="K",1,0)</f>
        <v>3</v>
      </c>
      <c r="R174" s="60"/>
      <c r="S174" s="58">
        <f>IF(RosterPlan25[[#This Row],[VAR/G]]&gt;0,ROUND($AC$29*RosterPlan25[[#This Row],[VAR/G]],0),0)+1</f>
        <v>1</v>
      </c>
      <c r="T174" s="58">
        <f ca="1">RosterPlan25[[#This Row],[Optimal $]]-RosterPlan25[[#This Row],[2021 $]]</f>
        <v>0</v>
      </c>
      <c r="U174" s="62">
        <f>IF(OR(RosterPlan25[[#This Row],[SOURCE]]="Rookie",RosterPlan25[[#This Row],[POS]]="K"),0,RosterPlan25[[#This Row],[VAR/G]]+3.3)</f>
        <v>0.86999999999999966</v>
      </c>
      <c r="V174" s="62">
        <f ca="1">IF(RosterPlan25[[#This Row],[VAW/G]]&gt;0,ROUND(RosterPlan25[[#This Row],[VAW/G]]*$AC$56,0)+1,1)</f>
        <v>54</v>
      </c>
      <c r="W174" s="63">
        <f ca="1">RosterPlan25[[#This Row],[VAWG Market $]]-_xlfn.IFNA(RosterPlan25[[#This Row],[2021 $]],1)</f>
        <v>53</v>
      </c>
      <c r="X17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74" s="62">
        <f ca="1">RosterPlan25[[#This Row],[Pure Inflated $]]-RosterPlan25[[#This Row],[2021 $]]</f>
        <v>0</v>
      </c>
      <c r="Z174" s="62">
        <f>INDEX(players[age],MATCH(RosterPlan25[[#This Row],[player_id]],players[sleeper_id],0))</f>
        <v>31</v>
      </c>
      <c r="AQ174"/>
      <c r="AR174"/>
      <c r="AS174"/>
      <c r="AT174"/>
      <c r="AU174"/>
      <c r="AV174"/>
    </row>
    <row r="175" spans="1:48" x14ac:dyDescent="0.3">
      <c r="A175" s="1" t="s">
        <v>223</v>
      </c>
      <c r="B175" s="69" t="s">
        <v>267</v>
      </c>
      <c r="C175" s="69" t="s">
        <v>6227</v>
      </c>
      <c r="D175" s="58">
        <f>_xlfn.IFNA(MATCH(RosterPlan25[[#This Row],[player_id]],CompositeRoster[sleeper_id],0),  MATCH(RosterPlan25[[#This Row],[PLAYER]],CompositeRoster[full_name],0))</f>
        <v>174</v>
      </c>
      <c r="E175" s="58">
        <f>MATCH(RosterPlan25[[#This Row],[player_id]],Draft2020[sleeper_id],0)</f>
        <v>58</v>
      </c>
      <c r="F175" s="58" t="str">
        <f>INDEX(CompositeRoster[team],RosterPlan25[[#This Row],[RosterIndex]])&amp;""</f>
        <v>NE</v>
      </c>
      <c r="G175" s="58" t="str">
        <f>INDEX(CompositeRoster[position],RosterPlan25[[#This Row],[RosterIndex]])&amp;""</f>
        <v>TE</v>
      </c>
      <c r="H175" s="58" t="str">
        <f>INDEX(CompositeRoster[source],RosterPlan25[[#This Row],[RosterIndex]])</f>
        <v>Roster</v>
      </c>
      <c r="I175" s="59">
        <f>_xlfn.IFNA(INDEX(Draft2020[PRICE],RosterPlan25[[#This Row],[DraftIndex]]),0)</f>
        <v>1</v>
      </c>
      <c r="J175" s="59" t="str">
        <f>IF(RosterPlan25[[#This Row],[SOURCE]]="Rookie","Rookie",_xlfn.IFNA(INDEX(Draft2020[Current Contract],RosterPlan25[[#This Row],[DraftIndex]]),"Undrafted"))</f>
        <v>Undrafted</v>
      </c>
      <c r="K17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75" s="59">
        <f>ROUNDDOWN(RosterPlan25[[#This Row],[Optimal $]]*IF(RosterPlan25[[#This Row],[Contract]]="Rookie",0.3,0.15),0)</f>
        <v>0</v>
      </c>
      <c r="M175" s="59">
        <f ca="1">ROUNDDOWN(RosterPlan25[[#This Row],[Optimal $]]*IF(YEAR(TODAY())=2021,0,IF(RosterPlan25[[#This Row],[Contract]]="Rookie",0.3,0.15)),0)</f>
        <v>0</v>
      </c>
      <c r="N17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75" s="26">
        <f>_xlfn.IFNA(IF(RosterPlan25[[#This Row],[POS]]="K",0,INDEX(BeerSheets[Average],MATCH(TEXT(RosterPlan25[[#This Row],[player_id]],"0"),BeerSheets[sleeper_id],0))),_xlfn.SWITCH(RosterPlan25[[#This Row],[POS]],"QB",-12,"RB",-8,"WR",-8,-5))</f>
        <v>-0.31</v>
      </c>
      <c r="P175" s="39" t="s">
        <v>434</v>
      </c>
      <c r="Q175" s="61">
        <f>_xlfn.IFNA(INDEX(Draft2020[Net Keeper Count],RosterPlan25[[#This Row],[DraftIndex]]),0)+IF(RosterPlan25[[#This Row],[KEEPER / RFA]]="K",1,0)</f>
        <v>2</v>
      </c>
      <c r="R175" s="60"/>
      <c r="S175" s="58">
        <f>IF(RosterPlan25[[#This Row],[VAR/G]]&gt;0,ROUND($AC$29*RosterPlan25[[#This Row],[VAR/G]],0),0)+1</f>
        <v>1</v>
      </c>
      <c r="T175" s="58">
        <f ca="1">RosterPlan25[[#This Row],[Optimal $]]-RosterPlan25[[#This Row],[2021 $]]</f>
        <v>0</v>
      </c>
      <c r="U175" s="62">
        <f>IF(OR(RosterPlan25[[#This Row],[SOURCE]]="Rookie",RosterPlan25[[#This Row],[POS]]="K"),0,RosterPlan25[[#This Row],[VAR/G]]+3.3)</f>
        <v>2.9899999999999998</v>
      </c>
      <c r="V175" s="62">
        <f ca="1">IF(RosterPlan25[[#This Row],[VAW/G]]&gt;0,ROUND(RosterPlan25[[#This Row],[VAW/G]]*$AC$56,0)+1,1)</f>
        <v>183</v>
      </c>
      <c r="W175" s="63">
        <f ca="1">RosterPlan25[[#This Row],[VAWG Market $]]-_xlfn.IFNA(RosterPlan25[[#This Row],[2021 $]],1)</f>
        <v>182</v>
      </c>
      <c r="X17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75" s="62">
        <f ca="1">RosterPlan25[[#This Row],[Pure Inflated $]]-RosterPlan25[[#This Row],[2021 $]]</f>
        <v>0</v>
      </c>
      <c r="Z175" s="62">
        <f>INDEX(players[age],MATCH(RosterPlan25[[#This Row],[player_id]],players[sleeper_id],0))</f>
        <v>25</v>
      </c>
      <c r="AQ175"/>
      <c r="AR175"/>
      <c r="AS175"/>
      <c r="AT175"/>
      <c r="AU175"/>
      <c r="AV175"/>
    </row>
    <row r="176" spans="1:48" x14ac:dyDescent="0.3">
      <c r="A176" s="1" t="s">
        <v>63</v>
      </c>
      <c r="B176" s="69" t="s">
        <v>267</v>
      </c>
      <c r="C176" s="69" t="s">
        <v>9030</v>
      </c>
      <c r="D176" s="58">
        <f>_xlfn.IFNA(MATCH(RosterPlan25[[#This Row],[player_id]],CompositeRoster[sleeper_id],0),  MATCH(RosterPlan25[[#This Row],[PLAYER]],CompositeRoster[full_name],0))</f>
        <v>175</v>
      </c>
      <c r="E176" s="58">
        <f>MATCH(RosterPlan25[[#This Row],[player_id]],Draft2020[sleeper_id],0)</f>
        <v>50</v>
      </c>
      <c r="F176" s="58" t="str">
        <f>INDEX(CompositeRoster[team],RosterPlan25[[#This Row],[RosterIndex]])&amp;""</f>
        <v>NO</v>
      </c>
      <c r="G176" s="58" t="str">
        <f>INDEX(CompositeRoster[position],RosterPlan25[[#This Row],[RosterIndex]])&amp;""</f>
        <v>RB</v>
      </c>
      <c r="H176" s="58" t="str">
        <f>INDEX(CompositeRoster[source],RosterPlan25[[#This Row],[RosterIndex]])</f>
        <v>Roster</v>
      </c>
      <c r="I176" s="59">
        <f>_xlfn.IFNA(INDEX(Draft2020[PRICE],RosterPlan25[[#This Row],[DraftIndex]]),0)</f>
        <v>6</v>
      </c>
      <c r="J176" s="59" t="str">
        <f>IF(RosterPlan25[[#This Row],[SOURCE]]="Rookie","Rookie",_xlfn.IFNA(INDEX(Draft2020[Current Contract],RosterPlan25[[#This Row],[DraftIndex]]),"Undrafted"))</f>
        <v>Auction</v>
      </c>
      <c r="K176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76" s="59">
        <f>ROUNDDOWN(RosterPlan25[[#This Row],[Optimal $]]*IF(RosterPlan25[[#This Row],[Contract]]="Rookie",0.3,0.15),0)</f>
        <v>0</v>
      </c>
      <c r="M176" s="59">
        <f ca="1">ROUNDDOWN(RosterPlan25[[#This Row],[Optimal $]]*IF(YEAR(TODAY())=2021,0,IF(RosterPlan25[[#This Row],[Contract]]="Rookie",0.3,0.15)),0)</f>
        <v>0</v>
      </c>
      <c r="N176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76" s="26">
        <f>_xlfn.IFNA(IF(RosterPlan25[[#This Row],[POS]]="K",0,INDEX(BeerSheets[Average],MATCH(TEXT(RosterPlan25[[#This Row],[player_id]],"0"),BeerSheets[sleeper_id],0))),_xlfn.SWITCH(RosterPlan25[[#This Row],[POS]],"QB",-12,"RB",-8,"WR",-8,-5))</f>
        <v>-0.28999999999999998</v>
      </c>
      <c r="P176" s="39" t="s">
        <v>434</v>
      </c>
      <c r="Q176" s="61">
        <f>_xlfn.IFNA(INDEX(Draft2020[Net Keeper Count],RosterPlan25[[#This Row],[DraftIndex]]),0)+IF(RosterPlan25[[#This Row],[KEEPER / RFA]]="K",1,0)</f>
        <v>1</v>
      </c>
      <c r="R176" s="60"/>
      <c r="S176" s="58">
        <f>IF(RosterPlan25[[#This Row],[VAR/G]]&gt;0,ROUND($AC$29*RosterPlan25[[#This Row],[VAR/G]],0),0)+1</f>
        <v>1</v>
      </c>
      <c r="T176" s="58">
        <f ca="1">RosterPlan25[[#This Row],[Optimal $]]-RosterPlan25[[#This Row],[2021 $]]</f>
        <v>-5</v>
      </c>
      <c r="U176" s="62">
        <f>IF(OR(RosterPlan25[[#This Row],[SOURCE]]="Rookie",RosterPlan25[[#This Row],[POS]]="K"),0,RosterPlan25[[#This Row],[VAR/G]]+3.3)</f>
        <v>3.01</v>
      </c>
      <c r="V176" s="62">
        <f ca="1">IF(RosterPlan25[[#This Row],[VAW/G]]&gt;0,ROUND(RosterPlan25[[#This Row],[VAW/G]]*$AC$56,0)+1,1)</f>
        <v>185</v>
      </c>
      <c r="W176" s="63">
        <f ca="1">RosterPlan25[[#This Row],[VAWG Market $]]-_xlfn.IFNA(RosterPlan25[[#This Row],[2021 $]],1)</f>
        <v>179</v>
      </c>
      <c r="X17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76" s="62">
        <f ca="1">RosterPlan25[[#This Row],[Pure Inflated $]]-RosterPlan25[[#This Row],[2021 $]]</f>
        <v>-5</v>
      </c>
      <c r="Z176" s="62">
        <f>INDEX(players[age],MATCH(RosterPlan25[[#This Row],[player_id]],players[sleeper_id],0))</f>
        <v>31</v>
      </c>
      <c r="AQ176"/>
      <c r="AR176"/>
      <c r="AS176"/>
      <c r="AT176"/>
      <c r="AU176"/>
      <c r="AV176"/>
    </row>
    <row r="177" spans="1:48" x14ac:dyDescent="0.3">
      <c r="A177" s="1" t="s">
        <v>7819</v>
      </c>
      <c r="B177" s="69" t="s">
        <v>267</v>
      </c>
      <c r="C177" s="69" t="s">
        <v>7822</v>
      </c>
      <c r="D177" s="58">
        <f>_xlfn.IFNA(MATCH(RosterPlan25[[#This Row],[player_id]],CompositeRoster[sleeper_id],0),  MATCH(RosterPlan25[[#This Row],[PLAYER]],CompositeRoster[full_name],0))</f>
        <v>176</v>
      </c>
      <c r="E177" s="58" t="e">
        <f>MATCH(RosterPlan25[[#This Row],[player_id]],Draft2020[sleeper_id],0)</f>
        <v>#N/A</v>
      </c>
      <c r="F177" s="58" t="str">
        <f>INDEX(CompositeRoster[team],RosterPlan25[[#This Row],[RosterIndex]])&amp;""</f>
        <v>WAS</v>
      </c>
      <c r="G177" s="58" t="str">
        <f>INDEX(CompositeRoster[position],RosterPlan25[[#This Row],[RosterIndex]])&amp;""</f>
        <v>TE</v>
      </c>
      <c r="H177" s="58" t="str">
        <f>INDEX(CompositeRoster[source],RosterPlan25[[#This Row],[RosterIndex]])</f>
        <v>Roster</v>
      </c>
      <c r="I177" s="59">
        <f>_xlfn.IFNA(INDEX(Draft2020[PRICE],RosterPlan25[[#This Row],[DraftIndex]]),0)</f>
        <v>0</v>
      </c>
      <c r="J177" s="59" t="str">
        <f>IF(RosterPlan25[[#This Row],[SOURCE]]="Rookie","Rookie",_xlfn.IFNA(INDEX(Draft2020[Current Contract],RosterPlan25[[#This Row],[DraftIndex]]),"Undrafted"))</f>
        <v>Undrafted</v>
      </c>
      <c r="K17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77" s="59">
        <f>ROUNDDOWN(RosterPlan25[[#This Row],[Optimal $]]*IF(RosterPlan25[[#This Row],[Contract]]="Rookie",0.3,0.15),0)</f>
        <v>0</v>
      </c>
      <c r="M177" s="59">
        <f ca="1">ROUNDDOWN(RosterPlan25[[#This Row],[Optimal $]]*IF(YEAR(TODAY())=2021,0,IF(RosterPlan25[[#This Row],[Contract]]="Rookie",0.3,0.15)),0)</f>
        <v>0</v>
      </c>
      <c r="N177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77" s="26">
        <f>_xlfn.IFNA(IF(RosterPlan25[[#This Row],[POS]]="K",0,INDEX(BeerSheets[Average],MATCH(TEXT(RosterPlan25[[#This Row],[player_id]],"0"),BeerSheets[sleeper_id],0))),_xlfn.SWITCH(RosterPlan25[[#This Row],[POS]],"QB",-12,"RB",-8,"WR",-8,-5))</f>
        <v>0.18</v>
      </c>
      <c r="P177" s="39" t="s">
        <v>434</v>
      </c>
      <c r="Q177" s="61">
        <f>_xlfn.IFNA(INDEX(Draft2020[Net Keeper Count],RosterPlan25[[#This Row],[DraftIndex]]),0)+IF(RosterPlan25[[#This Row],[KEEPER / RFA]]="K",1,0)</f>
        <v>1</v>
      </c>
      <c r="R177" s="60"/>
      <c r="S177" s="58">
        <f>IF(RosterPlan25[[#This Row],[VAR/G]]&gt;0,ROUND($AC$29*RosterPlan25[[#This Row],[VAR/G]],0),0)+1</f>
        <v>3</v>
      </c>
      <c r="T177" s="58">
        <f ca="1">RosterPlan25[[#This Row],[Optimal $]]-RosterPlan25[[#This Row],[2021 $]]</f>
        <v>2</v>
      </c>
      <c r="U177" s="62">
        <f>IF(OR(RosterPlan25[[#This Row],[SOURCE]]="Rookie",RosterPlan25[[#This Row],[POS]]="K"),0,RosterPlan25[[#This Row],[VAR/G]]+3.3)</f>
        <v>3.48</v>
      </c>
      <c r="V177" s="62">
        <f ca="1">IF(RosterPlan25[[#This Row],[VAW/G]]&gt;0,ROUND(RosterPlan25[[#This Row],[VAW/G]]*$AC$56,0)+1,1)</f>
        <v>213</v>
      </c>
      <c r="W177" s="63">
        <f ca="1">RosterPlan25[[#This Row],[VAWG Market $]]-_xlfn.IFNA(RosterPlan25[[#This Row],[2021 $]],1)</f>
        <v>212</v>
      </c>
      <c r="X177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177" s="62">
        <f ca="1">RosterPlan25[[#This Row],[Pure Inflated $]]-RosterPlan25[[#This Row],[2021 $]]</f>
        <v>117</v>
      </c>
      <c r="Z177" s="62">
        <f>INDEX(players[age],MATCH(RosterPlan25[[#This Row],[player_id]],players[sleeper_id],0))</f>
        <v>30</v>
      </c>
      <c r="AQ177"/>
      <c r="AR177"/>
      <c r="AS177"/>
      <c r="AT177"/>
      <c r="AU177"/>
      <c r="AV177"/>
    </row>
    <row r="178" spans="1:48" x14ac:dyDescent="0.3">
      <c r="A178" s="1" t="s">
        <v>2433</v>
      </c>
      <c r="B178" s="69" t="s">
        <v>267</v>
      </c>
      <c r="C178" s="69" t="s">
        <v>2436</v>
      </c>
      <c r="D178" s="58">
        <f>_xlfn.IFNA(MATCH(RosterPlan25[[#This Row],[player_id]],CompositeRoster[sleeper_id],0),  MATCH(RosterPlan25[[#This Row],[PLAYER]],CompositeRoster[full_name],0))</f>
        <v>177</v>
      </c>
      <c r="E178" s="58" t="e">
        <f>MATCH(RosterPlan25[[#This Row],[player_id]],Draft2020[sleeper_id],0)</f>
        <v>#N/A</v>
      </c>
      <c r="F178" s="58" t="str">
        <f>INDEX(CompositeRoster[team],RosterPlan25[[#This Row],[RosterIndex]])&amp;""</f>
        <v>MIA</v>
      </c>
      <c r="G178" s="58" t="str">
        <f>INDEX(CompositeRoster[position],RosterPlan25[[#This Row],[RosterIndex]])&amp;""</f>
        <v>RB</v>
      </c>
      <c r="H178" s="58" t="str">
        <f>INDEX(CompositeRoster[source],RosterPlan25[[#This Row],[RosterIndex]])</f>
        <v>Roster</v>
      </c>
      <c r="I178" s="59">
        <f>_xlfn.IFNA(INDEX(Draft2020[PRICE],RosterPlan25[[#This Row],[DraftIndex]]),0)</f>
        <v>0</v>
      </c>
      <c r="J178" s="59" t="str">
        <f>IF(RosterPlan25[[#This Row],[SOURCE]]="Rookie","Rookie",_xlfn.IFNA(INDEX(Draft2020[Current Contract],RosterPlan25[[#This Row],[DraftIndex]]),"Undrafted"))</f>
        <v>Undrafted</v>
      </c>
      <c r="K178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78" s="59">
        <f>ROUNDDOWN(RosterPlan25[[#This Row],[Optimal $]]*IF(RosterPlan25[[#This Row],[Contract]]="Rookie",0.3,0.15),0)</f>
        <v>4</v>
      </c>
      <c r="M178" s="59">
        <f ca="1">ROUNDDOWN(RosterPlan25[[#This Row],[Optimal $]]*IF(YEAR(TODAY())=2021,0,IF(RosterPlan25[[#This Row],[Contract]]="Rookie",0.3,0.15)),0)</f>
        <v>0</v>
      </c>
      <c r="N178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78" s="26">
        <f>_xlfn.IFNA(IF(RosterPlan25[[#This Row],[POS]]="K",0,INDEX(BeerSheets[Average],MATCH(TEXT(RosterPlan25[[#This Row],[player_id]],"0"),BeerSheets[sleeper_id],0))),_xlfn.SWITCH(RosterPlan25[[#This Row],[POS]],"QB",-12,"RB",-8,"WR",-8,-5))</f>
        <v>3.49</v>
      </c>
      <c r="P178" s="39" t="s">
        <v>434</v>
      </c>
      <c r="Q178" s="61">
        <f>_xlfn.IFNA(INDEX(Draft2020[Net Keeper Count],RosterPlan25[[#This Row],[DraftIndex]]),0)+IF(RosterPlan25[[#This Row],[KEEPER / RFA]]="K",1,0)</f>
        <v>1</v>
      </c>
      <c r="R178" s="60"/>
      <c r="S178" s="58">
        <f>IF(RosterPlan25[[#This Row],[VAR/G]]&gt;0,ROUND($AC$29*RosterPlan25[[#This Row],[VAR/G]],0),0)+1</f>
        <v>32</v>
      </c>
      <c r="T178" s="58">
        <f ca="1">RosterPlan25[[#This Row],[Optimal $]]-RosterPlan25[[#This Row],[2021 $]]</f>
        <v>31</v>
      </c>
      <c r="U178" s="62">
        <f>IF(OR(RosterPlan25[[#This Row],[SOURCE]]="Rookie",RosterPlan25[[#This Row],[POS]]="K"),0,RosterPlan25[[#This Row],[VAR/G]]+3.3)</f>
        <v>6.79</v>
      </c>
      <c r="V178" s="62">
        <f ca="1">IF(RosterPlan25[[#This Row],[VAW/G]]&gt;0,ROUND(RosterPlan25[[#This Row],[VAW/G]]*$AC$56,0)+1,1)</f>
        <v>415</v>
      </c>
      <c r="W178" s="63">
        <f ca="1">RosterPlan25[[#This Row],[VAWG Market $]]-_xlfn.IFNA(RosterPlan25[[#This Row],[2021 $]],1)</f>
        <v>414</v>
      </c>
      <c r="X178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178" s="62">
        <f ca="1">RosterPlan25[[#This Row],[Pure Inflated $]]-RosterPlan25[[#This Row],[2021 $]]</f>
        <v>117</v>
      </c>
      <c r="Z178" s="62">
        <f>INDEX(players[age],MATCH(RosterPlan25[[#This Row],[player_id]],players[sleeper_id],0))</f>
        <v>24</v>
      </c>
      <c r="AQ178"/>
      <c r="AR178"/>
      <c r="AS178"/>
      <c r="AT178"/>
      <c r="AU178"/>
      <c r="AV178"/>
    </row>
    <row r="179" spans="1:48" x14ac:dyDescent="0.3">
      <c r="A179" s="1" t="s">
        <v>12</v>
      </c>
      <c r="B179" s="69" t="s">
        <v>267</v>
      </c>
      <c r="C179" s="69" t="s">
        <v>4061</v>
      </c>
      <c r="D179" s="58">
        <f>_xlfn.IFNA(MATCH(RosterPlan25[[#This Row],[player_id]],CompositeRoster[sleeper_id],0),  MATCH(RosterPlan25[[#This Row],[PLAYER]],CompositeRoster[full_name],0))</f>
        <v>178</v>
      </c>
      <c r="E179" s="58">
        <f>MATCH(RosterPlan25[[#This Row],[player_id]],Draft2020[sleeper_id],0)</f>
        <v>11</v>
      </c>
      <c r="F179" s="58" t="str">
        <f>INDEX(CompositeRoster[team],RosterPlan25[[#This Row],[RosterIndex]])&amp;""</f>
        <v>TEN</v>
      </c>
      <c r="G179" s="58" t="str">
        <f>INDEX(CompositeRoster[position],RosterPlan25[[#This Row],[RosterIndex]])&amp;""</f>
        <v>QB</v>
      </c>
      <c r="H179" s="58" t="str">
        <f>INDEX(CompositeRoster[source],RosterPlan25[[#This Row],[RosterIndex]])</f>
        <v>Roster</v>
      </c>
      <c r="I179" s="59">
        <f>_xlfn.IFNA(INDEX(Draft2020[PRICE],RosterPlan25[[#This Row],[DraftIndex]]),0)</f>
        <v>1</v>
      </c>
      <c r="J179" s="59" t="str">
        <f>IF(RosterPlan25[[#This Row],[SOURCE]]="Rookie","Rookie",_xlfn.IFNA(INDEX(Draft2020[Current Contract],RosterPlan25[[#This Row],[DraftIndex]]),"Undrafted"))</f>
        <v>Undrafted</v>
      </c>
      <c r="K17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79" s="59">
        <f>ROUNDDOWN(RosterPlan25[[#This Row],[Optimal $]]*IF(RosterPlan25[[#This Row],[Contract]]="Rookie",0.3,0.15),0)</f>
        <v>0</v>
      </c>
      <c r="M179" s="59">
        <f ca="1">ROUNDDOWN(RosterPlan25[[#This Row],[Optimal $]]*IF(YEAR(TODAY())=2021,0,IF(RosterPlan25[[#This Row],[Contract]]="Rookie",0.3,0.15)),0)</f>
        <v>0</v>
      </c>
      <c r="N179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79" s="26">
        <f>_xlfn.IFNA(IF(RosterPlan25[[#This Row],[POS]]="K",0,INDEX(BeerSheets[Average],MATCH(TEXT(RosterPlan25[[#This Row],[player_id]],"0"),BeerSheets[sleeper_id],0))),_xlfn.SWITCH(RosterPlan25[[#This Row],[POS]],"QB",-12,"RB",-8,"WR",-8,-5))</f>
        <v>0.26</v>
      </c>
      <c r="P179" s="39" t="s">
        <v>434</v>
      </c>
      <c r="Q179" s="61">
        <f>_xlfn.IFNA(INDEX(Draft2020[Net Keeper Count],RosterPlan25[[#This Row],[DraftIndex]]),0)+IF(RosterPlan25[[#This Row],[KEEPER / RFA]]="K",1,0)</f>
        <v>2</v>
      </c>
      <c r="R179" s="60"/>
      <c r="S179" s="58">
        <f>IF(RosterPlan25[[#This Row],[VAR/G]]&gt;0,ROUND($AC$29*RosterPlan25[[#This Row],[VAR/G]],0),0)+1</f>
        <v>3</v>
      </c>
      <c r="T179" s="58">
        <f ca="1">RosterPlan25[[#This Row],[Optimal $]]-RosterPlan25[[#This Row],[2021 $]]</f>
        <v>2</v>
      </c>
      <c r="U179" s="62">
        <f>IF(OR(RosterPlan25[[#This Row],[SOURCE]]="Rookie",RosterPlan25[[#This Row],[POS]]="K"),0,RosterPlan25[[#This Row],[VAR/G]]+3.3)</f>
        <v>3.5599999999999996</v>
      </c>
      <c r="V179" s="62">
        <f ca="1">IF(RosterPlan25[[#This Row],[VAW/G]]&gt;0,ROUND(RosterPlan25[[#This Row],[VAW/G]]*$AC$56,0)+1,1)</f>
        <v>218</v>
      </c>
      <c r="W179" s="63">
        <f ca="1">RosterPlan25[[#This Row],[VAWG Market $]]-_xlfn.IFNA(RosterPlan25[[#This Row],[2021 $]],1)</f>
        <v>217</v>
      </c>
      <c r="X179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179" s="62">
        <f ca="1">RosterPlan25[[#This Row],[Pure Inflated $]]-RosterPlan25[[#This Row],[2021 $]]</f>
        <v>117</v>
      </c>
      <c r="Z179" s="62">
        <f>INDEX(players[age],MATCH(RosterPlan25[[#This Row],[player_id]],players[sleeper_id],0))</f>
        <v>32</v>
      </c>
      <c r="AQ179"/>
      <c r="AR179"/>
      <c r="AS179"/>
      <c r="AT179"/>
      <c r="AU179"/>
      <c r="AV179"/>
    </row>
    <row r="180" spans="1:48" x14ac:dyDescent="0.3">
      <c r="A180" s="1" t="s">
        <v>35</v>
      </c>
      <c r="B180" s="69" t="s">
        <v>267</v>
      </c>
      <c r="C180" s="69" t="s">
        <v>9272</v>
      </c>
      <c r="D180" s="58">
        <f>_xlfn.IFNA(MATCH(RosterPlan25[[#This Row],[player_id]],CompositeRoster[sleeper_id],0),  MATCH(RosterPlan25[[#This Row],[PLAYER]],CompositeRoster[full_name],0))</f>
        <v>179</v>
      </c>
      <c r="E180" s="58">
        <f>MATCH(RosterPlan25[[#This Row],[player_id]],Draft2020[sleeper_id],0)</f>
        <v>21</v>
      </c>
      <c r="F180" s="58" t="str">
        <f>INDEX(CompositeRoster[team],RosterPlan25[[#This Row],[RosterIndex]])&amp;""</f>
        <v>NYG</v>
      </c>
      <c r="G180" s="58" t="str">
        <f>INDEX(CompositeRoster[position],RosterPlan25[[#This Row],[RosterIndex]])&amp;""</f>
        <v>RB</v>
      </c>
      <c r="H180" s="58" t="str">
        <f>INDEX(CompositeRoster[source],RosterPlan25[[#This Row],[RosterIndex]])</f>
        <v>Roster</v>
      </c>
      <c r="I180" s="59">
        <f>_xlfn.IFNA(INDEX(Draft2020[PRICE],RosterPlan25[[#This Row],[DraftIndex]]),0)</f>
        <v>68</v>
      </c>
      <c r="J180" s="59" t="str">
        <f>IF(RosterPlan25[[#This Row],[SOURCE]]="Rookie","Rookie",_xlfn.IFNA(INDEX(Draft2020[Current Contract],RosterPlan25[[#This Row],[DraftIndex]]),"Undrafted"))</f>
        <v>Rookie</v>
      </c>
      <c r="K18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0" s="59">
        <f>ROUNDDOWN(RosterPlan25[[#This Row],[Optimal $]]*IF(RosterPlan25[[#This Row],[Contract]]="Rookie",0.3,0.15),0)</f>
        <v>21</v>
      </c>
      <c r="M180" s="59">
        <f ca="1">ROUNDDOWN(RosterPlan25[[#This Row],[Optimal $]]*IF(YEAR(TODAY())=2021,0,IF(RosterPlan25[[#This Row],[Contract]]="Rookie",0.3,0.15)),0)</f>
        <v>0</v>
      </c>
      <c r="N180" s="60">
        <f ca="1">IF(RosterPlan25[[#This Row],[SOURCE]]="Rookie",INDEX(Rookies2021[salary],MATCH(RosterPlan25[[#This Row],[PLAYER]],Rookies2021[full_name],0)),MAX(RosterPlan25[[#This Row],[Current $]]+RosterPlan25[[#This Row],[$↑ VAR]],1))</f>
        <v>68</v>
      </c>
      <c r="O180" s="26">
        <f>_xlfn.IFNA(IF(RosterPlan25[[#This Row],[POS]]="K",0,INDEX(BeerSheets[Average],MATCH(TEXT(RosterPlan25[[#This Row],[player_id]],"0"),BeerSheets[sleeper_id],0))),_xlfn.SWITCH(RosterPlan25[[#This Row],[POS]],"QB",-12,"RB",-8,"WR",-8,-5))</f>
        <v>7.72</v>
      </c>
      <c r="P180" s="39" t="s">
        <v>434</v>
      </c>
      <c r="Q180" s="61">
        <f>_xlfn.IFNA(INDEX(Draft2020[Net Keeper Count],RosterPlan25[[#This Row],[DraftIndex]]),0)+IF(RosterPlan25[[#This Row],[KEEPER / RFA]]="K",1,0)</f>
        <v>3</v>
      </c>
      <c r="R180" s="60"/>
      <c r="S180" s="58">
        <f>IF(RosterPlan25[[#This Row],[VAR/G]]&gt;0,ROUND($AC$29*RosterPlan25[[#This Row],[VAR/G]],0),0)+1</f>
        <v>70</v>
      </c>
      <c r="T180" s="58">
        <f ca="1">RosterPlan25[[#This Row],[Optimal $]]-RosterPlan25[[#This Row],[2021 $]]</f>
        <v>2</v>
      </c>
      <c r="U180" s="62">
        <f>IF(OR(RosterPlan25[[#This Row],[SOURCE]]="Rookie",RosterPlan25[[#This Row],[POS]]="K"),0,RosterPlan25[[#This Row],[VAR/G]]+3.3)</f>
        <v>11.02</v>
      </c>
      <c r="V180" s="62">
        <f ca="1">IF(RosterPlan25[[#This Row],[VAW/G]]&gt;0,ROUND(RosterPlan25[[#This Row],[VAW/G]]*$AC$56,0)+1,1)</f>
        <v>673</v>
      </c>
      <c r="W180" s="63">
        <f ca="1">RosterPlan25[[#This Row],[VAWG Market $]]-_xlfn.IFNA(RosterPlan25[[#This Row],[2021 $]],1)</f>
        <v>605</v>
      </c>
      <c r="X18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185</v>
      </c>
      <c r="Y180" s="62">
        <f ca="1">RosterPlan25[[#This Row],[Pure Inflated $]]-RosterPlan25[[#This Row],[2021 $]]</f>
        <v>117</v>
      </c>
      <c r="Z180" s="62">
        <f>INDEX(players[age],MATCH(RosterPlan25[[#This Row],[player_id]],players[sleeper_id],0))</f>
        <v>24</v>
      </c>
      <c r="AQ180"/>
      <c r="AR180"/>
      <c r="AS180"/>
      <c r="AT180"/>
      <c r="AU180"/>
      <c r="AV180"/>
    </row>
    <row r="181" spans="1:48" x14ac:dyDescent="0.3">
      <c r="A181" s="1" t="s">
        <v>150</v>
      </c>
      <c r="B181" s="69" t="s">
        <v>267</v>
      </c>
      <c r="C181" s="69" t="s">
        <v>8787</v>
      </c>
      <c r="D181" s="58">
        <f>_xlfn.IFNA(MATCH(RosterPlan25[[#This Row],[player_id]],CompositeRoster[sleeper_id],0),  MATCH(RosterPlan25[[#This Row],[PLAYER]],CompositeRoster[full_name],0))</f>
        <v>180</v>
      </c>
      <c r="E181" s="58">
        <f>MATCH(RosterPlan25[[#This Row],[player_id]],Draft2020[sleeper_id],0)</f>
        <v>57</v>
      </c>
      <c r="F181" s="58" t="str">
        <f>INDEX(CompositeRoster[team],RosterPlan25[[#This Row],[RosterIndex]])&amp;""</f>
        <v>NYG</v>
      </c>
      <c r="G181" s="58" t="str">
        <f>INDEX(CompositeRoster[position],RosterPlan25[[#This Row],[RosterIndex]])&amp;""</f>
        <v>WR</v>
      </c>
      <c r="H181" s="58" t="str">
        <f>INDEX(CompositeRoster[source],RosterPlan25[[#This Row],[RosterIndex]])</f>
        <v>Roster</v>
      </c>
      <c r="I181" s="59">
        <f>_xlfn.IFNA(INDEX(Draft2020[PRICE],RosterPlan25[[#This Row],[DraftIndex]]),0)</f>
        <v>6</v>
      </c>
      <c r="J181" s="59" t="str">
        <f>IF(RosterPlan25[[#This Row],[SOURCE]]="Rookie","Rookie",_xlfn.IFNA(INDEX(Draft2020[Current Contract],RosterPlan25[[#This Row],[DraftIndex]]),"Undrafted"))</f>
        <v>Rookie</v>
      </c>
      <c r="K18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1" s="59">
        <f>ROUNDDOWN(RosterPlan25[[#This Row],[Optimal $]]*IF(RosterPlan25[[#This Row],[Contract]]="Rookie",0.3,0.15),0)</f>
        <v>0</v>
      </c>
      <c r="M181" s="59">
        <f ca="1">ROUNDDOWN(RosterPlan25[[#This Row],[Optimal $]]*IF(YEAR(TODAY())=2021,0,IF(RosterPlan25[[#This Row],[Contract]]="Rookie",0.3,0.15)),0)</f>
        <v>0</v>
      </c>
      <c r="N181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81" s="26">
        <f>_xlfn.IFNA(IF(RosterPlan25[[#This Row],[POS]]="K",0,INDEX(BeerSheets[Average],MATCH(TEXT(RosterPlan25[[#This Row],[player_id]],"0"),BeerSheets[sleeper_id],0))),_xlfn.SWITCH(RosterPlan25[[#This Row],[POS]],"QB",-12,"RB",-8,"WR",-8,-5))</f>
        <v>-2.0699999999999998</v>
      </c>
      <c r="P181" s="39" t="s">
        <v>434</v>
      </c>
      <c r="Q181" s="61">
        <f>_xlfn.IFNA(INDEX(Draft2020[Net Keeper Count],RosterPlan25[[#This Row],[DraftIndex]]),0)+IF(RosterPlan25[[#This Row],[KEEPER / RFA]]="K",1,0)</f>
        <v>5</v>
      </c>
      <c r="R181" s="60"/>
      <c r="S181" s="58">
        <f>IF(RosterPlan25[[#This Row],[VAR/G]]&gt;0,ROUND($AC$29*RosterPlan25[[#This Row],[VAR/G]],0),0)+1</f>
        <v>1</v>
      </c>
      <c r="T181" s="58">
        <f ca="1">RosterPlan25[[#This Row],[Optimal $]]-RosterPlan25[[#This Row],[2021 $]]</f>
        <v>-5</v>
      </c>
      <c r="U181" s="62">
        <f>IF(OR(RosterPlan25[[#This Row],[SOURCE]]="Rookie",RosterPlan25[[#This Row],[POS]]="K"),0,RosterPlan25[[#This Row],[VAR/G]]+3.3)</f>
        <v>1.23</v>
      </c>
      <c r="V181" s="62">
        <f ca="1">IF(RosterPlan25[[#This Row],[VAW/G]]&gt;0,ROUND(RosterPlan25[[#This Row],[VAW/G]]*$AC$56,0)+1,1)</f>
        <v>76</v>
      </c>
      <c r="W181" s="63">
        <f ca="1">RosterPlan25[[#This Row],[VAWG Market $]]-_xlfn.IFNA(RosterPlan25[[#This Row],[2021 $]],1)</f>
        <v>70</v>
      </c>
      <c r="X18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1" s="62">
        <f ca="1">RosterPlan25[[#This Row],[Pure Inflated $]]-RosterPlan25[[#This Row],[2021 $]]</f>
        <v>-5</v>
      </c>
      <c r="Z181" s="62">
        <f>INDEX(players[age],MATCH(RosterPlan25[[#This Row],[player_id]],players[sleeper_id],0))</f>
        <v>28</v>
      </c>
      <c r="AQ181"/>
      <c r="AR181"/>
      <c r="AS181"/>
      <c r="AT181"/>
      <c r="AU181"/>
      <c r="AV181"/>
    </row>
    <row r="182" spans="1:48" x14ac:dyDescent="0.3">
      <c r="A182" s="1" t="s">
        <v>10148</v>
      </c>
      <c r="B182" s="69" t="s">
        <v>267</v>
      </c>
      <c r="C182" s="69" t="s">
        <v>10150</v>
      </c>
      <c r="D182" s="69">
        <f>_xlfn.IFNA(MATCH(RosterPlan25[[#This Row],[player_id]],CompositeRoster[sleeper_id],0),  MATCH(RosterPlan25[[#This Row],[PLAYER]],CompositeRoster[full_name],0))</f>
        <v>181</v>
      </c>
      <c r="E182" s="69">
        <f>MATCH(RosterPlan25[[#This Row],[player_id]],Draft2020[sleeper_id],0)</f>
        <v>13</v>
      </c>
      <c r="F182" s="58" t="str">
        <f>INDEX(CompositeRoster[team],RosterPlan25[[#This Row],[RosterIndex]])&amp;""</f>
        <v>DET</v>
      </c>
      <c r="G182" s="58" t="str">
        <f>INDEX(CompositeRoster[position],RosterPlan25[[#This Row],[RosterIndex]])&amp;""</f>
        <v>TE</v>
      </c>
      <c r="H182" s="58" t="str">
        <f>INDEX(CompositeRoster[source],RosterPlan25[[#This Row],[RosterIndex]])</f>
        <v>Roster</v>
      </c>
      <c r="I182" s="59">
        <f>_xlfn.IFNA(INDEX(Draft2020[PRICE],RosterPlan25[[#This Row],[DraftIndex]]),0)</f>
        <v>5</v>
      </c>
      <c r="J182" s="59" t="str">
        <f>IF(RosterPlan25[[#This Row],[SOURCE]]="Rookie","Rookie",_xlfn.IFNA(INDEX(Draft2020[Current Contract],RosterPlan25[[#This Row],[DraftIndex]]),"Undrafted"))</f>
        <v>Rookie</v>
      </c>
      <c r="K18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2" s="59">
        <f>ROUNDDOWN(RosterPlan25[[#This Row],[Optimal $]]*IF(RosterPlan25[[#This Row],[Contract]]="Rookie",0.3,0.15),0)</f>
        <v>5</v>
      </c>
      <c r="M182" s="59">
        <f ca="1">ROUNDDOWN(RosterPlan25[[#This Row],[Optimal $]]*IF(YEAR(TODAY())=2021,0,IF(RosterPlan25[[#This Row],[Contract]]="Rookie",0.3,0.15)),0)</f>
        <v>0</v>
      </c>
      <c r="N182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182" s="26">
        <f>_xlfn.IFNA(IF(RosterPlan25[[#This Row],[POS]]="K",0,INDEX(BeerSheets[Average],MATCH(TEXT(RosterPlan25[[#This Row],[player_id]],"0"),BeerSheets[sleeper_id],0))),_xlfn.SWITCH(RosterPlan25[[#This Row],[POS]],"QB",-12,"RB",-8,"WR",-8,-5))</f>
        <v>1.78</v>
      </c>
      <c r="P182" s="39" t="s">
        <v>434</v>
      </c>
      <c r="Q182" s="61">
        <f>_xlfn.IFNA(INDEX(Draft2020[Net Keeper Count],RosterPlan25[[#This Row],[DraftIndex]]),0)+IF(RosterPlan25[[#This Row],[KEEPER / RFA]]="K",1,0)</f>
        <v>2</v>
      </c>
      <c r="R182" s="60"/>
      <c r="S182" s="58">
        <f>IF(RosterPlan25[[#This Row],[VAR/G]]&gt;0,ROUND($AC$29*RosterPlan25[[#This Row],[VAR/G]],0),0)+1</f>
        <v>17</v>
      </c>
      <c r="T182" s="58">
        <f ca="1">RosterPlan25[[#This Row],[Optimal $]]-RosterPlan25[[#This Row],[2021 $]]</f>
        <v>12</v>
      </c>
      <c r="U182" s="62">
        <f>IF(OR(RosterPlan25[[#This Row],[SOURCE]]="Rookie",RosterPlan25[[#This Row],[POS]]="K"),0,RosterPlan25[[#This Row],[VAR/G]]+3.3)</f>
        <v>5.08</v>
      </c>
      <c r="V182" s="62">
        <f ca="1">IF(RosterPlan25[[#This Row],[VAW/G]]&gt;0,ROUND(RosterPlan25[[#This Row],[VAW/G]]*$AC$56,0)+1,1)</f>
        <v>311</v>
      </c>
      <c r="W182" s="63">
        <f ca="1">RosterPlan25[[#This Row],[VAWG Market $]]-_xlfn.IFNA(RosterPlan25[[#This Row],[2021 $]],1)</f>
        <v>306</v>
      </c>
      <c r="X18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122</v>
      </c>
      <c r="Y182" s="62">
        <f ca="1">RosterPlan25[[#This Row],[Pure Inflated $]]-RosterPlan25[[#This Row],[2021 $]]</f>
        <v>117</v>
      </c>
      <c r="Z182" s="62">
        <f>INDEX(players[age],MATCH(RosterPlan25[[#This Row],[player_id]],players[sleeper_id],0))</f>
        <v>24</v>
      </c>
      <c r="AQ182"/>
      <c r="AR182"/>
      <c r="AS182"/>
      <c r="AT182"/>
      <c r="AU182"/>
      <c r="AV182"/>
    </row>
    <row r="183" spans="1:48" x14ac:dyDescent="0.3">
      <c r="A183" s="1" t="s">
        <v>6992</v>
      </c>
      <c r="B183" s="69" t="s">
        <v>267</v>
      </c>
      <c r="C183" s="69" t="s">
        <v>6994</v>
      </c>
      <c r="D183" s="69">
        <f>_xlfn.IFNA(MATCH(RosterPlan25[[#This Row],[player_id]],CompositeRoster[sleeper_id],0),  MATCH(RosterPlan25[[#This Row],[PLAYER]],CompositeRoster[full_name],0))</f>
        <v>182</v>
      </c>
      <c r="E183" s="69">
        <f>MATCH(RosterPlan25[[#This Row],[player_id]],Draft2020[sleeper_id],0)</f>
        <v>62</v>
      </c>
      <c r="F183" s="69" t="str">
        <f>INDEX(CompositeRoster[team],RosterPlan25[[#This Row],[RosterIndex]])&amp;""</f>
        <v>WAS</v>
      </c>
      <c r="G183" s="69" t="str">
        <f>INDEX(CompositeRoster[position],RosterPlan25[[#This Row],[RosterIndex]])&amp;""</f>
        <v>WR</v>
      </c>
      <c r="H183" s="69" t="str">
        <f>INDEX(CompositeRoster[source],RosterPlan25[[#This Row],[RosterIndex]])</f>
        <v>Roster</v>
      </c>
      <c r="I183" s="42">
        <f>_xlfn.IFNA(INDEX(Draft2020[PRICE],RosterPlan25[[#This Row],[DraftIndex]]),0)</f>
        <v>9</v>
      </c>
      <c r="J183" s="42" t="str">
        <f>IF(RosterPlan25[[#This Row],[SOURCE]]="Rookie","Rookie",_xlfn.IFNA(INDEX(Draft2020[Current Contract],RosterPlan25[[#This Row],[DraftIndex]]),"Undrafted"))</f>
        <v>Rookie</v>
      </c>
      <c r="K183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3" s="42">
        <f>ROUNDDOWN(RosterPlan25[[#This Row],[Optimal $]]*IF(RosterPlan25[[#This Row],[Contract]]="Rookie",0.3,0.15),0)</f>
        <v>7</v>
      </c>
      <c r="M183" s="42">
        <f ca="1">ROUNDDOWN(RosterPlan25[[#This Row],[Optimal $]]*IF(YEAR(TODAY())=2021,0,IF(RosterPlan25[[#This Row],[Contract]]="Rookie",0.3,0.15)),0)</f>
        <v>0</v>
      </c>
      <c r="N183" s="69">
        <f ca="1">IF(RosterPlan25[[#This Row],[SOURCE]]="Rookie",INDEX(Rookies2021[salary],MATCH(RosterPlan25[[#This Row],[PLAYER]],Rookies2021[full_name],0)),MAX(RosterPlan25[[#This Row],[Current $]]+RosterPlan25[[#This Row],[$↑ VAR]],1))</f>
        <v>9</v>
      </c>
      <c r="O183" s="38">
        <f>_xlfn.IFNA(IF(RosterPlan25[[#This Row],[POS]]="K",0,INDEX(BeerSheets[Average],MATCH(TEXT(RosterPlan25[[#This Row],[player_id]],"0"),BeerSheets[sleeper_id],0))),_xlfn.SWITCH(RosterPlan25[[#This Row],[POS]],"QB",-12,"RB",-8,"WR",-8,-5))</f>
        <v>2.81</v>
      </c>
      <c r="P183" s="39" t="s">
        <v>434</v>
      </c>
      <c r="Q183" s="36">
        <f>_xlfn.IFNA(INDEX(Draft2020[Net Keeper Count],RosterPlan25[[#This Row],[DraftIndex]]),0)+IF(RosterPlan25[[#This Row],[KEEPER / RFA]]="K",1,0)</f>
        <v>2</v>
      </c>
      <c r="R183" s="39"/>
      <c r="S183" s="36">
        <f>IF(RosterPlan25[[#This Row],[VAR/G]]&gt;0,ROUND($AC$29*RosterPlan25[[#This Row],[VAR/G]],0),0)+1</f>
        <v>26</v>
      </c>
      <c r="T183" s="36">
        <f ca="1">RosterPlan25[[#This Row],[Optimal $]]-RosterPlan25[[#This Row],[2021 $]]</f>
        <v>17</v>
      </c>
      <c r="U183" s="36">
        <f>IF(OR(RosterPlan25[[#This Row],[SOURCE]]="Rookie",RosterPlan25[[#This Row],[POS]]="K"),0,RosterPlan25[[#This Row],[VAR/G]]+3.3)</f>
        <v>6.1099999999999994</v>
      </c>
      <c r="V183" s="36">
        <f ca="1">IF(RosterPlan25[[#This Row],[VAW/G]]&gt;0,ROUND(RosterPlan25[[#This Row],[VAW/G]]*$AC$56,0)+1,1)</f>
        <v>374</v>
      </c>
      <c r="W183" s="43">
        <f ca="1">RosterPlan25[[#This Row],[VAWG Market $]]-_xlfn.IFNA(RosterPlan25[[#This Row],[2021 $]],1)</f>
        <v>365</v>
      </c>
      <c r="X183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126</v>
      </c>
      <c r="Y183" s="36">
        <f ca="1">RosterPlan25[[#This Row],[Pure Inflated $]]-RosterPlan25[[#This Row],[2021 $]]</f>
        <v>117</v>
      </c>
      <c r="Z183" s="62">
        <f>INDEX(players[age],MATCH(RosterPlan25[[#This Row],[player_id]],players[sleeper_id],0))</f>
        <v>25</v>
      </c>
      <c r="AQ183"/>
      <c r="AR183"/>
      <c r="AS183"/>
      <c r="AT183"/>
      <c r="AU183"/>
      <c r="AV183"/>
    </row>
    <row r="184" spans="1:48" x14ac:dyDescent="0.3">
      <c r="A184" s="1" t="s">
        <v>225</v>
      </c>
      <c r="B184" s="69" t="s">
        <v>267</v>
      </c>
      <c r="C184" s="69" t="s">
        <v>6828</v>
      </c>
      <c r="D184" s="69">
        <f>_xlfn.IFNA(MATCH(RosterPlan25[[#This Row],[player_id]],CompositeRoster[sleeper_id],0),  MATCH(RosterPlan25[[#This Row],[PLAYER]],CompositeRoster[full_name],0))</f>
        <v>183</v>
      </c>
      <c r="E184" s="69" t="e">
        <f>MATCH(RosterPlan25[[#This Row],[player_id]],Draft2020[sleeper_id],0)</f>
        <v>#N/A</v>
      </c>
      <c r="F184" s="58" t="str">
        <f>INDEX(CompositeRoster[team],RosterPlan25[[#This Row],[RosterIndex]])&amp;""</f>
        <v>DEN</v>
      </c>
      <c r="G184" s="58" t="str">
        <f>INDEX(CompositeRoster[position],RosterPlan25[[#This Row],[RosterIndex]])&amp;""</f>
        <v>WR</v>
      </c>
      <c r="H184" s="58" t="str">
        <f>INDEX(CompositeRoster[source],RosterPlan25[[#This Row],[RosterIndex]])</f>
        <v>Roster</v>
      </c>
      <c r="I184" s="59">
        <f>_xlfn.IFNA(INDEX(Draft2020[PRICE],RosterPlan25[[#This Row],[DraftIndex]]),0)</f>
        <v>0</v>
      </c>
      <c r="J184" s="59" t="str">
        <f>IF(RosterPlan25[[#This Row],[SOURCE]]="Rookie","Rookie",_xlfn.IFNA(INDEX(Draft2020[Current Contract],RosterPlan25[[#This Row],[DraftIndex]]),"Undrafted"))</f>
        <v>Undrafted</v>
      </c>
      <c r="K18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84" s="59">
        <f>ROUNDDOWN(RosterPlan25[[#This Row],[Optimal $]]*IF(RosterPlan25[[#This Row],[Contract]]="Rookie",0.3,0.15),0)</f>
        <v>0</v>
      </c>
      <c r="M184" s="59">
        <f ca="1">ROUNDDOWN(RosterPlan25[[#This Row],[Optimal $]]*IF(YEAR(TODAY())=2021,0,IF(RosterPlan25[[#This Row],[Contract]]="Rookie",0.3,0.15)),0)</f>
        <v>0</v>
      </c>
      <c r="N184" s="58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84" s="48">
        <f>_xlfn.IFNA(IF(RosterPlan25[[#This Row],[POS]]="K",0,INDEX(BeerSheets[Average],MATCH(TEXT(RosterPlan25[[#This Row],[player_id]],"0"),BeerSheets[sleeper_id],0))),_xlfn.SWITCH(RosterPlan25[[#This Row],[POS]],"QB",-12,"RB",-8,"WR",-8,-5))</f>
        <v>-3.93</v>
      </c>
      <c r="P184" s="39" t="s">
        <v>434</v>
      </c>
      <c r="Q184" s="60">
        <f>_xlfn.IFNA(INDEX(Draft2020[Net Keeper Count],RosterPlan25[[#This Row],[DraftIndex]]),0)+IF(RosterPlan25[[#This Row],[KEEPER / RFA]]="K",1,0)</f>
        <v>1</v>
      </c>
      <c r="R184" s="61"/>
      <c r="S184" s="58">
        <f>IF(RosterPlan25[[#This Row],[VAR/G]]&gt;0,ROUND($AC$29*RosterPlan25[[#This Row],[VAR/G]],0),0)+1</f>
        <v>1</v>
      </c>
      <c r="T184" s="58">
        <f ca="1">RosterPlan25[[#This Row],[Optimal $]]-RosterPlan25[[#This Row],[2021 $]]</f>
        <v>0</v>
      </c>
      <c r="U184" s="62">
        <f>IF(OR(RosterPlan25[[#This Row],[SOURCE]]="Rookie",RosterPlan25[[#This Row],[POS]]="K"),0,RosterPlan25[[#This Row],[VAR/G]]+3.3)</f>
        <v>-0.63000000000000034</v>
      </c>
      <c r="V184" s="62">
        <f>IF(RosterPlan25[[#This Row],[VAW/G]]&gt;0,ROUND(RosterPlan25[[#This Row],[VAW/G]]*$AC$56,0)+1,1)</f>
        <v>1</v>
      </c>
      <c r="W184" s="63">
        <f ca="1">RosterPlan25[[#This Row],[VAWG Market $]]-_xlfn.IFNA(RosterPlan25[[#This Row],[2021 $]],1)</f>
        <v>0</v>
      </c>
      <c r="X18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4" s="58">
        <f ca="1">RosterPlan25[[#This Row],[Pure Inflated $]]-RosterPlan25[[#This Row],[2021 $]]</f>
        <v>0</v>
      </c>
      <c r="Z184" s="62">
        <f>INDEX(players[age],MATCH(RosterPlan25[[#This Row],[player_id]],players[sleeper_id],0))</f>
        <v>27</v>
      </c>
      <c r="AQ184"/>
      <c r="AR184"/>
      <c r="AS184"/>
      <c r="AT184"/>
      <c r="AU184"/>
      <c r="AV184"/>
    </row>
    <row r="185" spans="1:48" x14ac:dyDescent="0.3">
      <c r="A185" s="1" t="s">
        <v>4582</v>
      </c>
      <c r="B185" s="69" t="s">
        <v>267</v>
      </c>
      <c r="C185" s="69" t="s">
        <v>4584</v>
      </c>
      <c r="D185" s="69">
        <f>_xlfn.IFNA(MATCH(RosterPlan25[[#This Row],[player_id]],CompositeRoster[sleeper_id],0),  MATCH(RosterPlan25[[#This Row],[PLAYER]],CompositeRoster[full_name],0))</f>
        <v>184</v>
      </c>
      <c r="E185" s="69" t="e">
        <f>MATCH(RosterPlan25[[#This Row],[player_id]],Draft2020[sleeper_id],0)</f>
        <v>#N/A</v>
      </c>
      <c r="F185" s="58" t="str">
        <f>INDEX(CompositeRoster[team],RosterPlan25[[#This Row],[RosterIndex]])&amp;""</f>
        <v>PHI</v>
      </c>
      <c r="G185" s="58" t="str">
        <f>INDEX(CompositeRoster[position],RosterPlan25[[#This Row],[RosterIndex]])&amp;""</f>
        <v>WR</v>
      </c>
      <c r="H185" s="58" t="str">
        <f>INDEX(CompositeRoster[source],RosterPlan25[[#This Row],[RosterIndex]])</f>
        <v>Roster</v>
      </c>
      <c r="I185" s="59">
        <f>_xlfn.IFNA(INDEX(Draft2020[PRICE],RosterPlan25[[#This Row],[DraftIndex]]),0)</f>
        <v>0</v>
      </c>
      <c r="J185" s="59" t="str">
        <f>IF(RosterPlan25[[#This Row],[SOURCE]]="Rookie","Rookie",_xlfn.IFNA(INDEX(Draft2020[Current Contract],RosterPlan25[[#This Row],[DraftIndex]]),"Undrafted"))</f>
        <v>Undrafted</v>
      </c>
      <c r="K18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85" s="59">
        <f>ROUNDDOWN(RosterPlan25[[#This Row],[Optimal $]]*IF(RosterPlan25[[#This Row],[Contract]]="Rookie",0.3,0.15),0)</f>
        <v>0</v>
      </c>
      <c r="M185" s="59">
        <f ca="1">ROUNDDOWN(RosterPlan25[[#This Row],[Optimal $]]*IF(YEAR(TODAY())=2021,0,IF(RosterPlan25[[#This Row],[Contract]]="Rookie",0.3,0.15)),0)</f>
        <v>0</v>
      </c>
      <c r="N185" s="58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85" s="48">
        <f>_xlfn.IFNA(IF(RosterPlan25[[#This Row],[POS]]="K",0,INDEX(BeerSheets[Average],MATCH(TEXT(RosterPlan25[[#This Row],[player_id]],"0"),BeerSheets[sleeper_id],0))),_xlfn.SWITCH(RosterPlan25[[#This Row],[POS]],"QB",-12,"RB",-8,"WR",-8,-5))</f>
        <v>-4.54</v>
      </c>
      <c r="P185" s="39" t="s">
        <v>434</v>
      </c>
      <c r="Q185" s="60">
        <f>_xlfn.IFNA(INDEX(Draft2020[Net Keeper Count],RosterPlan25[[#This Row],[DraftIndex]]),0)+IF(RosterPlan25[[#This Row],[KEEPER / RFA]]="K",1,0)</f>
        <v>1</v>
      </c>
      <c r="R185" s="61"/>
      <c r="S185" s="58">
        <f>IF(RosterPlan25[[#This Row],[VAR/G]]&gt;0,ROUND($AC$29*RosterPlan25[[#This Row],[VAR/G]],0),0)+1</f>
        <v>1</v>
      </c>
      <c r="T185" s="58">
        <f ca="1">RosterPlan25[[#This Row],[Optimal $]]-RosterPlan25[[#This Row],[2021 $]]</f>
        <v>0</v>
      </c>
      <c r="U185" s="62">
        <f>IF(OR(RosterPlan25[[#This Row],[SOURCE]]="Rookie",RosterPlan25[[#This Row],[POS]]="K"),0,RosterPlan25[[#This Row],[VAR/G]]+3.3)</f>
        <v>-1.2400000000000002</v>
      </c>
      <c r="V185" s="62">
        <f>IF(RosterPlan25[[#This Row],[VAW/G]]&gt;0,ROUND(RosterPlan25[[#This Row],[VAW/G]]*$AC$56,0)+1,1)</f>
        <v>1</v>
      </c>
      <c r="W185" s="63">
        <f ca="1">RosterPlan25[[#This Row],[VAWG Market $]]-_xlfn.IFNA(RosterPlan25[[#This Row],[2021 $]],1)</f>
        <v>0</v>
      </c>
      <c r="X18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5" s="58">
        <f ca="1">RosterPlan25[[#This Row],[Pure Inflated $]]-RosterPlan25[[#This Row],[2021 $]]</f>
        <v>0</v>
      </c>
      <c r="Z185" s="62">
        <f>INDEX(players[age],MATCH(RosterPlan25[[#This Row],[player_id]],players[sleeper_id],0))</f>
        <v>25</v>
      </c>
      <c r="AQ185"/>
      <c r="AR185"/>
      <c r="AS185"/>
      <c r="AT185"/>
      <c r="AU185"/>
      <c r="AV185"/>
    </row>
    <row r="186" spans="1:48" x14ac:dyDescent="0.3">
      <c r="A186" s="1"/>
      <c r="B186" s="69" t="s">
        <v>267</v>
      </c>
      <c r="C186" s="69" t="s">
        <v>13725</v>
      </c>
      <c r="D186" s="69">
        <f>_xlfn.IFNA(MATCH(RosterPlan25[[#This Row],[player_id]],CompositeRoster[sleeper_id],0),  MATCH(RosterPlan25[[#This Row],[PLAYER]],CompositeRoster[full_name],0))</f>
        <v>185</v>
      </c>
      <c r="E186" s="69" t="e">
        <f>MATCH(RosterPlan25[[#This Row],[player_id]],Draft2020[sleeper_id],0)</f>
        <v>#N/A</v>
      </c>
      <c r="F186" s="69" t="str">
        <f>INDEX(CompositeRoster[team],RosterPlan25[[#This Row],[RosterIndex]])&amp;""</f>
        <v>TBD</v>
      </c>
      <c r="G186" s="69" t="str">
        <f>INDEX(CompositeRoster[position],RosterPlan25[[#This Row],[RosterIndex]])&amp;""</f>
        <v>TBD</v>
      </c>
      <c r="H186" s="69" t="str">
        <f>INDEX(CompositeRoster[source],RosterPlan25[[#This Row],[RosterIndex]])</f>
        <v>Rookie</v>
      </c>
      <c r="I186" s="42">
        <f>_xlfn.IFNA(INDEX(Draft2020[PRICE],RosterPlan25[[#This Row],[DraftIndex]]),0)</f>
        <v>0</v>
      </c>
      <c r="J186" s="42" t="str">
        <f>IF(RosterPlan25[[#This Row],[SOURCE]]="Rookie","Rookie",_xlfn.IFNA(INDEX(Draft2020[Current Contract],RosterPlan25[[#This Row],[DraftIndex]]),"Undrafted"))</f>
        <v>Rookie</v>
      </c>
      <c r="K186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6" s="42">
        <f>ROUNDDOWN(RosterPlan25[[#This Row],[Optimal $]]*IF(RosterPlan25[[#This Row],[Contract]]="Rookie",0.3,0.15),0)</f>
        <v>0</v>
      </c>
      <c r="M186" s="42">
        <f ca="1">ROUNDDOWN(RosterPlan25[[#This Row],[Optimal $]]*IF(YEAR(TODAY())=2021,0,IF(RosterPlan25[[#This Row],[Contract]]="Rookie",0.3,0.15)),0)</f>
        <v>0</v>
      </c>
      <c r="N186" s="69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O186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86" s="39" t="s">
        <v>434</v>
      </c>
      <c r="Q186" s="36">
        <f>_xlfn.IFNA(INDEX(Draft2020[Net Keeper Count],RosterPlan25[[#This Row],[DraftIndex]]),0)+IF(RosterPlan25[[#This Row],[KEEPER / RFA]]="K",1,0)</f>
        <v>1</v>
      </c>
      <c r="R186" s="39"/>
      <c r="S186" s="36">
        <f>IF(RosterPlan25[[#This Row],[VAR/G]]&gt;0,ROUND($AC$29*RosterPlan25[[#This Row],[VAR/G]],0),0)+1</f>
        <v>1</v>
      </c>
      <c r="T186" s="36">
        <f>RosterPlan25[[#This Row],[Optimal $]]-RosterPlan25[[#This Row],[2021 $]]</f>
        <v>-5</v>
      </c>
      <c r="U186" s="36">
        <f>IF(OR(RosterPlan25[[#This Row],[SOURCE]]="Rookie",RosterPlan25[[#This Row],[POS]]="K"),0,RosterPlan25[[#This Row],[VAR/G]]+3.3)</f>
        <v>0</v>
      </c>
      <c r="V186" s="36">
        <f>IF(RosterPlan25[[#This Row],[VAW/G]]&gt;0,ROUND(RosterPlan25[[#This Row],[VAW/G]]*$AC$56,0)+1,1)</f>
        <v>1</v>
      </c>
      <c r="W186" s="43">
        <f>RosterPlan25[[#This Row],[VAWG Market $]]-_xlfn.IFNA(RosterPlan25[[#This Row],[2021 $]],1)</f>
        <v>-5</v>
      </c>
      <c r="X18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6" s="36">
        <f>RosterPlan25[[#This Row],[Pure Inflated $]]-RosterPlan25[[#This Row],[2021 $]]</f>
        <v>-5</v>
      </c>
      <c r="Z186" s="62" t="e">
        <f>INDEX(players[age],MATCH(RosterPlan25[[#This Row],[player_id]],players[sleeper_id],0))</f>
        <v>#N/A</v>
      </c>
      <c r="AQ186"/>
      <c r="AR186"/>
      <c r="AS186"/>
      <c r="AT186"/>
      <c r="AU186"/>
      <c r="AV186"/>
    </row>
    <row r="187" spans="1:48" x14ac:dyDescent="0.3">
      <c r="A187" s="1"/>
      <c r="B187" s="69" t="s">
        <v>267</v>
      </c>
      <c r="C187" s="69" t="s">
        <v>15522</v>
      </c>
      <c r="D187" s="69">
        <f>_xlfn.IFNA(MATCH(RosterPlan25[[#This Row],[player_id]],CompositeRoster[sleeper_id],0),  MATCH(RosterPlan25[[#This Row],[PLAYER]],CompositeRoster[full_name],0))</f>
        <v>186</v>
      </c>
      <c r="E187" s="69" t="e">
        <f>MATCH(RosterPlan25[[#This Row],[player_id]],Draft2020[sleeper_id],0)</f>
        <v>#N/A</v>
      </c>
      <c r="F187" s="58" t="str">
        <f>INDEX(CompositeRoster[team],RosterPlan25[[#This Row],[RosterIndex]])&amp;""</f>
        <v>TBD</v>
      </c>
      <c r="G187" s="58" t="str">
        <f>INDEX(CompositeRoster[position],RosterPlan25[[#This Row],[RosterIndex]])&amp;""</f>
        <v>TBD</v>
      </c>
      <c r="H187" s="58" t="str">
        <f>INDEX(CompositeRoster[source],RosterPlan25[[#This Row],[RosterIndex]])</f>
        <v>Rookie</v>
      </c>
      <c r="I187" s="59">
        <f>_xlfn.IFNA(INDEX(Draft2020[PRICE],RosterPlan25[[#This Row],[DraftIndex]]),0)</f>
        <v>0</v>
      </c>
      <c r="J187" s="59" t="str">
        <f>IF(RosterPlan25[[#This Row],[SOURCE]]="Rookie","Rookie",_xlfn.IFNA(INDEX(Draft2020[Current Contract],RosterPlan25[[#This Row],[DraftIndex]]),"Undrafted"))</f>
        <v>Rookie</v>
      </c>
      <c r="K18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7" s="59">
        <f>ROUNDDOWN(RosterPlan25[[#This Row],[Optimal $]]*IF(RosterPlan25[[#This Row],[Contract]]="Rookie",0.3,0.15),0)</f>
        <v>0</v>
      </c>
      <c r="M187" s="59">
        <f ca="1">ROUNDDOWN(RosterPlan25[[#This Row],[Optimal $]]*IF(YEAR(TODAY())=2021,0,IF(RosterPlan25[[#This Row],[Contract]]="Rookie",0.3,0.15)),0)</f>
        <v>0</v>
      </c>
      <c r="N187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187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87" s="39" t="s">
        <v>434</v>
      </c>
      <c r="Q187" s="61">
        <f>_xlfn.IFNA(INDEX(Draft2020[Net Keeper Count],RosterPlan25[[#This Row],[DraftIndex]]),0)+IF(RosterPlan25[[#This Row],[KEEPER / RFA]]="K",1,0)</f>
        <v>1</v>
      </c>
      <c r="R187" s="60"/>
      <c r="S187" s="58">
        <f>IF(RosterPlan25[[#This Row],[VAR/G]]&gt;0,ROUND($AC$29*RosterPlan25[[#This Row],[VAR/G]],0),0)+1</f>
        <v>1</v>
      </c>
      <c r="T187" s="58">
        <f>RosterPlan25[[#This Row],[Optimal $]]-RosterPlan25[[#This Row],[2021 $]]</f>
        <v>-3</v>
      </c>
      <c r="U187" s="62">
        <f>IF(OR(RosterPlan25[[#This Row],[SOURCE]]="Rookie",RosterPlan25[[#This Row],[POS]]="K"),0,RosterPlan25[[#This Row],[VAR/G]]+3.3)</f>
        <v>0</v>
      </c>
      <c r="V187" s="62">
        <f>IF(RosterPlan25[[#This Row],[VAW/G]]&gt;0,ROUND(RosterPlan25[[#This Row],[VAW/G]]*$AC$56,0)+1,1)</f>
        <v>1</v>
      </c>
      <c r="W187" s="63">
        <f>RosterPlan25[[#This Row],[VAWG Market $]]-_xlfn.IFNA(RosterPlan25[[#This Row],[2021 $]],1)</f>
        <v>-3</v>
      </c>
      <c r="X18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7" s="62">
        <f>RosterPlan25[[#This Row],[Pure Inflated $]]-RosterPlan25[[#This Row],[2021 $]]</f>
        <v>-3</v>
      </c>
      <c r="Z187" s="62" t="e">
        <f>INDEX(players[age],MATCH(RosterPlan25[[#This Row],[player_id]],players[sleeper_id],0))</f>
        <v>#N/A</v>
      </c>
      <c r="AN187" s="36">
        <v>9.0312500000000018</v>
      </c>
      <c r="AO187" s="36">
        <v>127</v>
      </c>
      <c r="AP187" s="36">
        <f>RosterPlan25[[#This Row],[Current $]]+ROUNDDOWN(AO187*0.3,0)</f>
        <v>38</v>
      </c>
      <c r="AQ187"/>
      <c r="AR187"/>
      <c r="AS187"/>
      <c r="AT187"/>
      <c r="AU187"/>
      <c r="AV187"/>
    </row>
    <row r="188" spans="1:48" x14ac:dyDescent="0.3">
      <c r="A188" s="1"/>
      <c r="B188" s="69" t="s">
        <v>267</v>
      </c>
      <c r="C188" s="69" t="s">
        <v>15530</v>
      </c>
      <c r="D188" s="69">
        <f>_xlfn.IFNA(MATCH(RosterPlan25[[#This Row],[player_id]],CompositeRoster[sleeper_id],0),  MATCH(RosterPlan25[[#This Row],[PLAYER]],CompositeRoster[full_name],0))</f>
        <v>187</v>
      </c>
      <c r="E188" s="69" t="e">
        <f>MATCH(RosterPlan25[[#This Row],[player_id]],Draft2020[sleeper_id],0)</f>
        <v>#N/A</v>
      </c>
      <c r="F188" s="69" t="str">
        <f>INDEX(CompositeRoster[team],RosterPlan25[[#This Row],[RosterIndex]])&amp;""</f>
        <v>TBD</v>
      </c>
      <c r="G188" s="69" t="str">
        <f>INDEX(CompositeRoster[position],RosterPlan25[[#This Row],[RosterIndex]])&amp;""</f>
        <v>TBD</v>
      </c>
      <c r="H188" s="69" t="str">
        <f>INDEX(CompositeRoster[source],RosterPlan25[[#This Row],[RosterIndex]])</f>
        <v>Rookie</v>
      </c>
      <c r="I188" s="42">
        <f>_xlfn.IFNA(INDEX(Draft2020[PRICE],RosterPlan25[[#This Row],[DraftIndex]]),0)</f>
        <v>0</v>
      </c>
      <c r="J188" s="42" t="str">
        <f>IF(RosterPlan25[[#This Row],[SOURCE]]="Rookie","Rookie",_xlfn.IFNA(INDEX(Draft2020[Current Contract],RosterPlan25[[#This Row],[DraftIndex]]),"Undrafted"))</f>
        <v>Rookie</v>
      </c>
      <c r="K188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8" s="42">
        <f>ROUNDDOWN(RosterPlan25[[#This Row],[Optimal $]]*IF(RosterPlan25[[#This Row],[Contract]]="Rookie",0.3,0.15),0)</f>
        <v>0</v>
      </c>
      <c r="M188" s="42">
        <f ca="1">ROUNDDOWN(RosterPlan25[[#This Row],[Optimal $]]*IF(YEAR(TODAY())=2021,0,IF(RosterPlan25[[#This Row],[Contract]]="Rookie",0.3,0.15)),0)</f>
        <v>0</v>
      </c>
      <c r="N188" s="69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188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88" s="39" t="s">
        <v>434</v>
      </c>
      <c r="Q188" s="69">
        <f>_xlfn.IFNA(INDEX(Draft2020[Net Keeper Count],RosterPlan25[[#This Row],[DraftIndex]]),0)+IF(RosterPlan25[[#This Row],[KEEPER / RFA]]="K",1,0)</f>
        <v>1</v>
      </c>
      <c r="R188" s="39"/>
      <c r="S188" s="36">
        <f>IF(RosterPlan25[[#This Row],[VAR/G]]&gt;0,ROUND($AC$29*RosterPlan25[[#This Row],[VAR/G]],0),0)+1</f>
        <v>1</v>
      </c>
      <c r="T188" s="36">
        <f>RosterPlan25[[#This Row],[Optimal $]]-RosterPlan25[[#This Row],[2021 $]]</f>
        <v>-2</v>
      </c>
      <c r="U188" s="36">
        <f>IF(OR(RosterPlan25[[#This Row],[SOURCE]]="Rookie",RosterPlan25[[#This Row],[POS]]="K"),0,RosterPlan25[[#This Row],[VAR/G]]+3.3)</f>
        <v>0</v>
      </c>
      <c r="V188" s="36">
        <f>IF(RosterPlan25[[#This Row],[VAW/G]]&gt;0,ROUND(RosterPlan25[[#This Row],[VAW/G]]*$AC$56,0)+1,1)</f>
        <v>1</v>
      </c>
      <c r="W188" s="43">
        <f>RosterPlan25[[#This Row],[VAWG Market $]]-_xlfn.IFNA(RosterPlan25[[#This Row],[2021 $]],1)</f>
        <v>-2</v>
      </c>
      <c r="X188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8" s="36">
        <f>RosterPlan25[[#This Row],[Pure Inflated $]]-RosterPlan25[[#This Row],[2021 $]]</f>
        <v>-2</v>
      </c>
      <c r="Z188" s="62" t="e">
        <f>INDEX(players[age],MATCH(RosterPlan25[[#This Row],[player_id]],players[sleeper_id],0))</f>
        <v>#N/A</v>
      </c>
      <c r="AN188" s="36">
        <v>3.9500000000000011</v>
      </c>
      <c r="AO188" s="36">
        <v>56</v>
      </c>
      <c r="AP188" s="36">
        <f>RosterPlan25[[#This Row],[Current $]]+ROUNDDOWN(AO188*0.15,0)</f>
        <v>8</v>
      </c>
      <c r="AQ188"/>
      <c r="AR188"/>
      <c r="AS188"/>
      <c r="AT188"/>
      <c r="AU188"/>
      <c r="AV188"/>
    </row>
    <row r="189" spans="1:48" x14ac:dyDescent="0.3">
      <c r="A189" s="1"/>
      <c r="B189" s="69" t="s">
        <v>267</v>
      </c>
      <c r="C189" s="69" t="s">
        <v>13760</v>
      </c>
      <c r="D189" s="69">
        <f>_xlfn.IFNA(MATCH(RosterPlan25[[#This Row],[player_id]],CompositeRoster[sleeper_id],0),  MATCH(RosterPlan25[[#This Row],[PLAYER]],CompositeRoster[full_name],0))</f>
        <v>188</v>
      </c>
      <c r="E189" s="69" t="e">
        <f>MATCH(RosterPlan25[[#This Row],[player_id]],Draft2020[sleeper_id],0)</f>
        <v>#N/A</v>
      </c>
      <c r="F189" s="69" t="str">
        <f>INDEX(CompositeRoster[team],RosterPlan25[[#This Row],[RosterIndex]])&amp;""</f>
        <v>TBD</v>
      </c>
      <c r="G189" s="69" t="str">
        <f>INDEX(CompositeRoster[position],RosterPlan25[[#This Row],[RosterIndex]])&amp;""</f>
        <v>TBD</v>
      </c>
      <c r="H189" s="69" t="str">
        <f>INDEX(CompositeRoster[source],RosterPlan25[[#This Row],[RosterIndex]])</f>
        <v>Rookie</v>
      </c>
      <c r="I189" s="42">
        <f>_xlfn.IFNA(INDEX(Draft2020[PRICE],RosterPlan25[[#This Row],[DraftIndex]]),0)</f>
        <v>0</v>
      </c>
      <c r="J189" s="42" t="str">
        <f>IF(RosterPlan25[[#This Row],[SOURCE]]="Rookie","Rookie",_xlfn.IFNA(INDEX(Draft2020[Current Contract],RosterPlan25[[#This Row],[DraftIndex]]),"Undrafted"))</f>
        <v>Rookie</v>
      </c>
      <c r="K189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89" s="42">
        <f>ROUNDDOWN(RosterPlan25[[#This Row],[Optimal $]]*IF(RosterPlan25[[#This Row],[Contract]]="Rookie",0.3,0.15),0)</f>
        <v>0</v>
      </c>
      <c r="M189" s="42">
        <f ca="1">ROUNDDOWN(RosterPlan25[[#This Row],[Optimal $]]*IF(YEAR(TODAY())=2021,0,IF(RosterPlan25[[#This Row],[Contract]]="Rookie",0.3,0.15)),0)</f>
        <v>0</v>
      </c>
      <c r="N189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89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89" s="39" t="s">
        <v>434</v>
      </c>
      <c r="Q189" s="36">
        <f>_xlfn.IFNA(INDEX(Draft2020[Net Keeper Count],RosterPlan25[[#This Row],[DraftIndex]]),0)+IF(RosterPlan25[[#This Row],[KEEPER / RFA]]="K",1,0)</f>
        <v>1</v>
      </c>
      <c r="R189" s="39"/>
      <c r="S189" s="36">
        <f>IF(RosterPlan25[[#This Row],[VAR/G]]&gt;0,ROUND($AC$29*RosterPlan25[[#This Row],[VAR/G]],0),0)+1</f>
        <v>1</v>
      </c>
      <c r="T189" s="36">
        <f>RosterPlan25[[#This Row],[Optimal $]]-RosterPlan25[[#This Row],[2021 $]]</f>
        <v>0</v>
      </c>
      <c r="U189" s="36">
        <f>IF(OR(RosterPlan25[[#This Row],[SOURCE]]="Rookie",RosterPlan25[[#This Row],[POS]]="K"),0,RosterPlan25[[#This Row],[VAR/G]]+3.3)</f>
        <v>0</v>
      </c>
      <c r="V189" s="36">
        <f>IF(RosterPlan25[[#This Row],[VAW/G]]&gt;0,ROUND(RosterPlan25[[#This Row],[VAW/G]]*$AC$56,0)+1,1)</f>
        <v>1</v>
      </c>
      <c r="W189" s="43">
        <f>RosterPlan25[[#This Row],[VAWG Market $]]-_xlfn.IFNA(RosterPlan25[[#This Row],[2021 $]],1)</f>
        <v>0</v>
      </c>
      <c r="X189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89" s="36">
        <f>RosterPlan25[[#This Row],[Pure Inflated $]]-RosterPlan25[[#This Row],[2021 $]]</f>
        <v>0</v>
      </c>
      <c r="Z189" s="62" t="e">
        <f>INDEX(players[age],MATCH(RosterPlan25[[#This Row],[player_id]],players[sleeper_id],0))</f>
        <v>#N/A</v>
      </c>
      <c r="AQ189"/>
      <c r="AR189"/>
      <c r="AS189"/>
      <c r="AT189"/>
      <c r="AU189"/>
      <c r="AV189"/>
    </row>
    <row r="190" spans="1:48" x14ac:dyDescent="0.3">
      <c r="A190" s="1"/>
      <c r="B190" s="69" t="s">
        <v>267</v>
      </c>
      <c r="C190" s="69" t="s">
        <v>13770</v>
      </c>
      <c r="D190" s="69">
        <f>_xlfn.IFNA(MATCH(RosterPlan25[[#This Row],[player_id]],CompositeRoster[sleeper_id],0),  MATCH(RosterPlan25[[#This Row],[PLAYER]],CompositeRoster[full_name],0))</f>
        <v>189</v>
      </c>
      <c r="E190" s="69" t="e">
        <f>MATCH(RosterPlan25[[#This Row],[player_id]],Draft2020[sleeper_id],0)</f>
        <v>#N/A</v>
      </c>
      <c r="F190" s="69" t="str">
        <f>INDEX(CompositeRoster[team],RosterPlan25[[#This Row],[RosterIndex]])&amp;""</f>
        <v>TBD</v>
      </c>
      <c r="G190" s="69" t="str">
        <f>INDEX(CompositeRoster[position],RosterPlan25[[#This Row],[RosterIndex]])&amp;""</f>
        <v>TBD</v>
      </c>
      <c r="H190" s="36" t="str">
        <f>INDEX(CompositeRoster[source],RosterPlan25[[#This Row],[RosterIndex]])</f>
        <v>Rookie</v>
      </c>
      <c r="I190" s="42">
        <f>_xlfn.IFNA(INDEX(Draft2020[PRICE],RosterPlan25[[#This Row],[DraftIndex]]),0)</f>
        <v>0</v>
      </c>
      <c r="J190" s="42" t="str">
        <f>IF(RosterPlan25[[#This Row],[SOURCE]]="Rookie","Rookie",_xlfn.IFNA(INDEX(Draft2020[Current Contract],RosterPlan25[[#This Row],[DraftIndex]]),"Undrafted"))</f>
        <v>Rookie</v>
      </c>
      <c r="K190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90" s="42">
        <f>ROUNDDOWN(RosterPlan25[[#This Row],[Optimal $]]*IF(RosterPlan25[[#This Row],[Contract]]="Rookie",0.3,0.15),0)</f>
        <v>0</v>
      </c>
      <c r="M190" s="42">
        <f ca="1">ROUNDDOWN(RosterPlan25[[#This Row],[Optimal $]]*IF(YEAR(TODAY())=2021,0,IF(RosterPlan25[[#This Row],[Contract]]="Rookie",0.3,0.15)),0)</f>
        <v>0</v>
      </c>
      <c r="N190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90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90" s="39" t="s">
        <v>434</v>
      </c>
      <c r="Q190" s="69">
        <f>_xlfn.IFNA(INDEX(Draft2020[Net Keeper Count],RosterPlan25[[#This Row],[DraftIndex]]),0)+IF(RosterPlan25[[#This Row],[KEEPER / RFA]]="K",1,0)</f>
        <v>1</v>
      </c>
      <c r="R190" s="39"/>
      <c r="S190" s="49">
        <f>IF(RosterPlan25[[#This Row],[VAR/G]]&gt;0,ROUND($AC$29*RosterPlan25[[#This Row],[VAR/G]],0),0)+1</f>
        <v>1</v>
      </c>
      <c r="T190" s="36">
        <f>RosterPlan25[[#This Row],[Optimal $]]-RosterPlan25[[#This Row],[2021 $]]</f>
        <v>0</v>
      </c>
      <c r="U190" s="69">
        <f>IF(OR(RosterPlan25[[#This Row],[SOURCE]]="Rookie",RosterPlan25[[#This Row],[POS]]="K"),0,RosterPlan25[[#This Row],[VAR/G]]+3.3)</f>
        <v>0</v>
      </c>
      <c r="V190" s="69">
        <f>IF(RosterPlan25[[#This Row],[VAW/G]]&gt;0,ROUND(RosterPlan25[[#This Row],[VAW/G]]*$AC$56,0)+1,1)</f>
        <v>1</v>
      </c>
      <c r="W190" s="50">
        <f>RosterPlan25[[#This Row],[VAWG Market $]]-_xlfn.IFNA(RosterPlan25[[#This Row],[2021 $]],1)</f>
        <v>0</v>
      </c>
      <c r="X190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90" s="36">
        <f>RosterPlan25[[#This Row],[Pure Inflated $]]-RosterPlan25[[#This Row],[2021 $]]</f>
        <v>0</v>
      </c>
      <c r="Z190" s="62" t="e">
        <f>INDEX(players[age],MATCH(RosterPlan25[[#This Row],[player_id]],players[sleeper_id],0))</f>
        <v>#N/A</v>
      </c>
      <c r="AQ190"/>
      <c r="AR190"/>
      <c r="AS190"/>
      <c r="AT190"/>
      <c r="AU190"/>
      <c r="AV190"/>
    </row>
    <row r="191" spans="1:48" x14ac:dyDescent="0.3">
      <c r="A191" s="1"/>
      <c r="B191" s="69" t="s">
        <v>267</v>
      </c>
      <c r="C191" s="69" t="s">
        <v>13779</v>
      </c>
      <c r="D191" s="69">
        <f>_xlfn.IFNA(MATCH(RosterPlan25[[#This Row],[player_id]],CompositeRoster[sleeper_id],0),  MATCH(RosterPlan25[[#This Row],[PLAYER]],CompositeRoster[full_name],0))</f>
        <v>190</v>
      </c>
      <c r="E191" s="69" t="e">
        <f>MATCH(RosterPlan25[[#This Row],[player_id]],Draft2020[sleeper_id],0)</f>
        <v>#N/A</v>
      </c>
      <c r="F191" s="69" t="str">
        <f>INDEX(CompositeRoster[team],RosterPlan25[[#This Row],[RosterIndex]])&amp;""</f>
        <v>TBD</v>
      </c>
      <c r="G191" s="69" t="str">
        <f>INDEX(CompositeRoster[position],RosterPlan25[[#This Row],[RosterIndex]])&amp;""</f>
        <v>TBD</v>
      </c>
      <c r="H191" s="69" t="str">
        <f>INDEX(CompositeRoster[source],RosterPlan25[[#This Row],[RosterIndex]])</f>
        <v>Rookie</v>
      </c>
      <c r="I191" s="42">
        <f>_xlfn.IFNA(INDEX(Draft2020[PRICE],RosterPlan25[[#This Row],[DraftIndex]]),0)</f>
        <v>0</v>
      </c>
      <c r="J191" s="42" t="str">
        <f>IF(RosterPlan25[[#This Row],[SOURCE]]="Rookie","Rookie",_xlfn.IFNA(INDEX(Draft2020[Current Contract],RosterPlan25[[#This Row],[DraftIndex]]),"Undrafted"))</f>
        <v>Rookie</v>
      </c>
      <c r="K191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91" s="42">
        <f>ROUNDDOWN(RosterPlan25[[#This Row],[Optimal $]]*IF(RosterPlan25[[#This Row],[Contract]]="Rookie",0.3,0.15),0)</f>
        <v>0</v>
      </c>
      <c r="M191" s="42">
        <f ca="1">ROUNDDOWN(RosterPlan25[[#This Row],[Optimal $]]*IF(YEAR(TODAY())=2021,0,IF(RosterPlan25[[#This Row],[Contract]]="Rookie",0.3,0.15)),0)</f>
        <v>0</v>
      </c>
      <c r="N191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191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191" s="39" t="s">
        <v>434</v>
      </c>
      <c r="Q191" s="36">
        <f>_xlfn.IFNA(INDEX(Draft2020[Net Keeper Count],RosterPlan25[[#This Row],[DraftIndex]]),0)+IF(RosterPlan25[[#This Row],[KEEPER / RFA]]="K",1,0)</f>
        <v>1</v>
      </c>
      <c r="R191" s="39"/>
      <c r="S191" s="36">
        <f>IF(RosterPlan25[[#This Row],[VAR/G]]&gt;0,ROUND($AC$29*RosterPlan25[[#This Row],[VAR/G]],0),0)+1</f>
        <v>1</v>
      </c>
      <c r="T191" s="36">
        <f>RosterPlan25[[#This Row],[Optimal $]]-RosterPlan25[[#This Row],[2021 $]]</f>
        <v>0</v>
      </c>
      <c r="U191" s="36">
        <f>IF(OR(RosterPlan25[[#This Row],[SOURCE]]="Rookie",RosterPlan25[[#This Row],[POS]]="K"),0,RosterPlan25[[#This Row],[VAR/G]]+3.3)</f>
        <v>0</v>
      </c>
      <c r="V191" s="36">
        <f>IF(RosterPlan25[[#This Row],[VAW/G]]&gt;0,ROUND(RosterPlan25[[#This Row],[VAW/G]]*$AC$56,0)+1,1)</f>
        <v>1</v>
      </c>
      <c r="W191" s="43">
        <f>RosterPlan25[[#This Row],[VAWG Market $]]-_xlfn.IFNA(RosterPlan25[[#This Row],[2021 $]],1)</f>
        <v>0</v>
      </c>
      <c r="X191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91" s="36">
        <f>RosterPlan25[[#This Row],[Pure Inflated $]]-RosterPlan25[[#This Row],[2021 $]]</f>
        <v>0</v>
      </c>
      <c r="Z191" s="62" t="e">
        <f>INDEX(players[age],MATCH(RosterPlan25[[#This Row],[player_id]],players[sleeper_id],0))</f>
        <v>#N/A</v>
      </c>
      <c r="AQ191"/>
      <c r="AR191"/>
      <c r="AS191"/>
      <c r="AT191"/>
      <c r="AU191"/>
      <c r="AV191"/>
    </row>
    <row r="192" spans="1:48" x14ac:dyDescent="0.3">
      <c r="A192" s="1" t="s">
        <v>165</v>
      </c>
      <c r="B192" s="69" t="s">
        <v>262</v>
      </c>
      <c r="C192" s="69" t="s">
        <v>9111</v>
      </c>
      <c r="D192" s="69">
        <f>_xlfn.IFNA(MATCH(RosterPlan25[[#This Row],[player_id]],CompositeRoster[sleeper_id],0),  MATCH(RosterPlan25[[#This Row],[PLAYER]],CompositeRoster[full_name],0))</f>
        <v>191</v>
      </c>
      <c r="E192" s="69">
        <f>MATCH(RosterPlan25[[#This Row],[player_id]],Draft2020[sleeper_id],0)</f>
        <v>169</v>
      </c>
      <c r="F192" s="69" t="str">
        <f>INDEX(CompositeRoster[team],RosterPlan25[[#This Row],[RosterIndex]])&amp;""</f>
        <v>HOU</v>
      </c>
      <c r="G192" s="69" t="str">
        <f>INDEX(CompositeRoster[position],RosterPlan25[[#This Row],[RosterIndex]])&amp;""</f>
        <v>WR</v>
      </c>
      <c r="H192" s="36" t="str">
        <f>INDEX(CompositeRoster[source],RosterPlan25[[#This Row],[RosterIndex]])</f>
        <v>Roster</v>
      </c>
      <c r="I192" s="42">
        <f>_xlfn.IFNA(INDEX(Draft2020[PRICE],RosterPlan25[[#This Row],[DraftIndex]]),0)</f>
        <v>17</v>
      </c>
      <c r="J192" s="42" t="str">
        <f>IF(RosterPlan25[[#This Row],[SOURCE]]="Rookie","Rookie",_xlfn.IFNA(INDEX(Draft2020[Current Contract],RosterPlan25[[#This Row],[DraftIndex]]),"Undrafted"))</f>
        <v>Auction</v>
      </c>
      <c r="K192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192" s="42">
        <f>ROUNDDOWN(RosterPlan25[[#This Row],[Optimal $]]*IF(RosterPlan25[[#This Row],[Contract]]="Rookie",0.3,0.15),0)</f>
        <v>1</v>
      </c>
      <c r="M192" s="42">
        <f ca="1">ROUNDDOWN(RosterPlan25[[#This Row],[Optimal $]]*IF(YEAR(TODAY())=2021,0,IF(RosterPlan25[[#This Row],[Contract]]="Rookie",0.3,0.15)),0)</f>
        <v>0</v>
      </c>
      <c r="N192" s="36">
        <f ca="1">IF(RosterPlan25[[#This Row],[SOURCE]]="Rookie",INDEX(Rookies2021[salary],MATCH(RosterPlan25[[#This Row],[PLAYER]],Rookies2021[full_name],0)),MAX(RosterPlan25[[#This Row],[Current $]]+RosterPlan25[[#This Row],[$↑ VAR]],1))</f>
        <v>17</v>
      </c>
      <c r="O192" s="48">
        <f>_xlfn.IFNA(IF(RosterPlan25[[#This Row],[POS]]="K",0,INDEX(BeerSheets[Average],MATCH(TEXT(RosterPlan25[[#This Row],[player_id]],"0"),BeerSheets[sleeper_id],0))),_xlfn.SWITCH(RosterPlan25[[#This Row],[POS]],"QB",-12,"RB",-8,"WR",-8,-5))</f>
        <v>1.1200000000000001</v>
      </c>
      <c r="P192" s="39" t="s">
        <v>434</v>
      </c>
      <c r="Q192" s="69">
        <f>_xlfn.IFNA(INDEX(Draft2020[Net Keeper Count],RosterPlan25[[#This Row],[DraftIndex]]),0)+IF(RosterPlan25[[#This Row],[KEEPER / RFA]]="K",1,0)</f>
        <v>1</v>
      </c>
      <c r="R192" s="39"/>
      <c r="S192" s="49">
        <f>IF(RosterPlan25[[#This Row],[VAR/G]]&gt;0,ROUND($AC$29*RosterPlan25[[#This Row],[VAR/G]],0),0)+1</f>
        <v>11</v>
      </c>
      <c r="T192" s="36">
        <f ca="1">RosterPlan25[[#This Row],[Optimal $]]-RosterPlan25[[#This Row],[2021 $]]</f>
        <v>-6</v>
      </c>
      <c r="U192" s="69">
        <f>IF(OR(RosterPlan25[[#This Row],[SOURCE]]="Rookie",RosterPlan25[[#This Row],[POS]]="K"),0,RosterPlan25[[#This Row],[VAR/G]]+3.3)</f>
        <v>4.42</v>
      </c>
      <c r="V192" s="69">
        <f ca="1">IF(RosterPlan25[[#This Row],[VAW/G]]&gt;0,ROUND(RosterPlan25[[#This Row],[VAW/G]]*$AC$56,0)+1,1)</f>
        <v>271</v>
      </c>
      <c r="W192" s="50">
        <f ca="1">RosterPlan25[[#This Row],[VAWG Market $]]-_xlfn.IFNA(RosterPlan25[[#This Row],[2021 $]],1)</f>
        <v>254</v>
      </c>
      <c r="X192" s="36">
        <f ca="1">IF(RosterPlan25[[#This Row],[VAR/G]]&gt;0,1+ROUND(RosterPlan25[[#This Row],[VAR/G]]*IF(RosterPlan25[[#This Row],[KEEPER / RFA]]="K",($AC$34+RosterPlan25[[#This Row],[2021 $]]-1)/($AC$25+RosterPlan25[[#This Row],[VAR/G]]),$AC$35),0),1)</f>
        <v>134</v>
      </c>
      <c r="Y192" s="36">
        <f ca="1">RosterPlan25[[#This Row],[Pure Inflated $]]-RosterPlan25[[#This Row],[2021 $]]</f>
        <v>117</v>
      </c>
      <c r="Z192" s="62">
        <f>INDEX(players[age],MATCH(RosterPlan25[[#This Row],[player_id]],players[sleeper_id],0))</f>
        <v>27</v>
      </c>
      <c r="AQ192"/>
      <c r="AR192"/>
      <c r="AS192"/>
      <c r="AT192"/>
      <c r="AU192"/>
      <c r="AV192"/>
    </row>
    <row r="193" spans="1:48" x14ac:dyDescent="0.3">
      <c r="A193" s="1" t="s">
        <v>41</v>
      </c>
      <c r="B193" s="69" t="s">
        <v>262</v>
      </c>
      <c r="C193" s="69" t="s">
        <v>8619</v>
      </c>
      <c r="D193" s="69">
        <f>_xlfn.IFNA(MATCH(RosterPlan25[[#This Row],[player_id]],CompositeRoster[sleeper_id],0),  MATCH(RosterPlan25[[#This Row],[PLAYER]],CompositeRoster[full_name],0))</f>
        <v>192</v>
      </c>
      <c r="E193" s="69">
        <f>MATCH(RosterPlan25[[#This Row],[player_id]],Draft2020[sleeper_id],0)</f>
        <v>81</v>
      </c>
      <c r="F193" s="58" t="str">
        <f>INDEX(CompositeRoster[team],RosterPlan25[[#This Row],[RosterIndex]])&amp;""</f>
        <v>DET</v>
      </c>
      <c r="G193" s="58" t="str">
        <f>INDEX(CompositeRoster[position],RosterPlan25[[#This Row],[RosterIndex]])&amp;""</f>
        <v>WR</v>
      </c>
      <c r="H193" s="58" t="str">
        <f>INDEX(CompositeRoster[source],RosterPlan25[[#This Row],[RosterIndex]])</f>
        <v>Roster</v>
      </c>
      <c r="I193" s="59">
        <f>_xlfn.IFNA(INDEX(Draft2020[PRICE],RosterPlan25[[#This Row],[DraftIndex]]),0)</f>
        <v>1</v>
      </c>
      <c r="J193" s="59" t="str">
        <f>IF(RosterPlan25[[#This Row],[SOURCE]]="Rookie","Rookie",_xlfn.IFNA(INDEX(Draft2020[Current Contract],RosterPlan25[[#This Row],[DraftIndex]]),"Undrafted"))</f>
        <v>Undrafted</v>
      </c>
      <c r="K19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93" s="59">
        <f>ROUNDDOWN(RosterPlan25[[#This Row],[Optimal $]]*IF(RosterPlan25[[#This Row],[Contract]]="Rookie",0.3,0.15),0)</f>
        <v>0</v>
      </c>
      <c r="M193" s="59">
        <f ca="1">ROUNDDOWN(RosterPlan25[[#This Row],[Optimal $]]*IF(YEAR(TODAY())=2021,0,IF(RosterPlan25[[#This Row],[Contract]]="Rookie",0.3,0.15)),0)</f>
        <v>0</v>
      </c>
      <c r="N193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193" s="26">
        <f>_xlfn.IFNA(IF(RosterPlan25[[#This Row],[POS]]="K",0,INDEX(BeerSheets[Average],MATCH(TEXT(RosterPlan25[[#This Row],[player_id]],"0"),BeerSheets[sleeper_id],0))),_xlfn.SWITCH(RosterPlan25[[#This Row],[POS]],"QB",-12,"RB",-8,"WR",-8,-5))</f>
        <v>-1.33</v>
      </c>
      <c r="P193" s="39" t="s">
        <v>434</v>
      </c>
      <c r="Q193" s="61">
        <f>_xlfn.IFNA(INDEX(Draft2020[Net Keeper Count],RosterPlan25[[#This Row],[DraftIndex]]),0)+IF(RosterPlan25[[#This Row],[KEEPER / RFA]]="K",1,0)</f>
        <v>2</v>
      </c>
      <c r="R193" s="60"/>
      <c r="S193" s="58">
        <f>IF(RosterPlan25[[#This Row],[VAR/G]]&gt;0,ROUND($AC$29*RosterPlan25[[#This Row],[VAR/G]],0),0)+1</f>
        <v>1</v>
      </c>
      <c r="T193" s="58">
        <f ca="1">RosterPlan25[[#This Row],[Optimal $]]-RosterPlan25[[#This Row],[2021 $]]</f>
        <v>0</v>
      </c>
      <c r="U193" s="62">
        <f>IF(OR(RosterPlan25[[#This Row],[SOURCE]]="Rookie",RosterPlan25[[#This Row],[POS]]="K"),0,RosterPlan25[[#This Row],[VAR/G]]+3.3)</f>
        <v>1.9699999999999998</v>
      </c>
      <c r="V193" s="62">
        <f ca="1">IF(RosterPlan25[[#This Row],[VAW/G]]&gt;0,ROUND(RosterPlan25[[#This Row],[VAW/G]]*$AC$56,0)+1,1)</f>
        <v>121</v>
      </c>
      <c r="W193" s="63">
        <f ca="1">RosterPlan25[[#This Row],[VAWG Market $]]-_xlfn.IFNA(RosterPlan25[[#This Row],[2021 $]],1)</f>
        <v>120</v>
      </c>
      <c r="X19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93" s="62">
        <f ca="1">RosterPlan25[[#This Row],[Pure Inflated $]]-RosterPlan25[[#This Row],[2021 $]]</f>
        <v>0</v>
      </c>
      <c r="Z193" s="62">
        <f>INDEX(players[age],MATCH(RosterPlan25[[#This Row],[player_id]],players[sleeper_id],0))</f>
        <v>27</v>
      </c>
      <c r="AQ193"/>
      <c r="AR193"/>
      <c r="AS193"/>
      <c r="AT193"/>
      <c r="AU193"/>
      <c r="AV193"/>
    </row>
    <row r="194" spans="1:48" x14ac:dyDescent="0.3">
      <c r="A194" s="1" t="s">
        <v>175</v>
      </c>
      <c r="B194" s="69" t="s">
        <v>262</v>
      </c>
      <c r="C194" s="69" t="s">
        <v>477</v>
      </c>
      <c r="D194" s="69">
        <f>_xlfn.IFNA(MATCH(RosterPlan25[[#This Row],[player_id]],CompositeRoster[sleeper_id],0),  MATCH(RosterPlan25[[#This Row],[PLAYER]],CompositeRoster[full_name],0))</f>
        <v>193</v>
      </c>
      <c r="E194" s="69">
        <f>MATCH(RosterPlan25[[#This Row],[player_id]],Draft2020[sleeper_id],0)</f>
        <v>186</v>
      </c>
      <c r="F194" s="69" t="str">
        <f>INDEX(CompositeRoster[team],RosterPlan25[[#This Row],[RosterIndex]])&amp;""</f>
        <v>ATL</v>
      </c>
      <c r="G194" s="69" t="str">
        <f>INDEX(CompositeRoster[position],RosterPlan25[[#This Row],[RosterIndex]])&amp;""</f>
        <v>WR</v>
      </c>
      <c r="H194" s="36" t="str">
        <f>INDEX(CompositeRoster[source],RosterPlan25[[#This Row],[RosterIndex]])</f>
        <v>Roster</v>
      </c>
      <c r="I194" s="42">
        <f>_xlfn.IFNA(INDEX(Draft2020[PRICE],RosterPlan25[[#This Row],[DraftIndex]]),0)</f>
        <v>15</v>
      </c>
      <c r="J194" s="42" t="str">
        <f>IF(RosterPlan25[[#This Row],[SOURCE]]="Rookie","Rookie",_xlfn.IFNA(INDEX(Draft2020[Current Contract],RosterPlan25[[#This Row],[DraftIndex]]),"Undrafted"))</f>
        <v>Rookie</v>
      </c>
      <c r="K194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94" s="42">
        <f>ROUNDDOWN(RosterPlan25[[#This Row],[Optimal $]]*IF(RosterPlan25[[#This Row],[Contract]]="Rookie",0.3,0.15),0)</f>
        <v>13</v>
      </c>
      <c r="M194" s="42">
        <f ca="1">ROUNDDOWN(RosterPlan25[[#This Row],[Optimal $]]*IF(YEAR(TODAY())=2021,0,IF(RosterPlan25[[#This Row],[Contract]]="Rookie",0.3,0.15)),0)</f>
        <v>0</v>
      </c>
      <c r="N194" s="36">
        <f ca="1">IF(RosterPlan25[[#This Row],[SOURCE]]="Rookie",INDEX(Rookies2021[salary],MATCH(RosterPlan25[[#This Row],[PLAYER]],Rookies2021[full_name],0)),MAX(RosterPlan25[[#This Row],[Current $]]+RosterPlan25[[#This Row],[$↑ VAR]],1))</f>
        <v>15</v>
      </c>
      <c r="O194" s="48">
        <f>_xlfn.IFNA(IF(RosterPlan25[[#This Row],[POS]]="K",0,INDEX(BeerSheets[Average],MATCH(TEXT(RosterPlan25[[#This Row],[player_id]],"0"),BeerSheets[sleeper_id],0))),_xlfn.SWITCH(RosterPlan25[[#This Row],[POS]],"QB",-12,"RB",-8,"WR",-8,-5))</f>
        <v>5.03</v>
      </c>
      <c r="P194" s="39" t="s">
        <v>434</v>
      </c>
      <c r="Q194" s="69">
        <f>_xlfn.IFNA(INDEX(Draft2020[Net Keeper Count],RosterPlan25[[#This Row],[DraftIndex]]),0)+IF(RosterPlan25[[#This Row],[KEEPER / RFA]]="K",1,0)</f>
        <v>3</v>
      </c>
      <c r="R194" s="39"/>
      <c r="S194" s="49">
        <f>IF(RosterPlan25[[#This Row],[VAR/G]]&gt;0,ROUND($AC$29*RosterPlan25[[#This Row],[VAR/G]],0),0)+1</f>
        <v>46</v>
      </c>
      <c r="T194" s="36">
        <f ca="1">RosterPlan25[[#This Row],[Optimal $]]-RosterPlan25[[#This Row],[2021 $]]</f>
        <v>31</v>
      </c>
      <c r="U194" s="69">
        <f>IF(OR(RosterPlan25[[#This Row],[SOURCE]]="Rookie",RosterPlan25[[#This Row],[POS]]="K"),0,RosterPlan25[[#This Row],[VAR/G]]+3.3)</f>
        <v>8.33</v>
      </c>
      <c r="V194" s="69">
        <f ca="1">IF(RosterPlan25[[#This Row],[VAW/G]]&gt;0,ROUND(RosterPlan25[[#This Row],[VAW/G]]*$AC$56,0)+1,1)</f>
        <v>509</v>
      </c>
      <c r="W194" s="50">
        <f ca="1">RosterPlan25[[#This Row],[VAWG Market $]]-_xlfn.IFNA(RosterPlan25[[#This Row],[2021 $]],1)</f>
        <v>494</v>
      </c>
      <c r="X194" s="36">
        <f ca="1">IF(RosterPlan25[[#This Row],[VAR/G]]&gt;0,1+ROUND(RosterPlan25[[#This Row],[VAR/G]]*IF(RosterPlan25[[#This Row],[KEEPER / RFA]]="K",($AC$34+RosterPlan25[[#This Row],[2021 $]]-1)/($AC$25+RosterPlan25[[#This Row],[VAR/G]]),$AC$35),0),1)</f>
        <v>132</v>
      </c>
      <c r="Y194" s="36">
        <f ca="1">RosterPlan25[[#This Row],[Pure Inflated $]]-RosterPlan25[[#This Row],[2021 $]]</f>
        <v>117</v>
      </c>
      <c r="Z194" s="62">
        <f>INDEX(players[age],MATCH(RosterPlan25[[#This Row],[player_id]],players[sleeper_id],0))</f>
        <v>26</v>
      </c>
      <c r="AQ194"/>
      <c r="AR194"/>
      <c r="AS194"/>
      <c r="AT194"/>
      <c r="AU194"/>
      <c r="AV194"/>
    </row>
    <row r="195" spans="1:48" x14ac:dyDescent="0.3">
      <c r="A195" s="1" t="s">
        <v>14591</v>
      </c>
      <c r="B195" s="69" t="s">
        <v>262</v>
      </c>
      <c r="C195" s="69" t="s">
        <v>14590</v>
      </c>
      <c r="D195" s="69">
        <f>_xlfn.IFNA(MATCH(RosterPlan25[[#This Row],[player_id]],CompositeRoster[sleeper_id],0),  MATCH(RosterPlan25[[#This Row],[PLAYER]],CompositeRoster[full_name],0))</f>
        <v>194</v>
      </c>
      <c r="E195" s="69">
        <f>MATCH(RosterPlan25[[#This Row],[player_id]],Draft2020[sleeper_id],0)</f>
        <v>167</v>
      </c>
      <c r="F195" s="69" t="str">
        <f>INDEX(CompositeRoster[team],RosterPlan25[[#This Row],[RosterIndex]])&amp;""</f>
        <v>LAR</v>
      </c>
      <c r="G195" s="69" t="str">
        <f>INDEX(CompositeRoster[position],RosterPlan25[[#This Row],[RosterIndex]])&amp;""</f>
        <v>RB</v>
      </c>
      <c r="H195" s="36" t="str">
        <f>INDEX(CompositeRoster[source],RosterPlan25[[#This Row],[RosterIndex]])</f>
        <v>Roster</v>
      </c>
      <c r="I195" s="42">
        <f>_xlfn.IFNA(INDEX(Draft2020[PRICE],RosterPlan25[[#This Row],[DraftIndex]]),0)</f>
        <v>6</v>
      </c>
      <c r="J195" s="42" t="str">
        <f>IF(RosterPlan25[[#This Row],[SOURCE]]="Rookie","Rookie",_xlfn.IFNA(INDEX(Draft2020[Current Contract],RosterPlan25[[#This Row],[DraftIndex]]),"Undrafted"))</f>
        <v>Rookie</v>
      </c>
      <c r="K195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95" s="42">
        <f>ROUNDDOWN(RosterPlan25[[#This Row],[Optimal $]]*IF(RosterPlan25[[#This Row],[Contract]]="Rookie",0.3,0.15),0)</f>
        <v>0</v>
      </c>
      <c r="M195" s="42">
        <f ca="1">ROUNDDOWN(RosterPlan25[[#This Row],[Optimal $]]*IF(YEAR(TODAY())=2021,0,IF(RosterPlan25[[#This Row],[Contract]]="Rookie",0.3,0.15)),0)</f>
        <v>0</v>
      </c>
      <c r="N195" s="36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95" s="3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P195" s="39" t="s">
        <v>434</v>
      </c>
      <c r="Q195" s="36">
        <f>_xlfn.IFNA(INDEX(Draft2020[Net Keeper Count],RosterPlan25[[#This Row],[DraftIndex]]),0)+IF(RosterPlan25[[#This Row],[KEEPER / RFA]]="K",1,0)</f>
        <v>1</v>
      </c>
      <c r="R195" s="39"/>
      <c r="S195" s="69">
        <f>IF(RosterPlan25[[#This Row],[VAR/G]]&gt;0,ROUND($AC$29*RosterPlan25[[#This Row],[VAR/G]],0),0)+1</f>
        <v>1</v>
      </c>
      <c r="T195" s="36">
        <f ca="1">RosterPlan25[[#This Row],[Optimal $]]-RosterPlan25[[#This Row],[2021 $]]</f>
        <v>-5</v>
      </c>
      <c r="U195" s="36">
        <f>IF(OR(RosterPlan25[[#This Row],[SOURCE]]="Rookie",RosterPlan25[[#This Row],[POS]]="K"),0,RosterPlan25[[#This Row],[VAR/G]]+3.3)</f>
        <v>-4.7</v>
      </c>
      <c r="V195" s="36">
        <f>IF(RosterPlan25[[#This Row],[VAW/G]]&gt;0,ROUND(RosterPlan25[[#This Row],[VAW/G]]*$AC$56,0)+1,1)</f>
        <v>1</v>
      </c>
      <c r="W195" s="43">
        <f ca="1">RosterPlan25[[#This Row],[VAWG Market $]]-_xlfn.IFNA(RosterPlan25[[#This Row],[2021 $]],1)</f>
        <v>-5</v>
      </c>
      <c r="X195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95" s="36">
        <f ca="1">RosterPlan25[[#This Row],[Pure Inflated $]]-RosterPlan25[[#This Row],[2021 $]]</f>
        <v>-5</v>
      </c>
      <c r="Z195" s="62">
        <f>INDEX(players[age],MATCH(RosterPlan25[[#This Row],[player_id]],players[sleeper_id],0))</f>
        <v>22</v>
      </c>
      <c r="AN195" s="69">
        <v>4.2374999999999989</v>
      </c>
      <c r="AO195" s="69">
        <v>60</v>
      </c>
      <c r="AP195" s="36">
        <f>RosterPlan25[[#This Row],[Current $]]+ROUNDDOWN(AO195*0.15,0)</f>
        <v>15</v>
      </c>
      <c r="AQ195"/>
      <c r="AR195"/>
      <c r="AS195"/>
      <c r="AT195"/>
      <c r="AU195"/>
      <c r="AV195"/>
    </row>
    <row r="196" spans="1:48" x14ac:dyDescent="0.3">
      <c r="A196" s="1" t="s">
        <v>170</v>
      </c>
      <c r="B196" s="69" t="s">
        <v>262</v>
      </c>
      <c r="C196" s="69" t="s">
        <v>836</v>
      </c>
      <c r="D196" s="69">
        <f>_xlfn.IFNA(MATCH(RosterPlan25[[#This Row],[player_id]],CompositeRoster[sleeper_id],0),  MATCH(RosterPlan25[[#This Row],[PLAYER]],CompositeRoster[full_name],0))</f>
        <v>195</v>
      </c>
      <c r="E196" s="69">
        <f>MATCH(RosterPlan25[[#This Row],[player_id]],Draft2020[sleeper_id],0)</f>
        <v>180</v>
      </c>
      <c r="F196" s="69" t="str">
        <f>INDEX(CompositeRoster[team],RosterPlan25[[#This Row],[RosterIndex]])&amp;""</f>
        <v>NYJ</v>
      </c>
      <c r="G196" s="69" t="str">
        <f>INDEX(CompositeRoster[position],RosterPlan25[[#This Row],[RosterIndex]])&amp;""</f>
        <v>WR</v>
      </c>
      <c r="H196" s="36" t="str">
        <f>INDEX(CompositeRoster[source],RosterPlan25[[#This Row],[RosterIndex]])</f>
        <v>Roster</v>
      </c>
      <c r="I196" s="42">
        <f>_xlfn.IFNA(INDEX(Draft2020[PRICE],RosterPlan25[[#This Row],[DraftIndex]]),0)</f>
        <v>6</v>
      </c>
      <c r="J196" s="42" t="str">
        <f>IF(RosterPlan25[[#This Row],[SOURCE]]="Rookie","Rookie",_xlfn.IFNA(INDEX(Draft2020[Current Contract],RosterPlan25[[#This Row],[DraftIndex]]),"Undrafted"))</f>
        <v>Rookie</v>
      </c>
      <c r="K196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96" s="42">
        <f>ROUNDDOWN(RosterPlan25[[#This Row],[Optimal $]]*IF(RosterPlan25[[#This Row],[Contract]]="Rookie",0.3,0.15),0)</f>
        <v>0</v>
      </c>
      <c r="M196" s="42">
        <f ca="1">ROUNDDOWN(RosterPlan25[[#This Row],[Optimal $]]*IF(YEAR(TODAY())=2021,0,IF(RosterPlan25[[#This Row],[Contract]]="Rookie",0.3,0.15)),0)</f>
        <v>0</v>
      </c>
      <c r="N196" s="36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196" s="38">
        <f>_xlfn.IFNA(IF(RosterPlan25[[#This Row],[POS]]="K",0,INDEX(BeerSheets[Average],MATCH(TEXT(RosterPlan25[[#This Row],[player_id]],"0"),BeerSheets[sleeper_id],0))),_xlfn.SWITCH(RosterPlan25[[#This Row],[POS]],"QB",-12,"RB",-8,"WR",-8,-5))</f>
        <v>-0.32</v>
      </c>
      <c r="P196" s="39" t="s">
        <v>434</v>
      </c>
      <c r="Q196" s="36">
        <f>_xlfn.IFNA(INDEX(Draft2020[Net Keeper Count],RosterPlan25[[#This Row],[DraftIndex]]),0)+IF(RosterPlan25[[#This Row],[KEEPER / RFA]]="K",1,0)</f>
        <v>4</v>
      </c>
      <c r="R196" s="39"/>
      <c r="S196" s="69">
        <f>IF(RosterPlan25[[#This Row],[VAR/G]]&gt;0,ROUND($AC$29*RosterPlan25[[#This Row],[VAR/G]],0),0)+1</f>
        <v>1</v>
      </c>
      <c r="T196" s="36">
        <f ca="1">RosterPlan25[[#This Row],[Optimal $]]-RosterPlan25[[#This Row],[2021 $]]</f>
        <v>-5</v>
      </c>
      <c r="U196" s="36">
        <f>IF(OR(RosterPlan25[[#This Row],[SOURCE]]="Rookie",RosterPlan25[[#This Row],[POS]]="K"),0,RosterPlan25[[#This Row],[VAR/G]]+3.3)</f>
        <v>2.98</v>
      </c>
      <c r="V196" s="36">
        <f ca="1">IF(RosterPlan25[[#This Row],[VAW/G]]&gt;0,ROUND(RosterPlan25[[#This Row],[VAW/G]]*$AC$56,0)+1,1)</f>
        <v>183</v>
      </c>
      <c r="W196" s="43">
        <f ca="1">RosterPlan25[[#This Row],[VAWG Market $]]-_xlfn.IFNA(RosterPlan25[[#This Row],[2021 $]],1)</f>
        <v>177</v>
      </c>
      <c r="X19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196" s="36">
        <f ca="1">RosterPlan25[[#This Row],[Pure Inflated $]]-RosterPlan25[[#This Row],[2021 $]]</f>
        <v>-5</v>
      </c>
      <c r="Z196" s="62">
        <f>INDEX(players[age],MATCH(RosterPlan25[[#This Row],[player_id]],players[sleeper_id],0))</f>
        <v>26</v>
      </c>
      <c r="AQ196"/>
      <c r="AR196"/>
      <c r="AS196"/>
      <c r="AT196"/>
      <c r="AU196"/>
      <c r="AV196"/>
    </row>
    <row r="197" spans="1:48" x14ac:dyDescent="0.3">
      <c r="A197" s="1" t="s">
        <v>176</v>
      </c>
      <c r="B197" s="69" t="s">
        <v>262</v>
      </c>
      <c r="C197" s="69" t="s">
        <v>8192</v>
      </c>
      <c r="D197" s="69">
        <f>_xlfn.IFNA(MATCH(RosterPlan25[[#This Row],[player_id]],CompositeRoster[sleeper_id],0),  MATCH(RosterPlan25[[#This Row],[PLAYER]],CompositeRoster[full_name],0))</f>
        <v>196</v>
      </c>
      <c r="E197" s="69">
        <f>MATCH(RosterPlan25[[#This Row],[player_id]],Draft2020[sleeper_id],0)</f>
        <v>187</v>
      </c>
      <c r="F197" s="58" t="str">
        <f>INDEX(CompositeRoster[team],RosterPlan25[[#This Row],[RosterIndex]])&amp;""</f>
        <v>CAR</v>
      </c>
      <c r="G197" s="58" t="str">
        <f>INDEX(CompositeRoster[position],RosterPlan25[[#This Row],[RosterIndex]])&amp;""</f>
        <v>WR</v>
      </c>
      <c r="H197" s="58" t="str">
        <f>INDEX(CompositeRoster[source],RosterPlan25[[#This Row],[RosterIndex]])</f>
        <v>Roster</v>
      </c>
      <c r="I197" s="59">
        <f>_xlfn.IFNA(INDEX(Draft2020[PRICE],RosterPlan25[[#This Row],[DraftIndex]]),0)</f>
        <v>16</v>
      </c>
      <c r="J197" s="59" t="str">
        <f>IF(RosterPlan25[[#This Row],[SOURCE]]="Rookie","Rookie",_xlfn.IFNA(INDEX(Draft2020[Current Contract],RosterPlan25[[#This Row],[DraftIndex]]),"Undrafted"))</f>
        <v>Rookie</v>
      </c>
      <c r="K19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197" s="59">
        <f>ROUNDDOWN(RosterPlan25[[#This Row],[Optimal $]]*IF(RosterPlan25[[#This Row],[Contract]]="Rookie",0.3,0.15),0)</f>
        <v>6</v>
      </c>
      <c r="M197" s="59">
        <f ca="1">ROUNDDOWN(RosterPlan25[[#This Row],[Optimal $]]*IF(YEAR(TODAY())=2021,0,IF(RosterPlan25[[#This Row],[Contract]]="Rookie",0.3,0.15)),0)</f>
        <v>0</v>
      </c>
      <c r="N197" s="60">
        <f ca="1">IF(RosterPlan25[[#This Row],[SOURCE]]="Rookie",INDEX(Rookies2021[salary],MATCH(RosterPlan25[[#This Row],[PLAYER]],Rookies2021[full_name],0)),MAX(RosterPlan25[[#This Row],[Current $]]+RosterPlan25[[#This Row],[$↑ VAR]],1))</f>
        <v>16</v>
      </c>
      <c r="O197" s="26">
        <f>_xlfn.IFNA(IF(RosterPlan25[[#This Row],[POS]]="K",0,INDEX(BeerSheets[Average],MATCH(TEXT(RosterPlan25[[#This Row],[player_id]],"0"),BeerSheets[sleeper_id],0))),_xlfn.SWITCH(RosterPlan25[[#This Row],[POS]],"QB",-12,"RB",-8,"WR",-8,-5))</f>
        <v>2.38</v>
      </c>
      <c r="P197" s="39" t="s">
        <v>434</v>
      </c>
      <c r="Q197" s="61">
        <f>_xlfn.IFNA(INDEX(Draft2020[Net Keeper Count],RosterPlan25[[#This Row],[DraftIndex]]),0)+IF(RosterPlan25[[#This Row],[KEEPER / RFA]]="K",1,0)</f>
        <v>3</v>
      </c>
      <c r="R197" s="60"/>
      <c r="S197" s="58">
        <f>IF(RosterPlan25[[#This Row],[VAR/G]]&gt;0,ROUND($AC$29*RosterPlan25[[#This Row],[VAR/G]],0),0)+1</f>
        <v>22</v>
      </c>
      <c r="T197" s="58">
        <f ca="1">RosterPlan25[[#This Row],[Optimal $]]-RosterPlan25[[#This Row],[2021 $]]</f>
        <v>6</v>
      </c>
      <c r="U197" s="62">
        <f>IF(OR(RosterPlan25[[#This Row],[SOURCE]]="Rookie",RosterPlan25[[#This Row],[POS]]="K"),0,RosterPlan25[[#This Row],[VAR/G]]+3.3)</f>
        <v>5.68</v>
      </c>
      <c r="V197" s="62">
        <f ca="1">IF(RosterPlan25[[#This Row],[VAW/G]]&gt;0,ROUND(RosterPlan25[[#This Row],[VAW/G]]*$AC$56,0)+1,1)</f>
        <v>347</v>
      </c>
      <c r="W197" s="63">
        <f ca="1">RosterPlan25[[#This Row],[VAWG Market $]]-_xlfn.IFNA(RosterPlan25[[#This Row],[2021 $]],1)</f>
        <v>331</v>
      </c>
      <c r="X197" s="58">
        <f ca="1">IF(RosterPlan25[[#This Row],[VAR/G]]&gt;0,1+ROUND(RosterPlan25[[#This Row],[VAR/G]]*IF(RosterPlan25[[#This Row],[KEEPER / RFA]]="K",($AC$34+RosterPlan25[[#This Row],[2021 $]]-1)/($AC$25+RosterPlan25[[#This Row],[VAR/G]]),$AC$35),0),1)</f>
        <v>133</v>
      </c>
      <c r="Y197" s="62">
        <f ca="1">RosterPlan25[[#This Row],[Pure Inflated $]]-RosterPlan25[[#This Row],[2021 $]]</f>
        <v>117</v>
      </c>
      <c r="Z197" s="62">
        <f>INDEX(players[age],MATCH(RosterPlan25[[#This Row],[player_id]],players[sleeper_id],0))</f>
        <v>24</v>
      </c>
      <c r="AQ197"/>
      <c r="AR197"/>
      <c r="AS197"/>
      <c r="AT197"/>
      <c r="AU197"/>
      <c r="AV197"/>
    </row>
    <row r="198" spans="1:48" x14ac:dyDescent="0.3">
      <c r="A198" s="1" t="s">
        <v>168</v>
      </c>
      <c r="B198" s="69" t="s">
        <v>262</v>
      </c>
      <c r="C198" s="69" t="s">
        <v>8677</v>
      </c>
      <c r="D198" s="69">
        <f>_xlfn.IFNA(MATCH(RosterPlan25[[#This Row],[player_id]],CompositeRoster[sleeper_id],0),  MATCH(RosterPlan25[[#This Row],[PLAYER]],CompositeRoster[full_name],0))</f>
        <v>197</v>
      </c>
      <c r="E198" s="69">
        <f>MATCH(RosterPlan25[[#This Row],[player_id]],Draft2020[sleeper_id],0)</f>
        <v>188</v>
      </c>
      <c r="F198" s="58" t="str">
        <f>INDEX(CompositeRoster[team],RosterPlan25[[#This Row],[RosterIndex]])&amp;""</f>
        <v>DAL</v>
      </c>
      <c r="G198" s="58" t="str">
        <f>INDEX(CompositeRoster[position],RosterPlan25[[#This Row],[RosterIndex]])&amp;""</f>
        <v>QB</v>
      </c>
      <c r="H198" s="58" t="str">
        <f>INDEX(CompositeRoster[source],RosterPlan25[[#This Row],[RosterIndex]])</f>
        <v>Roster</v>
      </c>
      <c r="I198" s="59">
        <f>_xlfn.IFNA(INDEX(Draft2020[PRICE],RosterPlan25[[#This Row],[DraftIndex]]),0)</f>
        <v>7</v>
      </c>
      <c r="J198" s="59" t="str">
        <f>IF(RosterPlan25[[#This Row],[SOURCE]]="Rookie","Rookie",_xlfn.IFNA(INDEX(Draft2020[Current Contract],RosterPlan25[[#This Row],[DraftIndex]]),"Undrafted"))</f>
        <v>Auction</v>
      </c>
      <c r="K198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98" s="59">
        <f>ROUNDDOWN(RosterPlan25[[#This Row],[Optimal $]]*IF(RosterPlan25[[#This Row],[Contract]]="Rookie",0.3,0.15),0)</f>
        <v>3</v>
      </c>
      <c r="M198" s="59">
        <f ca="1">ROUNDDOWN(RosterPlan25[[#This Row],[Optimal $]]*IF(YEAR(TODAY())=2021,0,IF(RosterPlan25[[#This Row],[Contract]]="Rookie",0.3,0.15)),0)</f>
        <v>0</v>
      </c>
      <c r="N198" s="58">
        <f ca="1">IF(RosterPlan25[[#This Row],[SOURCE]]="Rookie",INDEX(Rookies2021[salary],MATCH(RosterPlan25[[#This Row],[PLAYER]],Rookies2021[full_name],0)),MAX(RosterPlan25[[#This Row],[Current $]]+RosterPlan25[[#This Row],[$↑ VAR]],1))</f>
        <v>7</v>
      </c>
      <c r="O198" s="48">
        <f>_xlfn.IFNA(IF(RosterPlan25[[#This Row],[POS]]="K",0,INDEX(BeerSheets[Average],MATCH(TEXT(RosterPlan25[[#This Row],[player_id]],"0"),BeerSheets[sleeper_id],0))),_xlfn.SWITCH(RosterPlan25[[#This Row],[POS]],"QB",-12,"RB",-8,"WR",-8,-5))</f>
        <v>2.48</v>
      </c>
      <c r="P198" s="39" t="s">
        <v>434</v>
      </c>
      <c r="Q198" s="60">
        <f>_xlfn.IFNA(INDEX(Draft2020[Net Keeper Count],RosterPlan25[[#This Row],[DraftIndex]]),0)+IF(RosterPlan25[[#This Row],[KEEPER / RFA]]="K",1,0)</f>
        <v>2</v>
      </c>
      <c r="R198" s="61"/>
      <c r="S198" s="58">
        <f>IF(RosterPlan25[[#This Row],[VAR/G]]&gt;0,ROUND($AC$29*RosterPlan25[[#This Row],[VAR/G]],0),0)+1</f>
        <v>23</v>
      </c>
      <c r="T198" s="58">
        <f ca="1">RosterPlan25[[#This Row],[Optimal $]]-RosterPlan25[[#This Row],[2021 $]]</f>
        <v>16</v>
      </c>
      <c r="U198" s="62">
        <f>IF(OR(RosterPlan25[[#This Row],[SOURCE]]="Rookie",RosterPlan25[[#This Row],[POS]]="K"),0,RosterPlan25[[#This Row],[VAR/G]]+3.3)</f>
        <v>5.7799999999999994</v>
      </c>
      <c r="V198" s="62">
        <f ca="1">IF(RosterPlan25[[#This Row],[VAW/G]]&gt;0,ROUND(RosterPlan25[[#This Row],[VAW/G]]*$AC$56,0)+1,1)</f>
        <v>353</v>
      </c>
      <c r="W198" s="63">
        <f ca="1">RosterPlan25[[#This Row],[VAWG Market $]]-_xlfn.IFNA(RosterPlan25[[#This Row],[2021 $]],1)</f>
        <v>346</v>
      </c>
      <c r="X198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124</v>
      </c>
      <c r="Y198" s="58">
        <f ca="1">RosterPlan25[[#This Row],[Pure Inflated $]]-RosterPlan25[[#This Row],[2021 $]]</f>
        <v>117</v>
      </c>
      <c r="Z198" s="62">
        <f>INDEX(players[age],MATCH(RosterPlan25[[#This Row],[player_id]],players[sleeper_id],0))</f>
        <v>27</v>
      </c>
      <c r="AN198" s="36">
        <v>3.1500000000000004</v>
      </c>
      <c r="AO198" s="36">
        <v>45</v>
      </c>
      <c r="AP198" s="36">
        <f>RosterPlan25[[#This Row],[Current $]]+ROUNDDOWN(AO198*0.15,0)</f>
        <v>13</v>
      </c>
      <c r="AQ198"/>
      <c r="AR198"/>
      <c r="AS198"/>
      <c r="AT198"/>
      <c r="AU198"/>
      <c r="AV198"/>
    </row>
    <row r="199" spans="1:48" x14ac:dyDescent="0.3">
      <c r="A199" s="1" t="s">
        <v>89</v>
      </c>
      <c r="B199" s="69" t="s">
        <v>262</v>
      </c>
      <c r="C199" s="69" t="s">
        <v>2997</v>
      </c>
      <c r="D199" s="69">
        <f>_xlfn.IFNA(MATCH(RosterPlan25[[#This Row],[player_id]],CompositeRoster[sleeper_id],0),  MATCH(RosterPlan25[[#This Row],[PLAYER]],CompositeRoster[full_name],0))</f>
        <v>198</v>
      </c>
      <c r="E199" s="69">
        <f>MATCH(RosterPlan25[[#This Row],[player_id]],Draft2020[sleeper_id],0)</f>
        <v>161</v>
      </c>
      <c r="F199" s="58" t="str">
        <f>INDEX(CompositeRoster[team],RosterPlan25[[#This Row],[RosterIndex]])&amp;""</f>
        <v>GB</v>
      </c>
      <c r="G199" s="58" t="str">
        <f>INDEX(CompositeRoster[position],RosterPlan25[[#This Row],[RosterIndex]])&amp;""</f>
        <v>WR</v>
      </c>
      <c r="H199" s="58" t="str">
        <f>INDEX(CompositeRoster[source],RosterPlan25[[#This Row],[RosterIndex]])</f>
        <v>Roster</v>
      </c>
      <c r="I199" s="59">
        <f>_xlfn.IFNA(INDEX(Draft2020[PRICE],RosterPlan25[[#This Row],[DraftIndex]]),0)</f>
        <v>115</v>
      </c>
      <c r="J199" s="59" t="str">
        <f>IF(RosterPlan25[[#This Row],[SOURCE]]="Rookie","Rookie",_xlfn.IFNA(INDEX(Draft2020[Current Contract],RosterPlan25[[#This Row],[DraftIndex]]),"Undrafted"))</f>
        <v>Auction</v>
      </c>
      <c r="K19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199" s="59">
        <f>ROUNDDOWN(RosterPlan25[[#This Row],[Optimal $]]*IF(RosterPlan25[[#This Row],[Contract]]="Rookie",0.3,0.15),0)</f>
        <v>8</v>
      </c>
      <c r="M199" s="59">
        <f ca="1">ROUNDDOWN(RosterPlan25[[#This Row],[Optimal $]]*IF(YEAR(TODAY())=2021,0,IF(RosterPlan25[[#This Row],[Contract]]="Rookie",0.3,0.15)),0)</f>
        <v>0</v>
      </c>
      <c r="N199" s="60">
        <f ca="1">IF(RosterPlan25[[#This Row],[SOURCE]]="Rookie",INDEX(Rookies2021[salary],MATCH(RosterPlan25[[#This Row],[PLAYER]],Rookies2021[full_name],0)),MAX(RosterPlan25[[#This Row],[Current $]]+RosterPlan25[[#This Row],[$↑ VAR]],1))</f>
        <v>115</v>
      </c>
      <c r="O199" s="26">
        <f>_xlfn.IFNA(IF(RosterPlan25[[#This Row],[POS]]="K",0,INDEX(BeerSheets[Average],MATCH(TEXT(RosterPlan25[[#This Row],[player_id]],"0"),BeerSheets[sleeper_id],0))),_xlfn.SWITCH(RosterPlan25[[#This Row],[POS]],"QB",-12,"RB",-8,"WR",-8,-5))</f>
        <v>5.88</v>
      </c>
      <c r="P199" s="39" t="s">
        <v>434</v>
      </c>
      <c r="Q199" s="61">
        <f>_xlfn.IFNA(INDEX(Draft2020[Net Keeper Count],RosterPlan25[[#This Row],[DraftIndex]]),0)+IF(RosterPlan25[[#This Row],[KEEPER / RFA]]="K",1,0)</f>
        <v>2</v>
      </c>
      <c r="R199" s="60"/>
      <c r="S199" s="58">
        <f>IF(RosterPlan25[[#This Row],[VAR/G]]&gt;0,ROUND($AC$29*RosterPlan25[[#This Row],[VAR/G]],0),0)+1</f>
        <v>54</v>
      </c>
      <c r="T199" s="58">
        <f ca="1">RosterPlan25[[#This Row],[Optimal $]]-RosterPlan25[[#This Row],[2021 $]]</f>
        <v>-61</v>
      </c>
      <c r="U199" s="62">
        <f>IF(OR(RosterPlan25[[#This Row],[SOURCE]]="Rookie",RosterPlan25[[#This Row],[POS]]="K"),0,RosterPlan25[[#This Row],[VAR/G]]+3.3)</f>
        <v>9.18</v>
      </c>
      <c r="V199" s="62">
        <f ca="1">IF(RosterPlan25[[#This Row],[VAW/G]]&gt;0,ROUND(RosterPlan25[[#This Row],[VAW/G]]*$AC$56,0)+1,1)</f>
        <v>561</v>
      </c>
      <c r="W199" s="63">
        <f ca="1">RosterPlan25[[#This Row],[VAWG Market $]]-_xlfn.IFNA(RosterPlan25[[#This Row],[2021 $]],1)</f>
        <v>446</v>
      </c>
      <c r="X199" s="58">
        <f ca="1">IF(RosterPlan25[[#This Row],[VAR/G]]&gt;0,1+ROUND(RosterPlan25[[#This Row],[VAR/G]]*IF(RosterPlan25[[#This Row],[KEEPER / RFA]]="K",($AC$34+RosterPlan25[[#This Row],[2021 $]]-1)/($AC$25+RosterPlan25[[#This Row],[VAR/G]]),$AC$35),0),1)</f>
        <v>232</v>
      </c>
      <c r="Y199" s="62">
        <f ca="1">RosterPlan25[[#This Row],[Pure Inflated $]]-RosterPlan25[[#This Row],[2021 $]]</f>
        <v>117</v>
      </c>
      <c r="Z199" s="62">
        <f>INDEX(players[age],MATCH(RosterPlan25[[#This Row],[player_id]],players[sleeper_id],0))</f>
        <v>28</v>
      </c>
      <c r="AN199" s="36">
        <v>1.4000000000000004</v>
      </c>
      <c r="AO199" s="36">
        <v>21</v>
      </c>
      <c r="AP199" s="36">
        <f>RosterPlan25[[#This Row],[Current $]]+ROUNDDOWN(AO199*0.15,0)</f>
        <v>118</v>
      </c>
      <c r="AQ199"/>
      <c r="AR199"/>
      <c r="AS199"/>
      <c r="AT199"/>
      <c r="AU199"/>
      <c r="AV199"/>
    </row>
    <row r="200" spans="1:48" x14ac:dyDescent="0.3">
      <c r="A200" s="1" t="s">
        <v>14636</v>
      </c>
      <c r="B200" s="69" t="s">
        <v>262</v>
      </c>
      <c r="C200" s="69" t="s">
        <v>14635</v>
      </c>
      <c r="D200" s="58">
        <f>_xlfn.IFNA(MATCH(RosterPlan25[[#This Row],[player_id]],CompositeRoster[sleeper_id],0),  MATCH(RosterPlan25[[#This Row],[PLAYER]],CompositeRoster[full_name],0))</f>
        <v>199</v>
      </c>
      <c r="E200" s="58">
        <f>MATCH(RosterPlan25[[#This Row],[player_id]],Draft2020[sleeper_id],0)</f>
        <v>95</v>
      </c>
      <c r="F200" s="58" t="str">
        <f>INDEX(CompositeRoster[team],RosterPlan25[[#This Row],[RosterIndex]])&amp;""</f>
        <v>NYJ</v>
      </c>
      <c r="G200" s="58" t="str">
        <f>INDEX(CompositeRoster[position],RosterPlan25[[#This Row],[RosterIndex]])&amp;""</f>
        <v>WR</v>
      </c>
      <c r="H200" s="58" t="str">
        <f>INDEX(CompositeRoster[source],RosterPlan25[[#This Row],[RosterIndex]])</f>
        <v>Roster</v>
      </c>
      <c r="I200" s="59">
        <f>_xlfn.IFNA(INDEX(Draft2020[PRICE],RosterPlan25[[#This Row],[DraftIndex]]),0)</f>
        <v>4</v>
      </c>
      <c r="J200" s="59" t="str">
        <f>IF(RosterPlan25[[#This Row],[SOURCE]]="Rookie","Rookie",_xlfn.IFNA(INDEX(Draft2020[Current Contract],RosterPlan25[[#This Row],[DraftIndex]]),"Undrafted"))</f>
        <v>Rookie</v>
      </c>
      <c r="K20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00" s="59">
        <f>ROUNDDOWN(RosterPlan25[[#This Row],[Optimal $]]*IF(RosterPlan25[[#This Row],[Contract]]="Rookie",0.3,0.15),0)</f>
        <v>0</v>
      </c>
      <c r="M200" s="59">
        <f ca="1">ROUNDDOWN(RosterPlan25[[#This Row],[Optimal $]]*IF(YEAR(TODAY())=2021,0,IF(RosterPlan25[[#This Row],[Contract]]="Rookie",0.3,0.15)),0)</f>
        <v>0</v>
      </c>
      <c r="N200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200" s="26">
        <f>_xlfn.IFNA(IF(RosterPlan25[[#This Row],[POS]]="K",0,INDEX(BeerSheets[Average],MATCH(TEXT(RosterPlan25[[#This Row],[player_id]],"0"),BeerSheets[sleeper_id],0))),_xlfn.SWITCH(RosterPlan25[[#This Row],[POS]],"QB",-12,"RB",-8,"WR",-8,-5))</f>
        <v>-3.37</v>
      </c>
      <c r="P200" s="39" t="s">
        <v>434</v>
      </c>
      <c r="Q200" s="61">
        <f>_xlfn.IFNA(INDEX(Draft2020[Net Keeper Count],RosterPlan25[[#This Row],[DraftIndex]]),0)+IF(RosterPlan25[[#This Row],[KEEPER / RFA]]="K",1,0)</f>
        <v>1</v>
      </c>
      <c r="R200" s="60"/>
      <c r="S200" s="58">
        <f>IF(RosterPlan25[[#This Row],[VAR/G]]&gt;0,ROUND($AC$29*RosterPlan25[[#This Row],[VAR/G]],0),0)+1</f>
        <v>1</v>
      </c>
      <c r="T200" s="58">
        <f ca="1">RosterPlan25[[#This Row],[Optimal $]]-RosterPlan25[[#This Row],[2021 $]]</f>
        <v>-3</v>
      </c>
      <c r="U200" s="62">
        <f>IF(OR(RosterPlan25[[#This Row],[SOURCE]]="Rookie",RosterPlan25[[#This Row],[POS]]="K"),0,RosterPlan25[[#This Row],[VAR/G]]+3.3)</f>
        <v>-7.0000000000000284E-2</v>
      </c>
      <c r="V200" s="62">
        <f>IF(RosterPlan25[[#This Row],[VAW/G]]&gt;0,ROUND(RosterPlan25[[#This Row],[VAW/G]]*$AC$56,0)+1,1)</f>
        <v>1</v>
      </c>
      <c r="W200" s="63">
        <f ca="1">RosterPlan25[[#This Row],[VAWG Market $]]-_xlfn.IFNA(RosterPlan25[[#This Row],[2021 $]],1)</f>
        <v>-3</v>
      </c>
      <c r="X20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00" s="62">
        <f ca="1">RosterPlan25[[#This Row],[Pure Inflated $]]-RosterPlan25[[#This Row],[2021 $]]</f>
        <v>-3</v>
      </c>
      <c r="Z200" s="62">
        <f>INDEX(players[age],MATCH(RosterPlan25[[#This Row],[player_id]],players[sleeper_id],0))</f>
        <v>23</v>
      </c>
      <c r="AQ200"/>
      <c r="AR200"/>
      <c r="AS200"/>
      <c r="AT200"/>
      <c r="AU200"/>
      <c r="AV200"/>
    </row>
    <row r="201" spans="1:48" x14ac:dyDescent="0.3">
      <c r="A201" s="1" t="s">
        <v>4225</v>
      </c>
      <c r="B201" s="69" t="s">
        <v>262</v>
      </c>
      <c r="C201" s="69" t="s">
        <v>4228</v>
      </c>
      <c r="D201" s="69">
        <f>_xlfn.IFNA(MATCH(RosterPlan25[[#This Row],[player_id]],CompositeRoster[sleeper_id],0),  MATCH(RosterPlan25[[#This Row],[PLAYER]],CompositeRoster[full_name],0))</f>
        <v>200</v>
      </c>
      <c r="E201" s="69" t="e">
        <f>MATCH(RosterPlan25[[#This Row],[player_id]],Draft2020[sleeper_id],0)</f>
        <v>#N/A</v>
      </c>
      <c r="F201" s="58" t="str">
        <f>INDEX(CompositeRoster[team],RosterPlan25[[#This Row],[RosterIndex]])&amp;""</f>
        <v>NE</v>
      </c>
      <c r="G201" s="58" t="str">
        <f>INDEX(CompositeRoster[position],RosterPlan25[[#This Row],[RosterIndex]])&amp;""</f>
        <v>WR</v>
      </c>
      <c r="H201" s="58" t="str">
        <f>INDEX(CompositeRoster[source],RosterPlan25[[#This Row],[RosterIndex]])</f>
        <v>Roster</v>
      </c>
      <c r="I201" s="59">
        <f>_xlfn.IFNA(INDEX(Draft2020[PRICE],RosterPlan25[[#This Row],[DraftIndex]]),0)</f>
        <v>0</v>
      </c>
      <c r="J201" s="59" t="str">
        <f>IF(RosterPlan25[[#This Row],[SOURCE]]="Rookie","Rookie",_xlfn.IFNA(INDEX(Draft2020[Current Contract],RosterPlan25[[#This Row],[DraftIndex]]),"Undrafted"))</f>
        <v>Undrafted</v>
      </c>
      <c r="K201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01" s="59">
        <f>ROUNDDOWN(RosterPlan25[[#This Row],[Optimal $]]*IF(RosterPlan25[[#This Row],[Contract]]="Rookie",0.3,0.15),0)</f>
        <v>0</v>
      </c>
      <c r="M201" s="59">
        <f ca="1">ROUNDDOWN(RosterPlan25[[#This Row],[Optimal $]]*IF(YEAR(TODAY())=2021,0,IF(RosterPlan25[[#This Row],[Contract]]="Rookie",0.3,0.15)),0)</f>
        <v>0</v>
      </c>
      <c r="N201" s="58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01" s="48">
        <f>_xlfn.IFNA(IF(RosterPlan25[[#This Row],[POS]]="K",0,INDEX(BeerSheets[Average],MATCH(TEXT(RosterPlan25[[#This Row],[player_id]],"0"),BeerSheets[sleeper_id],0))),_xlfn.SWITCH(RosterPlan25[[#This Row],[POS]],"QB",-12,"RB",-8,"WR",-8,-5))</f>
        <v>-2.92</v>
      </c>
      <c r="P201" s="39" t="s">
        <v>434</v>
      </c>
      <c r="Q201" s="60">
        <f>_xlfn.IFNA(INDEX(Draft2020[Net Keeper Count],RosterPlan25[[#This Row],[DraftIndex]]),0)+IF(RosterPlan25[[#This Row],[KEEPER / RFA]]="K",1,0)</f>
        <v>1</v>
      </c>
      <c r="R201" s="61"/>
      <c r="S201" s="58">
        <f>IF(RosterPlan25[[#This Row],[VAR/G]]&gt;0,ROUND($AC$29*RosterPlan25[[#This Row],[VAR/G]],0),0)+1</f>
        <v>1</v>
      </c>
      <c r="T201" s="58">
        <f ca="1">RosterPlan25[[#This Row],[Optimal $]]-RosterPlan25[[#This Row],[2021 $]]</f>
        <v>0</v>
      </c>
      <c r="U201" s="62">
        <f>IF(OR(RosterPlan25[[#This Row],[SOURCE]]="Rookie",RosterPlan25[[#This Row],[POS]]="K"),0,RosterPlan25[[#This Row],[VAR/G]]+3.3)</f>
        <v>0.37999999999999989</v>
      </c>
      <c r="V201" s="62">
        <f ca="1">IF(RosterPlan25[[#This Row],[VAW/G]]&gt;0,ROUND(RosterPlan25[[#This Row],[VAW/G]]*$AC$56,0)+1,1)</f>
        <v>24</v>
      </c>
      <c r="W201" s="63">
        <f ca="1">RosterPlan25[[#This Row],[VAWG Market $]]-_xlfn.IFNA(RosterPlan25[[#This Row],[2021 $]],1)</f>
        <v>23</v>
      </c>
      <c r="X20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01" s="58">
        <f ca="1">RosterPlan25[[#This Row],[Pure Inflated $]]-RosterPlan25[[#This Row],[2021 $]]</f>
        <v>0</v>
      </c>
      <c r="Z201" s="62">
        <f>INDEX(players[age],MATCH(RosterPlan25[[#This Row],[player_id]],players[sleeper_id],0))</f>
        <v>24</v>
      </c>
      <c r="AN201" s="36">
        <v>1.4124999999999996</v>
      </c>
      <c r="AO201" s="36">
        <v>21</v>
      </c>
      <c r="AP201" s="36">
        <f>RosterPlan25[[#This Row],[Current $]]+ROUNDDOWN(AO201*0.3,0)</f>
        <v>6</v>
      </c>
      <c r="AQ201"/>
      <c r="AR201"/>
      <c r="AS201"/>
      <c r="AT201"/>
      <c r="AU201"/>
      <c r="AV201"/>
    </row>
    <row r="202" spans="1:48" x14ac:dyDescent="0.3">
      <c r="A202" s="1" t="s">
        <v>14612</v>
      </c>
      <c r="B202" s="69" t="s">
        <v>262</v>
      </c>
      <c r="C202" s="69" t="s">
        <v>14611</v>
      </c>
      <c r="D202" s="69">
        <f>_xlfn.IFNA(MATCH(RosterPlan25[[#This Row],[player_id]],CompositeRoster[sleeper_id],0),  MATCH(RosterPlan25[[#This Row],[PLAYER]],CompositeRoster[full_name],0))</f>
        <v>201</v>
      </c>
      <c r="E202" s="69">
        <f>MATCH(RosterPlan25[[#This Row],[player_id]],Draft2020[sleeper_id],0)</f>
        <v>192</v>
      </c>
      <c r="F202" s="69" t="str">
        <f>INDEX(CompositeRoster[team],RosterPlan25[[#This Row],[RosterIndex]])&amp;""</f>
        <v>IND</v>
      </c>
      <c r="G202" s="69" t="str">
        <f>INDEX(CompositeRoster[position],RosterPlan25[[#This Row],[RosterIndex]])&amp;""</f>
        <v>RB</v>
      </c>
      <c r="H202" s="36" t="str">
        <f>INDEX(CompositeRoster[source],RosterPlan25[[#This Row],[RosterIndex]])</f>
        <v>Roster</v>
      </c>
      <c r="I202" s="42">
        <f>_xlfn.IFNA(INDEX(Draft2020[PRICE],RosterPlan25[[#This Row],[DraftIndex]]),0)</f>
        <v>6</v>
      </c>
      <c r="J202" s="42" t="str">
        <f>IF(RosterPlan25[[#This Row],[SOURCE]]="Rookie","Rookie",_xlfn.IFNA(INDEX(Draft2020[Current Contract],RosterPlan25[[#This Row],[DraftIndex]]),"Undrafted"))</f>
        <v>Rookie</v>
      </c>
      <c r="K202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02" s="42">
        <f>ROUNDDOWN(RosterPlan25[[#This Row],[Optimal $]]*IF(RosterPlan25[[#This Row],[Contract]]="Rookie",0.3,0.15),0)</f>
        <v>20</v>
      </c>
      <c r="M202" s="42">
        <f ca="1">ROUNDDOWN(RosterPlan25[[#This Row],[Optimal $]]*IF(YEAR(TODAY())=2021,0,IF(RosterPlan25[[#This Row],[Contract]]="Rookie",0.3,0.15)),0)</f>
        <v>0</v>
      </c>
      <c r="N202" s="36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202" s="38">
        <f>_xlfn.IFNA(IF(RosterPlan25[[#This Row],[POS]]="K",0,INDEX(BeerSheets[Average],MATCH(TEXT(RosterPlan25[[#This Row],[player_id]],"0"),BeerSheets[sleeper_id],0))),_xlfn.SWITCH(RosterPlan25[[#This Row],[POS]],"QB",-12,"RB",-8,"WR",-8,-5))</f>
        <v>7.5</v>
      </c>
      <c r="P202" s="39" t="s">
        <v>434</v>
      </c>
      <c r="Q202" s="36">
        <f>_xlfn.IFNA(INDEX(Draft2020[Net Keeper Count],RosterPlan25[[#This Row],[DraftIndex]]),0)+IF(RosterPlan25[[#This Row],[KEEPER / RFA]]="K",1,0)</f>
        <v>1</v>
      </c>
      <c r="R202" s="39"/>
      <c r="S202" s="69">
        <f>IF(RosterPlan25[[#This Row],[VAR/G]]&gt;0,ROUND($AC$29*RosterPlan25[[#This Row],[VAR/G]],0),0)+1</f>
        <v>68</v>
      </c>
      <c r="T202" s="36">
        <f ca="1">RosterPlan25[[#This Row],[Optimal $]]-RosterPlan25[[#This Row],[2021 $]]</f>
        <v>62</v>
      </c>
      <c r="U202" s="36">
        <f>IF(OR(RosterPlan25[[#This Row],[SOURCE]]="Rookie",RosterPlan25[[#This Row],[POS]]="K"),0,RosterPlan25[[#This Row],[VAR/G]]+3.3)</f>
        <v>10.8</v>
      </c>
      <c r="V202" s="36">
        <f ca="1">IF(RosterPlan25[[#This Row],[VAW/G]]&gt;0,ROUND(RosterPlan25[[#This Row],[VAW/G]]*$AC$56,0)+1,1)</f>
        <v>660</v>
      </c>
      <c r="W202" s="43">
        <f ca="1">RosterPlan25[[#This Row],[VAWG Market $]]-_xlfn.IFNA(RosterPlan25[[#This Row],[2021 $]],1)</f>
        <v>654</v>
      </c>
      <c r="X202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202" s="36">
        <f ca="1">RosterPlan25[[#This Row],[Pure Inflated $]]-RosterPlan25[[#This Row],[2021 $]]</f>
        <v>117</v>
      </c>
      <c r="Z202" s="62">
        <f>INDEX(players[age],MATCH(RosterPlan25[[#This Row],[player_id]],players[sleeper_id],0))</f>
        <v>22</v>
      </c>
      <c r="AN202" s="36">
        <v>1.3499999999999996</v>
      </c>
      <c r="AO202" s="36">
        <v>20</v>
      </c>
      <c r="AP202" s="36">
        <f>RosterPlan25[[#This Row],[Current $]]+ROUNDDOWN(AO202*0.3,0)</f>
        <v>12</v>
      </c>
      <c r="AQ202"/>
      <c r="AR202"/>
      <c r="AS202"/>
      <c r="AT202"/>
      <c r="AU202"/>
      <c r="AV202"/>
    </row>
    <row r="203" spans="1:48" x14ac:dyDescent="0.3">
      <c r="A203" s="1" t="s">
        <v>2709</v>
      </c>
      <c r="B203" s="69" t="s">
        <v>262</v>
      </c>
      <c r="C203" s="69" t="s">
        <v>2711</v>
      </c>
      <c r="D203" s="69">
        <f>_xlfn.IFNA(MATCH(RosterPlan25[[#This Row],[player_id]],CompositeRoster[sleeper_id],0),  MATCH(RosterPlan25[[#This Row],[PLAYER]],CompositeRoster[full_name],0))</f>
        <v>202</v>
      </c>
      <c r="E203" s="69">
        <f>MATCH(RosterPlan25[[#This Row],[player_id]],Draft2020[sleeper_id],0)</f>
        <v>162</v>
      </c>
      <c r="F203" s="58" t="str">
        <f>INDEX(CompositeRoster[team],RosterPlan25[[#This Row],[RosterIndex]])&amp;""</f>
        <v>LV</v>
      </c>
      <c r="G203" s="58" t="str">
        <f>INDEX(CompositeRoster[position],RosterPlan25[[#This Row],[RosterIndex]])&amp;""</f>
        <v>RB</v>
      </c>
      <c r="H203" s="58" t="str">
        <f>INDEX(CompositeRoster[source],RosterPlan25[[#This Row],[RosterIndex]])</f>
        <v>Roster</v>
      </c>
      <c r="I203" s="59">
        <f>_xlfn.IFNA(INDEX(Draft2020[PRICE],RosterPlan25[[#This Row],[DraftIndex]]),0)</f>
        <v>25</v>
      </c>
      <c r="J203" s="59" t="str">
        <f>IF(RosterPlan25[[#This Row],[SOURCE]]="Rookie","Rookie",_xlfn.IFNA(INDEX(Draft2020[Current Contract],RosterPlan25[[#This Row],[DraftIndex]]),"Undrafted"))</f>
        <v>Rookie</v>
      </c>
      <c r="K20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03" s="59">
        <f>ROUNDDOWN(RosterPlan25[[#This Row],[Optimal $]]*IF(RosterPlan25[[#This Row],[Contract]]="Rookie",0.3,0.15),0)</f>
        <v>12</v>
      </c>
      <c r="M203" s="59">
        <f ca="1">ROUNDDOWN(RosterPlan25[[#This Row],[Optimal $]]*IF(YEAR(TODAY())=2021,0,IF(RosterPlan25[[#This Row],[Contract]]="Rookie",0.3,0.15)),0)</f>
        <v>0</v>
      </c>
      <c r="N203" s="60">
        <f ca="1">IF(RosterPlan25[[#This Row],[SOURCE]]="Rookie",INDEX(Rookies2021[salary],MATCH(RosterPlan25[[#This Row],[PLAYER]],Rookies2021[full_name],0)),MAX(RosterPlan25[[#This Row],[Current $]]+RosterPlan25[[#This Row],[$↑ VAR]],1))</f>
        <v>25</v>
      </c>
      <c r="O203" s="26">
        <f>_xlfn.IFNA(IF(RosterPlan25[[#This Row],[POS]]="K",0,INDEX(BeerSheets[Average],MATCH(TEXT(RosterPlan25[[#This Row],[player_id]],"0"),BeerSheets[sleeper_id],0))),_xlfn.SWITCH(RosterPlan25[[#This Row],[POS]],"QB",-12,"RB",-8,"WR",-8,-5))</f>
        <v>4.58</v>
      </c>
      <c r="P203" s="39" t="s">
        <v>434</v>
      </c>
      <c r="Q203" s="61">
        <f>_xlfn.IFNA(INDEX(Draft2020[Net Keeper Count],RosterPlan25[[#This Row],[DraftIndex]]),0)+IF(RosterPlan25[[#This Row],[KEEPER / RFA]]="K",1,0)</f>
        <v>2</v>
      </c>
      <c r="R203" s="60"/>
      <c r="S203" s="58">
        <f>IF(RosterPlan25[[#This Row],[VAR/G]]&gt;0,ROUND($AC$29*RosterPlan25[[#This Row],[VAR/G]],0),0)+1</f>
        <v>42</v>
      </c>
      <c r="T203" s="58">
        <f ca="1">RosterPlan25[[#This Row],[Optimal $]]-RosterPlan25[[#This Row],[2021 $]]</f>
        <v>17</v>
      </c>
      <c r="U203" s="62">
        <f>IF(OR(RosterPlan25[[#This Row],[SOURCE]]="Rookie",RosterPlan25[[#This Row],[POS]]="K"),0,RosterPlan25[[#This Row],[VAR/G]]+3.3)</f>
        <v>7.88</v>
      </c>
      <c r="V203" s="62">
        <f ca="1">IF(RosterPlan25[[#This Row],[VAW/G]]&gt;0,ROUND(RosterPlan25[[#This Row],[VAW/G]]*$AC$56,0)+1,1)</f>
        <v>481</v>
      </c>
      <c r="W203" s="63">
        <f ca="1">RosterPlan25[[#This Row],[VAWG Market $]]-_xlfn.IFNA(RosterPlan25[[#This Row],[2021 $]],1)</f>
        <v>456</v>
      </c>
      <c r="X20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142</v>
      </c>
      <c r="Y203" s="62">
        <f ca="1">RosterPlan25[[#This Row],[Pure Inflated $]]-RosterPlan25[[#This Row],[2021 $]]</f>
        <v>117</v>
      </c>
      <c r="Z203" s="62">
        <f>INDEX(players[age],MATCH(RosterPlan25[[#This Row],[player_id]],players[sleeper_id],0))</f>
        <v>23</v>
      </c>
      <c r="AQ203"/>
      <c r="AR203"/>
      <c r="AS203"/>
      <c r="AT203"/>
      <c r="AU203"/>
      <c r="AV203"/>
    </row>
    <row r="204" spans="1:48" x14ac:dyDescent="0.3">
      <c r="A204" s="1" t="s">
        <v>172</v>
      </c>
      <c r="B204" s="69" t="s">
        <v>262</v>
      </c>
      <c r="C204" s="69" t="s">
        <v>8670</v>
      </c>
      <c r="D204" s="69">
        <f>_xlfn.IFNA(MATCH(RosterPlan25[[#This Row],[player_id]],CompositeRoster[sleeper_id],0),  MATCH(RosterPlan25[[#This Row],[PLAYER]],CompositeRoster[full_name],0))</f>
        <v>203</v>
      </c>
      <c r="E204" s="69">
        <f>MATCH(RosterPlan25[[#This Row],[player_id]],Draft2020[sleeper_id],0)</f>
        <v>185</v>
      </c>
      <c r="F204" s="69" t="str">
        <f>INDEX(CompositeRoster[team],RosterPlan25[[#This Row],[RosterIndex]])&amp;""</f>
        <v>CLE</v>
      </c>
      <c r="G204" s="69" t="str">
        <f>INDEX(CompositeRoster[position],RosterPlan25[[#This Row],[RosterIndex]])&amp;""</f>
        <v>RB</v>
      </c>
      <c r="H204" s="36" t="str">
        <f>INDEX(CompositeRoster[source],RosterPlan25[[#This Row],[RosterIndex]])</f>
        <v>Roster</v>
      </c>
      <c r="I204" s="42">
        <f>_xlfn.IFNA(INDEX(Draft2020[PRICE],RosterPlan25[[#This Row],[DraftIndex]]),0)</f>
        <v>21</v>
      </c>
      <c r="J204" s="42" t="str">
        <f>IF(RosterPlan25[[#This Row],[SOURCE]]="Rookie","Rookie",_xlfn.IFNA(INDEX(Draft2020[Current Contract],RosterPlan25[[#This Row],[DraftIndex]]),"Undrafted"))</f>
        <v>Rookie</v>
      </c>
      <c r="K204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04" s="42">
        <f>ROUNDDOWN(RosterPlan25[[#This Row],[Optimal $]]*IF(RosterPlan25[[#This Row],[Contract]]="Rookie",0.3,0.15),0)</f>
        <v>7</v>
      </c>
      <c r="M204" s="42">
        <f ca="1">ROUNDDOWN(RosterPlan25[[#This Row],[Optimal $]]*IF(YEAR(TODAY())=2021,0,IF(RosterPlan25[[#This Row],[Contract]]="Rookie",0.3,0.15)),0)</f>
        <v>0</v>
      </c>
      <c r="N204" s="36">
        <f ca="1">IF(RosterPlan25[[#This Row],[SOURCE]]="Rookie",INDEX(Rookies2021[salary],MATCH(RosterPlan25[[#This Row],[PLAYER]],Rookies2021[full_name],0)),MAX(RosterPlan25[[#This Row],[Current $]]+RosterPlan25[[#This Row],[$↑ VAR]],1))</f>
        <v>21</v>
      </c>
      <c r="O204" s="48">
        <f>_xlfn.IFNA(IF(RosterPlan25[[#This Row],[POS]]="K",0,INDEX(BeerSheets[Average],MATCH(TEXT(RosterPlan25[[#This Row],[player_id]],"0"),BeerSheets[sleeper_id],0))),_xlfn.SWITCH(RosterPlan25[[#This Row],[POS]],"QB",-12,"RB",-8,"WR",-8,-5))</f>
        <v>2.54</v>
      </c>
      <c r="P204" s="39" t="s">
        <v>434</v>
      </c>
      <c r="Q204" s="69">
        <f>_xlfn.IFNA(INDEX(Draft2020[Net Keeper Count],RosterPlan25[[#This Row],[DraftIndex]]),0)+IF(RosterPlan25[[#This Row],[KEEPER / RFA]]="K",1,0)</f>
        <v>4</v>
      </c>
      <c r="R204" s="39"/>
      <c r="S204" s="49">
        <f>IF(RosterPlan25[[#This Row],[VAR/G]]&gt;0,ROUND($AC$29*RosterPlan25[[#This Row],[VAR/G]],0),0)+1</f>
        <v>24</v>
      </c>
      <c r="T204" s="36">
        <f ca="1">RosterPlan25[[#This Row],[Optimal $]]-RosterPlan25[[#This Row],[2021 $]]</f>
        <v>3</v>
      </c>
      <c r="U204" s="69">
        <f>IF(OR(RosterPlan25[[#This Row],[SOURCE]]="Rookie",RosterPlan25[[#This Row],[POS]]="K"),0,RosterPlan25[[#This Row],[VAR/G]]+3.3)</f>
        <v>5.84</v>
      </c>
      <c r="V204" s="69">
        <f ca="1">IF(RosterPlan25[[#This Row],[VAW/G]]&gt;0,ROUND(RosterPlan25[[#This Row],[VAW/G]]*$AC$56,0)+1,1)</f>
        <v>357</v>
      </c>
      <c r="W204" s="50">
        <f ca="1">RosterPlan25[[#This Row],[VAWG Market $]]-_xlfn.IFNA(RosterPlan25[[#This Row],[2021 $]],1)</f>
        <v>336</v>
      </c>
      <c r="X204" s="36">
        <f ca="1">IF(RosterPlan25[[#This Row],[VAR/G]]&gt;0,1+ROUND(RosterPlan25[[#This Row],[VAR/G]]*IF(RosterPlan25[[#This Row],[KEEPER / RFA]]="K",($AC$34+RosterPlan25[[#This Row],[2021 $]]-1)/($AC$25+RosterPlan25[[#This Row],[VAR/G]]),$AC$35),0),1)</f>
        <v>138</v>
      </c>
      <c r="Y204" s="36">
        <f ca="1">RosterPlan25[[#This Row],[Pure Inflated $]]-RosterPlan25[[#This Row],[2021 $]]</f>
        <v>117</v>
      </c>
      <c r="Z204" s="62">
        <f>INDEX(players[age],MATCH(RosterPlan25[[#This Row],[player_id]],players[sleeper_id],0))</f>
        <v>25</v>
      </c>
      <c r="AQ204"/>
      <c r="AR204"/>
      <c r="AS204"/>
      <c r="AT204"/>
      <c r="AU204"/>
      <c r="AV204"/>
    </row>
    <row r="205" spans="1:48" x14ac:dyDescent="0.3">
      <c r="A205" s="1" t="s">
        <v>14878</v>
      </c>
      <c r="B205" s="69" t="s">
        <v>262</v>
      </c>
      <c r="C205" s="69" t="s">
        <v>14877</v>
      </c>
      <c r="D205" s="69">
        <f>_xlfn.IFNA(MATCH(RosterPlan25[[#This Row],[player_id]],CompositeRoster[sleeper_id],0),  MATCH(RosterPlan25[[#This Row],[PLAYER]],CompositeRoster[full_name],0))</f>
        <v>204</v>
      </c>
      <c r="E205" s="69">
        <f>MATCH(RosterPlan25[[#This Row],[player_id]],Draft2020[sleeper_id],0)</f>
        <v>191</v>
      </c>
      <c r="F205" s="58" t="str">
        <f>INDEX(CompositeRoster[team],RosterPlan25[[#This Row],[RosterIndex]])&amp;""</f>
        <v>TB</v>
      </c>
      <c r="G205" s="58" t="str">
        <f>INDEX(CompositeRoster[position],RosterPlan25[[#This Row],[RosterIndex]])&amp;""</f>
        <v>RB</v>
      </c>
      <c r="H205" s="58" t="str">
        <f>INDEX(CompositeRoster[source],RosterPlan25[[#This Row],[RosterIndex]])</f>
        <v>Roster</v>
      </c>
      <c r="I205" s="59">
        <f>_xlfn.IFNA(INDEX(Draft2020[PRICE],RosterPlan25[[#This Row],[DraftIndex]]),0)</f>
        <v>5</v>
      </c>
      <c r="J205" s="59" t="str">
        <f>IF(RosterPlan25[[#This Row],[SOURCE]]="Rookie","Rookie",_xlfn.IFNA(INDEX(Draft2020[Current Contract],RosterPlan25[[#This Row],[DraftIndex]]),"Undrafted"))</f>
        <v>Rookie</v>
      </c>
      <c r="K20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05" s="59">
        <f>ROUNDDOWN(RosterPlan25[[#This Row],[Optimal $]]*IF(RosterPlan25[[#This Row],[Contract]]="Rookie",0.3,0.15),0)</f>
        <v>0</v>
      </c>
      <c r="M205" s="59">
        <f ca="1">ROUNDDOWN(RosterPlan25[[#This Row],[Optimal $]]*IF(YEAR(TODAY())=2021,0,IF(RosterPlan25[[#This Row],[Contract]]="Rookie",0.3,0.15)),0)</f>
        <v>0</v>
      </c>
      <c r="N205" s="58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205" s="48">
        <f>_xlfn.IFNA(IF(RosterPlan25[[#This Row],[POS]]="K",0,INDEX(BeerSheets[Average],MATCH(TEXT(RosterPlan25[[#This Row],[player_id]],"0"),BeerSheets[sleeper_id],0))),_xlfn.SWITCH(RosterPlan25[[#This Row],[POS]],"QB",-12,"RB",-8,"WR",-8,-5))</f>
        <v>-5.19</v>
      </c>
      <c r="P205" s="39" t="s">
        <v>434</v>
      </c>
      <c r="Q205" s="60">
        <f>_xlfn.IFNA(INDEX(Draft2020[Net Keeper Count],RosterPlan25[[#This Row],[DraftIndex]]),0)+IF(RosterPlan25[[#This Row],[KEEPER / RFA]]="K",1,0)</f>
        <v>1</v>
      </c>
      <c r="R205" s="61"/>
      <c r="S205" s="58">
        <f>IF(RosterPlan25[[#This Row],[VAR/G]]&gt;0,ROUND($AC$29*RosterPlan25[[#This Row],[VAR/G]],0),0)+1</f>
        <v>1</v>
      </c>
      <c r="T205" s="58">
        <f ca="1">RosterPlan25[[#This Row],[Optimal $]]-RosterPlan25[[#This Row],[2021 $]]</f>
        <v>-4</v>
      </c>
      <c r="U205" s="62">
        <f>IF(OR(RosterPlan25[[#This Row],[SOURCE]]="Rookie",RosterPlan25[[#This Row],[POS]]="K"),0,RosterPlan25[[#This Row],[VAR/G]]+3.3)</f>
        <v>-1.8900000000000006</v>
      </c>
      <c r="V205" s="62">
        <f>IF(RosterPlan25[[#This Row],[VAW/G]]&gt;0,ROUND(RosterPlan25[[#This Row],[VAW/G]]*$AC$56,0)+1,1)</f>
        <v>1</v>
      </c>
      <c r="W205" s="63">
        <f ca="1">RosterPlan25[[#This Row],[VAWG Market $]]-_xlfn.IFNA(RosterPlan25[[#This Row],[2021 $]],1)</f>
        <v>-4</v>
      </c>
      <c r="X20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05" s="58">
        <f ca="1">RosterPlan25[[#This Row],[Pure Inflated $]]-RosterPlan25[[#This Row],[2021 $]]</f>
        <v>-4</v>
      </c>
      <c r="Z205" s="62">
        <f>INDEX(players[age],MATCH(RosterPlan25[[#This Row],[player_id]],players[sleeper_id],0))</f>
        <v>24</v>
      </c>
      <c r="AQ205"/>
      <c r="AR205"/>
      <c r="AS205"/>
      <c r="AT205"/>
      <c r="AU205"/>
      <c r="AV205"/>
    </row>
    <row r="206" spans="1:48" x14ac:dyDescent="0.3">
      <c r="A206" s="1" t="s">
        <v>204</v>
      </c>
      <c r="B206" s="69" t="s">
        <v>262</v>
      </c>
      <c r="C206" s="69" t="s">
        <v>3689</v>
      </c>
      <c r="D206" s="69">
        <f>_xlfn.IFNA(MATCH(RosterPlan25[[#This Row],[player_id]],CompositeRoster[sleeper_id],0),  MATCH(RosterPlan25[[#This Row],[PLAYER]],CompositeRoster[full_name],0))</f>
        <v>205</v>
      </c>
      <c r="E206" s="69" t="e">
        <f>MATCH(RosterPlan25[[#This Row],[player_id]],Draft2020[sleeper_id],0)</f>
        <v>#N/A</v>
      </c>
      <c r="F206" s="69" t="str">
        <f>INDEX(CompositeRoster[team],RosterPlan25[[#This Row],[RosterIndex]])&amp;""</f>
        <v>HOU</v>
      </c>
      <c r="G206" s="69" t="str">
        <f>INDEX(CompositeRoster[position],RosterPlan25[[#This Row],[RosterIndex]])&amp;""</f>
        <v>WR</v>
      </c>
      <c r="H206" s="36" t="str">
        <f>INDEX(CompositeRoster[source],RosterPlan25[[#This Row],[RosterIndex]])</f>
        <v>Roster</v>
      </c>
      <c r="I206" s="42">
        <f>_xlfn.IFNA(INDEX(Draft2020[PRICE],RosterPlan25[[#This Row],[DraftIndex]]),0)</f>
        <v>0</v>
      </c>
      <c r="J206" s="42" t="str">
        <f>IF(RosterPlan25[[#This Row],[SOURCE]]="Rookie","Rookie",_xlfn.IFNA(INDEX(Draft2020[Current Contract],RosterPlan25[[#This Row],[DraftIndex]]),"Undrafted"))</f>
        <v>Undrafted</v>
      </c>
      <c r="K206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06" s="42">
        <f>ROUNDDOWN(RosterPlan25[[#This Row],[Optimal $]]*IF(RosterPlan25[[#This Row],[Contract]]="Rookie",0.3,0.15),0)</f>
        <v>0</v>
      </c>
      <c r="M206" s="42">
        <f ca="1">ROUNDDOWN(RosterPlan25[[#This Row],[Optimal $]]*IF(YEAR(TODAY())=2021,0,IF(RosterPlan25[[#This Row],[Contract]]="Rookie",0.3,0.15)),0)</f>
        <v>0</v>
      </c>
      <c r="N206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06" s="38">
        <f>_xlfn.IFNA(IF(RosterPlan25[[#This Row],[POS]]="K",0,INDEX(BeerSheets[Average],MATCH(TEXT(RosterPlan25[[#This Row],[player_id]],"0"),BeerSheets[sleeper_id],0))),_xlfn.SWITCH(RosterPlan25[[#This Row],[POS]],"QB",-12,"RB",-8,"WR",-8,-5))</f>
        <v>-4.57</v>
      </c>
      <c r="P206" s="39" t="s">
        <v>434</v>
      </c>
      <c r="Q206" s="36">
        <f>_xlfn.IFNA(INDEX(Draft2020[Net Keeper Count],RosterPlan25[[#This Row],[DraftIndex]]),0)+IF(RosterPlan25[[#This Row],[KEEPER / RFA]]="K",1,0)</f>
        <v>1</v>
      </c>
      <c r="R206" s="39"/>
      <c r="S206" s="69">
        <f>IF(RosterPlan25[[#This Row],[VAR/G]]&gt;0,ROUND($AC$29*RosterPlan25[[#This Row],[VAR/G]],0),0)+1</f>
        <v>1</v>
      </c>
      <c r="T206" s="36">
        <f ca="1">RosterPlan25[[#This Row],[Optimal $]]-RosterPlan25[[#This Row],[2021 $]]</f>
        <v>0</v>
      </c>
      <c r="U206" s="36">
        <f>IF(OR(RosterPlan25[[#This Row],[SOURCE]]="Rookie",RosterPlan25[[#This Row],[POS]]="K"),0,RosterPlan25[[#This Row],[VAR/G]]+3.3)</f>
        <v>-1.2700000000000005</v>
      </c>
      <c r="V206" s="36">
        <f>IF(RosterPlan25[[#This Row],[VAW/G]]&gt;0,ROUND(RosterPlan25[[#This Row],[VAW/G]]*$AC$56,0)+1,1)</f>
        <v>1</v>
      </c>
      <c r="W206" s="43">
        <f ca="1">RosterPlan25[[#This Row],[VAWG Market $]]-_xlfn.IFNA(RosterPlan25[[#This Row],[2021 $]],1)</f>
        <v>0</v>
      </c>
      <c r="X20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06" s="36">
        <f ca="1">RosterPlan25[[#This Row],[Pure Inflated $]]-RosterPlan25[[#This Row],[2021 $]]</f>
        <v>0</v>
      </c>
      <c r="Z206" s="62">
        <f>INDEX(players[age],MATCH(RosterPlan25[[#This Row],[player_id]],players[sleeper_id],0))</f>
        <v>24</v>
      </c>
      <c r="AQ206"/>
      <c r="AR206"/>
      <c r="AS206"/>
      <c r="AT206"/>
      <c r="AU206"/>
      <c r="AV206"/>
    </row>
    <row r="207" spans="1:48" x14ac:dyDescent="0.3">
      <c r="A207" s="1" t="s">
        <v>181</v>
      </c>
      <c r="B207" s="69" t="s">
        <v>262</v>
      </c>
      <c r="C207" s="69" t="s">
        <v>2002</v>
      </c>
      <c r="D207" s="69">
        <f>_xlfn.IFNA(MATCH(RosterPlan25[[#This Row],[player_id]],CompositeRoster[sleeper_id],0),  MATCH(RosterPlan25[[#This Row],[PLAYER]],CompositeRoster[full_name],0))</f>
        <v>206</v>
      </c>
      <c r="E207" s="69">
        <f>MATCH(RosterPlan25[[#This Row],[player_id]],Draft2020[sleeper_id],0)</f>
        <v>184</v>
      </c>
      <c r="F207" s="58" t="str">
        <f>INDEX(CompositeRoster[team],RosterPlan25[[#This Row],[RosterIndex]])&amp;""</f>
        <v>PHI</v>
      </c>
      <c r="G207" s="58" t="str">
        <f>INDEX(CompositeRoster[position],RosterPlan25[[#This Row],[RosterIndex]])&amp;""</f>
        <v>RB</v>
      </c>
      <c r="H207" s="58" t="str">
        <f>INDEX(CompositeRoster[source],RosterPlan25[[#This Row],[RosterIndex]])</f>
        <v>Roster</v>
      </c>
      <c r="I207" s="59">
        <f>_xlfn.IFNA(INDEX(Draft2020[PRICE],RosterPlan25[[#This Row],[DraftIndex]]),0)</f>
        <v>17</v>
      </c>
      <c r="J207" s="59" t="str">
        <f>IF(RosterPlan25[[#This Row],[SOURCE]]="Rookie","Rookie",_xlfn.IFNA(INDEX(Draft2020[Current Contract],RosterPlan25[[#This Row],[DraftIndex]]),"Undrafted"))</f>
        <v>Rookie</v>
      </c>
      <c r="K20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07" s="59">
        <f>ROUNDDOWN(RosterPlan25[[#This Row],[Optimal $]]*IF(RosterPlan25[[#This Row],[Contract]]="Rookie",0.3,0.15),0)</f>
        <v>0</v>
      </c>
      <c r="M207" s="59">
        <f ca="1">ROUNDDOWN(RosterPlan25[[#This Row],[Optimal $]]*IF(YEAR(TODAY())=2021,0,IF(RosterPlan25[[#This Row],[Contract]]="Rookie",0.3,0.15)),0)</f>
        <v>0</v>
      </c>
      <c r="N207" s="58">
        <f ca="1">IF(RosterPlan25[[#This Row],[SOURCE]]="Rookie",INDEX(Rookies2021[salary],MATCH(RosterPlan25[[#This Row],[PLAYER]],Rookies2021[full_name],0)),MAX(RosterPlan25[[#This Row],[Current $]]+RosterPlan25[[#This Row],[$↑ VAR]],1))</f>
        <v>17</v>
      </c>
      <c r="O207" s="48">
        <f>_xlfn.IFNA(IF(RosterPlan25[[#This Row],[POS]]="K",0,INDEX(BeerSheets[Average],MATCH(TEXT(RosterPlan25[[#This Row],[player_id]],"0"),BeerSheets[sleeper_id],0))),_xlfn.SWITCH(RosterPlan25[[#This Row],[POS]],"QB",-12,"RB",-8,"WR",-8,-5))</f>
        <v>-4.1900000000000004</v>
      </c>
      <c r="P207" s="39" t="s">
        <v>434</v>
      </c>
      <c r="Q207" s="60">
        <f>_xlfn.IFNA(INDEX(Draft2020[Net Keeper Count],RosterPlan25[[#This Row],[DraftIndex]]),0)+IF(RosterPlan25[[#This Row],[KEEPER / RFA]]="K",1,0)</f>
        <v>3</v>
      </c>
      <c r="R207" s="61"/>
      <c r="S207" s="58">
        <f>IF(RosterPlan25[[#This Row],[VAR/G]]&gt;0,ROUND($AC$29*RosterPlan25[[#This Row],[VAR/G]],0),0)+1</f>
        <v>1</v>
      </c>
      <c r="T207" s="58">
        <f ca="1">RosterPlan25[[#This Row],[Optimal $]]-RosterPlan25[[#This Row],[2021 $]]</f>
        <v>-16</v>
      </c>
      <c r="U207" s="62">
        <f>IF(OR(RosterPlan25[[#This Row],[SOURCE]]="Rookie",RosterPlan25[[#This Row],[POS]]="K"),0,RosterPlan25[[#This Row],[VAR/G]]+3.3)</f>
        <v>-0.89000000000000057</v>
      </c>
      <c r="V207" s="62">
        <f>IF(RosterPlan25[[#This Row],[VAW/G]]&gt;0,ROUND(RosterPlan25[[#This Row],[VAW/G]]*$AC$56,0)+1,1)</f>
        <v>1</v>
      </c>
      <c r="W207" s="63">
        <f ca="1">RosterPlan25[[#This Row],[VAWG Market $]]-_xlfn.IFNA(RosterPlan25[[#This Row],[2021 $]],1)</f>
        <v>-16</v>
      </c>
      <c r="X20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07" s="58">
        <f ca="1">RosterPlan25[[#This Row],[Pure Inflated $]]-RosterPlan25[[#This Row],[2021 $]]</f>
        <v>-16</v>
      </c>
      <c r="Z207" s="62">
        <f>INDEX(players[age],MATCH(RosterPlan25[[#This Row],[player_id]],players[sleeper_id],0))</f>
        <v>24</v>
      </c>
      <c r="AQ207"/>
      <c r="AR207"/>
      <c r="AS207"/>
      <c r="AT207"/>
      <c r="AU207"/>
      <c r="AV207"/>
    </row>
    <row r="208" spans="1:48" x14ac:dyDescent="0.3">
      <c r="A208" s="1" t="s">
        <v>6593</v>
      </c>
      <c r="B208" s="69" t="s">
        <v>262</v>
      </c>
      <c r="C208" s="69" t="s">
        <v>6595</v>
      </c>
      <c r="D208" s="69">
        <f>_xlfn.IFNA(MATCH(RosterPlan25[[#This Row],[player_id]],CompositeRoster[sleeper_id],0),  MATCH(RosterPlan25[[#This Row],[PLAYER]],CompositeRoster[full_name],0))</f>
        <v>207</v>
      </c>
      <c r="E208" s="69">
        <f>MATCH(RosterPlan25[[#This Row],[player_id]],Draft2020[sleeper_id],0)</f>
        <v>189</v>
      </c>
      <c r="F208" s="58" t="str">
        <f>INDEX(CompositeRoster[team],RosterPlan25[[#This Row],[RosterIndex]])&amp;""</f>
        <v>BAL</v>
      </c>
      <c r="G208" s="58" t="str">
        <f>INDEX(CompositeRoster[position],RosterPlan25[[#This Row],[RosterIndex]])&amp;""</f>
        <v>TE</v>
      </c>
      <c r="H208" s="58" t="str">
        <f>INDEX(CompositeRoster[source],RosterPlan25[[#This Row],[RosterIndex]])</f>
        <v>Roster</v>
      </c>
      <c r="I208" s="59">
        <f>_xlfn.IFNA(INDEX(Draft2020[PRICE],RosterPlan25[[#This Row],[DraftIndex]]),0)</f>
        <v>23</v>
      </c>
      <c r="J208" s="59" t="str">
        <f>IF(RosterPlan25[[#This Row],[SOURCE]]="Rookie","Rookie",_xlfn.IFNA(INDEX(Draft2020[Current Contract],RosterPlan25[[#This Row],[DraftIndex]]),"Undrafted"))</f>
        <v>Auction</v>
      </c>
      <c r="K208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08" s="59">
        <f>ROUNDDOWN(RosterPlan25[[#This Row],[Optimal $]]*IF(RosterPlan25[[#This Row],[Contract]]="Rookie",0.3,0.15),0)</f>
        <v>3</v>
      </c>
      <c r="M208" s="59">
        <f ca="1">ROUNDDOWN(RosterPlan25[[#This Row],[Optimal $]]*IF(YEAR(TODAY())=2021,0,IF(RosterPlan25[[#This Row],[Contract]]="Rookie",0.3,0.15)),0)</f>
        <v>0</v>
      </c>
      <c r="N208" s="60">
        <f ca="1">IF(RosterPlan25[[#This Row],[SOURCE]]="Rookie",INDEX(Rookies2021[salary],MATCH(RosterPlan25[[#This Row],[PLAYER]],Rookies2021[full_name],0)),MAX(RosterPlan25[[#This Row],[Current $]]+RosterPlan25[[#This Row],[$↑ VAR]],1))</f>
        <v>23</v>
      </c>
      <c r="O208" s="26">
        <f>_xlfn.IFNA(IF(RosterPlan25[[#This Row],[POS]]="K",0,INDEX(BeerSheets[Average],MATCH(TEXT(RosterPlan25[[#This Row],[player_id]],"0"),BeerSheets[sleeper_id],0))),_xlfn.SWITCH(RosterPlan25[[#This Row],[POS]],"QB",-12,"RB",-8,"WR",-8,-5))</f>
        <v>2.78</v>
      </c>
      <c r="P208" s="39" t="s">
        <v>434</v>
      </c>
      <c r="Q208" s="61">
        <f>_xlfn.IFNA(INDEX(Draft2020[Net Keeper Count],RosterPlan25[[#This Row],[DraftIndex]]),0)+IF(RosterPlan25[[#This Row],[KEEPER / RFA]]="K",1,0)</f>
        <v>2</v>
      </c>
      <c r="R208" s="60"/>
      <c r="S208" s="58">
        <f>IF(RosterPlan25[[#This Row],[VAR/G]]&gt;0,ROUND($AC$29*RosterPlan25[[#This Row],[VAR/G]],0),0)+1</f>
        <v>26</v>
      </c>
      <c r="T208" s="58">
        <f ca="1">RosterPlan25[[#This Row],[Optimal $]]-RosterPlan25[[#This Row],[2021 $]]</f>
        <v>3</v>
      </c>
      <c r="U208" s="62">
        <f>IF(OR(RosterPlan25[[#This Row],[SOURCE]]="Rookie",RosterPlan25[[#This Row],[POS]]="K"),0,RosterPlan25[[#This Row],[VAR/G]]+3.3)</f>
        <v>6.08</v>
      </c>
      <c r="V208" s="62">
        <f ca="1">IF(RosterPlan25[[#This Row],[VAW/G]]&gt;0,ROUND(RosterPlan25[[#This Row],[VAW/G]]*$AC$56,0)+1,1)</f>
        <v>372</v>
      </c>
      <c r="W208" s="63">
        <f ca="1">RosterPlan25[[#This Row],[VAWG Market $]]-_xlfn.IFNA(RosterPlan25[[#This Row],[2021 $]],1)</f>
        <v>349</v>
      </c>
      <c r="X208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140</v>
      </c>
      <c r="Y208" s="62">
        <f ca="1">RosterPlan25[[#This Row],[Pure Inflated $]]-RosterPlan25[[#This Row],[2021 $]]</f>
        <v>117</v>
      </c>
      <c r="Z208" s="62">
        <f>INDEX(players[age],MATCH(RosterPlan25[[#This Row],[player_id]],players[sleeper_id],0))</f>
        <v>25</v>
      </c>
      <c r="AQ208"/>
      <c r="AR208"/>
      <c r="AS208"/>
      <c r="AT208"/>
      <c r="AU208"/>
      <c r="AV208"/>
    </row>
    <row r="209" spans="1:48" x14ac:dyDescent="0.3">
      <c r="A209" s="1" t="s">
        <v>258</v>
      </c>
      <c r="B209" s="69" t="s">
        <v>262</v>
      </c>
      <c r="C209" s="69" t="s">
        <v>3028</v>
      </c>
      <c r="D209" s="69">
        <f>_xlfn.IFNA(MATCH(RosterPlan25[[#This Row],[player_id]],CompositeRoster[sleeper_id],0),  MATCH(RosterPlan25[[#This Row],[PLAYER]],CompositeRoster[full_name],0))</f>
        <v>208</v>
      </c>
      <c r="E209" s="69">
        <f>MATCH(RosterPlan25[[#This Row],[player_id]],Draft2020[sleeper_id],0)</f>
        <v>172</v>
      </c>
      <c r="F209" s="69" t="str">
        <f>INDEX(CompositeRoster[team],RosterPlan25[[#This Row],[RosterIndex]])&amp;""</f>
        <v>HOU</v>
      </c>
      <c r="G209" s="69" t="str">
        <f>INDEX(CompositeRoster[position],RosterPlan25[[#This Row],[RosterIndex]])&amp;""</f>
        <v>RB</v>
      </c>
      <c r="H209" s="36" t="str">
        <f>INDEX(CompositeRoster[source],RosterPlan25[[#This Row],[RosterIndex]])</f>
        <v>Roster</v>
      </c>
      <c r="I209" s="42">
        <f>_xlfn.IFNA(INDEX(Draft2020[PRICE],RosterPlan25[[#This Row],[DraftIndex]]),0)</f>
        <v>32</v>
      </c>
      <c r="J209" s="42" t="str">
        <f>IF(RosterPlan25[[#This Row],[SOURCE]]="Rookie","Rookie",_xlfn.IFNA(INDEX(Draft2020[Current Contract],RosterPlan25[[#This Row],[DraftIndex]]),"Undrafted"))</f>
        <v>Auction</v>
      </c>
      <c r="K209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09" s="42">
        <f>ROUNDDOWN(RosterPlan25[[#This Row],[Optimal $]]*IF(RosterPlan25[[#This Row],[Contract]]="Rookie",0.3,0.15),0)</f>
        <v>0</v>
      </c>
      <c r="M209" s="42">
        <f ca="1">ROUNDDOWN(RosterPlan25[[#This Row],[Optimal $]]*IF(YEAR(TODAY())=2021,0,IF(RosterPlan25[[#This Row],[Contract]]="Rookie",0.3,0.15)),0)</f>
        <v>0</v>
      </c>
      <c r="N209" s="36">
        <f ca="1">IF(RosterPlan25[[#This Row],[SOURCE]]="Rookie",INDEX(Rookies2021[salary],MATCH(RosterPlan25[[#This Row],[PLAYER]],Rookies2021[full_name],0)),MAX(RosterPlan25[[#This Row],[Current $]]+RosterPlan25[[#This Row],[$↑ VAR]],1))</f>
        <v>32</v>
      </c>
      <c r="O209" s="48">
        <f>_xlfn.IFNA(IF(RosterPlan25[[#This Row],[POS]]="K",0,INDEX(BeerSheets[Average],MATCH(TEXT(RosterPlan25[[#This Row],[player_id]],"0"),BeerSheets[sleeper_id],0))),_xlfn.SWITCH(RosterPlan25[[#This Row],[POS]],"QB",-12,"RB",-8,"WR",-8,-5))</f>
        <v>-3.83</v>
      </c>
      <c r="P209" s="39" t="s">
        <v>434</v>
      </c>
      <c r="Q209" s="69">
        <f>_xlfn.IFNA(INDEX(Draft2020[Net Keeper Count],RosterPlan25[[#This Row],[DraftIndex]]),0)+IF(RosterPlan25[[#This Row],[KEEPER / RFA]]="K",1,0)</f>
        <v>1</v>
      </c>
      <c r="R209" s="39"/>
      <c r="S209" s="49">
        <f>IF(RosterPlan25[[#This Row],[VAR/G]]&gt;0,ROUND($AC$29*RosterPlan25[[#This Row],[VAR/G]],0),0)+1</f>
        <v>1</v>
      </c>
      <c r="T209" s="36">
        <f ca="1">RosterPlan25[[#This Row],[Optimal $]]-RosterPlan25[[#This Row],[2021 $]]</f>
        <v>-31</v>
      </c>
      <c r="U209" s="69">
        <f>IF(OR(RosterPlan25[[#This Row],[SOURCE]]="Rookie",RosterPlan25[[#This Row],[POS]]="K"),0,RosterPlan25[[#This Row],[VAR/G]]+3.3)</f>
        <v>-0.53000000000000025</v>
      </c>
      <c r="V209" s="69">
        <f>IF(RosterPlan25[[#This Row],[VAW/G]]&gt;0,ROUND(RosterPlan25[[#This Row],[VAW/G]]*$AC$56,0)+1,1)</f>
        <v>1</v>
      </c>
      <c r="W209" s="50">
        <f ca="1">RosterPlan25[[#This Row],[VAWG Market $]]-_xlfn.IFNA(RosterPlan25[[#This Row],[2021 $]],1)</f>
        <v>-31</v>
      </c>
      <c r="X209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09" s="36">
        <f ca="1">RosterPlan25[[#This Row],[Pure Inflated $]]-RosterPlan25[[#This Row],[2021 $]]</f>
        <v>-31</v>
      </c>
      <c r="Z209" s="62">
        <f>INDEX(players[age],MATCH(RosterPlan25[[#This Row],[player_id]],players[sleeper_id],0))</f>
        <v>31</v>
      </c>
      <c r="AQ209"/>
      <c r="AR209"/>
      <c r="AS209"/>
      <c r="AT209"/>
      <c r="AU209"/>
      <c r="AV209"/>
    </row>
    <row r="210" spans="1:48" x14ac:dyDescent="0.3">
      <c r="A210" s="1" t="s">
        <v>5647</v>
      </c>
      <c r="B210" s="69" t="s">
        <v>262</v>
      </c>
      <c r="C210" s="69" t="s">
        <v>5649</v>
      </c>
      <c r="D210" s="69">
        <f>_xlfn.IFNA(MATCH(RosterPlan25[[#This Row],[player_id]],CompositeRoster[sleeper_id],0),  MATCH(RosterPlan25[[#This Row],[PLAYER]],CompositeRoster[full_name],0))</f>
        <v>209</v>
      </c>
      <c r="E210" s="69">
        <f>MATCH(RosterPlan25[[#This Row],[player_id]],Draft2020[sleeper_id],0)</f>
        <v>181</v>
      </c>
      <c r="F210" s="69" t="str">
        <f>INDEX(CompositeRoster[team],RosterPlan25[[#This Row],[RosterIndex]])&amp;""</f>
        <v>LAR</v>
      </c>
      <c r="G210" s="69" t="str">
        <f>INDEX(CompositeRoster[position],RosterPlan25[[#This Row],[RosterIndex]])&amp;""</f>
        <v>QB</v>
      </c>
      <c r="H210" s="69" t="str">
        <f>INDEX(CompositeRoster[source],RosterPlan25[[#This Row],[RosterIndex]])</f>
        <v>Roster</v>
      </c>
      <c r="I210" s="42">
        <f>_xlfn.IFNA(INDEX(Draft2020[PRICE],RosterPlan25[[#This Row],[DraftIndex]]),0)</f>
        <v>1</v>
      </c>
      <c r="J210" s="42" t="str">
        <f>IF(RosterPlan25[[#This Row],[SOURCE]]="Rookie","Rookie",_xlfn.IFNA(INDEX(Draft2020[Current Contract],RosterPlan25[[#This Row],[DraftIndex]]),"Undrafted"))</f>
        <v>Auction</v>
      </c>
      <c r="K210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10" s="42">
        <f>ROUNDDOWN(RosterPlan25[[#This Row],[Optimal $]]*IF(RosterPlan25[[#This Row],[Contract]]="Rookie",0.3,0.15),0)</f>
        <v>0</v>
      </c>
      <c r="M210" s="42">
        <f ca="1">ROUNDDOWN(RosterPlan25[[#This Row],[Optimal $]]*IF(YEAR(TODAY())=2021,0,IF(RosterPlan25[[#This Row],[Contract]]="Rookie",0.3,0.15)),0)</f>
        <v>0</v>
      </c>
      <c r="N210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10" s="38">
        <f>_xlfn.IFNA(IF(RosterPlan25[[#This Row],[POS]]="K",0,INDEX(BeerSheets[Average],MATCH(TEXT(RosterPlan25[[#This Row],[player_id]],"0"),BeerSheets[sleeper_id],0))),_xlfn.SWITCH(RosterPlan25[[#This Row],[POS]],"QB",-12,"RB",-8,"WR",-8,-5))</f>
        <v>-0.95</v>
      </c>
      <c r="P210" s="39" t="s">
        <v>434</v>
      </c>
      <c r="Q210" s="69">
        <f>_xlfn.IFNA(INDEX(Draft2020[Net Keeper Count],RosterPlan25[[#This Row],[DraftIndex]]),0)+IF(RosterPlan25[[#This Row],[KEEPER / RFA]]="K",1,0)</f>
        <v>2</v>
      </c>
      <c r="R210" s="39"/>
      <c r="S210" s="36">
        <f>IF(RosterPlan25[[#This Row],[VAR/G]]&gt;0,ROUND($AC$29*RosterPlan25[[#This Row],[VAR/G]],0),0)+1</f>
        <v>1</v>
      </c>
      <c r="T210" s="36">
        <f ca="1">RosterPlan25[[#This Row],[Optimal $]]-RosterPlan25[[#This Row],[2021 $]]</f>
        <v>0</v>
      </c>
      <c r="U210" s="36">
        <f>IF(OR(RosterPlan25[[#This Row],[SOURCE]]="Rookie",RosterPlan25[[#This Row],[POS]]="K"),0,RosterPlan25[[#This Row],[VAR/G]]+3.3)</f>
        <v>2.3499999999999996</v>
      </c>
      <c r="V210" s="36">
        <f ca="1">IF(RosterPlan25[[#This Row],[VAW/G]]&gt;0,ROUND(RosterPlan25[[#This Row],[VAW/G]]*$AC$56,0)+1,1)</f>
        <v>144</v>
      </c>
      <c r="W210" s="43">
        <f ca="1">RosterPlan25[[#This Row],[VAWG Market $]]-_xlfn.IFNA(RosterPlan25[[#This Row],[2021 $]],1)</f>
        <v>143</v>
      </c>
      <c r="X210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0" s="36">
        <f ca="1">RosterPlan25[[#This Row],[Pure Inflated $]]-RosterPlan25[[#This Row],[2021 $]]</f>
        <v>0</v>
      </c>
      <c r="Z210" s="62">
        <f>INDEX(players[age],MATCH(RosterPlan25[[#This Row],[player_id]],players[sleeper_id],0))</f>
        <v>33</v>
      </c>
      <c r="AQ210"/>
      <c r="AR210"/>
      <c r="AS210"/>
      <c r="AT210"/>
      <c r="AU210"/>
      <c r="AV210"/>
    </row>
    <row r="211" spans="1:48" x14ac:dyDescent="0.3">
      <c r="A211" s="1" t="s">
        <v>177</v>
      </c>
      <c r="B211" s="69" t="s">
        <v>262</v>
      </c>
      <c r="C211" s="69" t="s">
        <v>9315</v>
      </c>
      <c r="D211" s="69">
        <f>_xlfn.IFNA(MATCH(RosterPlan25[[#This Row],[player_id]],CompositeRoster[sleeper_id],0),  MATCH(RosterPlan25[[#This Row],[PLAYER]],CompositeRoster[full_name],0))</f>
        <v>210</v>
      </c>
      <c r="E211" s="69">
        <f>MATCH(RosterPlan25[[#This Row],[player_id]],Draft2020[sleeper_id],0)</f>
        <v>182</v>
      </c>
      <c r="F211" s="69" t="str">
        <f>INDEX(CompositeRoster[team],RosterPlan25[[#This Row],[RosterIndex]])&amp;""</f>
        <v>MIA</v>
      </c>
      <c r="G211" s="69" t="str">
        <f>INDEX(CompositeRoster[position],RosterPlan25[[#This Row],[RosterIndex]])&amp;""</f>
        <v>TE</v>
      </c>
      <c r="H211" s="69" t="str">
        <f>INDEX(CompositeRoster[source],RosterPlan25[[#This Row],[RosterIndex]])</f>
        <v>Roster</v>
      </c>
      <c r="I211" s="42">
        <f>_xlfn.IFNA(INDEX(Draft2020[PRICE],RosterPlan25[[#This Row],[DraftIndex]]),0)</f>
        <v>5</v>
      </c>
      <c r="J211" s="42" t="str">
        <f>IF(RosterPlan25[[#This Row],[SOURCE]]="Rookie","Rookie",_xlfn.IFNA(INDEX(Draft2020[Current Contract],RosterPlan25[[#This Row],[DraftIndex]]),"Undrafted"))</f>
        <v>Rookie</v>
      </c>
      <c r="K211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1" s="42">
        <f>ROUNDDOWN(RosterPlan25[[#This Row],[Optimal $]]*IF(RosterPlan25[[#This Row],[Contract]]="Rookie",0.3,0.15),0)</f>
        <v>1</v>
      </c>
      <c r="M211" s="42">
        <f ca="1">ROUNDDOWN(RosterPlan25[[#This Row],[Optimal $]]*IF(YEAR(TODAY())=2021,0,IF(RosterPlan25[[#This Row],[Contract]]="Rookie",0.3,0.15)),0)</f>
        <v>0</v>
      </c>
      <c r="N211" s="69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211" s="38">
        <f>_xlfn.IFNA(IF(RosterPlan25[[#This Row],[POS]]="K",0,INDEX(BeerSheets[Average],MATCH(TEXT(RosterPlan25[[#This Row],[player_id]],"0"),BeerSheets[sleeper_id],0))),_xlfn.SWITCH(RosterPlan25[[#This Row],[POS]],"QB",-12,"RB",-8,"WR",-8,-5))</f>
        <v>0.44</v>
      </c>
      <c r="P211" s="39" t="s">
        <v>434</v>
      </c>
      <c r="Q211" s="69">
        <f>_xlfn.IFNA(INDEX(Draft2020[Net Keeper Count],RosterPlan25[[#This Row],[DraftIndex]]),0)+IF(RosterPlan25[[#This Row],[KEEPER / RFA]]="K",1,0)</f>
        <v>3</v>
      </c>
      <c r="R211" s="39"/>
      <c r="S211" s="36">
        <f>IF(RosterPlan25[[#This Row],[VAR/G]]&gt;0,ROUND($AC$29*RosterPlan25[[#This Row],[VAR/G]],0),0)+1</f>
        <v>5</v>
      </c>
      <c r="T211" s="36">
        <f ca="1">RosterPlan25[[#This Row],[Optimal $]]-RosterPlan25[[#This Row],[2021 $]]</f>
        <v>0</v>
      </c>
      <c r="U211" s="36">
        <f>IF(OR(RosterPlan25[[#This Row],[SOURCE]]="Rookie",RosterPlan25[[#This Row],[POS]]="K"),0,RosterPlan25[[#This Row],[VAR/G]]+3.3)</f>
        <v>3.7399999999999998</v>
      </c>
      <c r="V211" s="36">
        <f ca="1">IF(RosterPlan25[[#This Row],[VAW/G]]&gt;0,ROUND(RosterPlan25[[#This Row],[VAW/G]]*$AC$56,0)+1,1)</f>
        <v>229</v>
      </c>
      <c r="W211" s="43">
        <f ca="1">RosterPlan25[[#This Row],[VAWG Market $]]-_xlfn.IFNA(RosterPlan25[[#This Row],[2021 $]],1)</f>
        <v>224</v>
      </c>
      <c r="X211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122</v>
      </c>
      <c r="Y211" s="36">
        <f ca="1">RosterPlan25[[#This Row],[Pure Inflated $]]-RosterPlan25[[#This Row],[2021 $]]</f>
        <v>117</v>
      </c>
      <c r="Z211" s="62">
        <f>INDEX(players[age],MATCH(RosterPlan25[[#This Row],[player_id]],players[sleeper_id],0))</f>
        <v>25</v>
      </c>
      <c r="AQ211"/>
      <c r="AR211"/>
      <c r="AS211"/>
      <c r="AT211"/>
      <c r="AU211"/>
      <c r="AV211"/>
    </row>
    <row r="212" spans="1:48" x14ac:dyDescent="0.3">
      <c r="A212" s="1" t="s">
        <v>2661</v>
      </c>
      <c r="B212" s="69" t="s">
        <v>262</v>
      </c>
      <c r="C212" s="69" t="s">
        <v>2663</v>
      </c>
      <c r="D212" s="69">
        <f>_xlfn.IFNA(MATCH(RosterPlan25[[#This Row],[player_id]],CompositeRoster[sleeper_id],0),  MATCH(RosterPlan25[[#This Row],[PLAYER]],CompositeRoster[full_name],0))</f>
        <v>211</v>
      </c>
      <c r="E212" s="69">
        <f>MATCH(RosterPlan25[[#This Row],[player_id]],Draft2020[sleeper_id],0)</f>
        <v>176</v>
      </c>
      <c r="F212" s="69" t="str">
        <f>INDEX(CompositeRoster[team],RosterPlan25[[#This Row],[RosterIndex]])&amp;""</f>
        <v>BAL</v>
      </c>
      <c r="G212" s="69" t="str">
        <f>INDEX(CompositeRoster[position],RosterPlan25[[#This Row],[RosterIndex]])&amp;""</f>
        <v>WR</v>
      </c>
      <c r="H212" s="36" t="str">
        <f>INDEX(CompositeRoster[source],RosterPlan25[[#This Row],[RosterIndex]])</f>
        <v>Roster</v>
      </c>
      <c r="I212" s="42">
        <f>_xlfn.IFNA(INDEX(Draft2020[PRICE],RosterPlan25[[#This Row],[DraftIndex]]),0)</f>
        <v>3</v>
      </c>
      <c r="J212" s="42" t="str">
        <f>IF(RosterPlan25[[#This Row],[SOURCE]]="Rookie","Rookie",_xlfn.IFNA(INDEX(Draft2020[Current Contract],RosterPlan25[[#This Row],[DraftIndex]]),"Undrafted"))</f>
        <v>Rookie</v>
      </c>
      <c r="K212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2" s="42">
        <f>ROUNDDOWN(RosterPlan25[[#This Row],[Optimal $]]*IF(RosterPlan25[[#This Row],[Contract]]="Rookie",0.3,0.15),0)</f>
        <v>0</v>
      </c>
      <c r="M212" s="42">
        <f ca="1">ROUNDDOWN(RosterPlan25[[#This Row],[Optimal $]]*IF(YEAR(TODAY())=2021,0,IF(RosterPlan25[[#This Row],[Contract]]="Rookie",0.3,0.15)),0)</f>
        <v>0</v>
      </c>
      <c r="N212" s="36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212" s="38">
        <f>_xlfn.IFNA(IF(RosterPlan25[[#This Row],[POS]]="K",0,INDEX(BeerSheets[Average],MATCH(TEXT(RosterPlan25[[#This Row],[player_id]],"0"),BeerSheets[sleeper_id],0))),_xlfn.SWITCH(RosterPlan25[[#This Row],[POS]],"QB",-12,"RB",-8,"WR",-8,-5))</f>
        <v>-5.53</v>
      </c>
      <c r="P212" s="39" t="s">
        <v>434</v>
      </c>
      <c r="Q212" s="36">
        <f>_xlfn.IFNA(INDEX(Draft2020[Net Keeper Count],RosterPlan25[[#This Row],[DraftIndex]]),0)+IF(RosterPlan25[[#This Row],[KEEPER / RFA]]="K",1,0)</f>
        <v>2</v>
      </c>
      <c r="R212" s="39"/>
      <c r="S212" s="69">
        <f>IF(RosterPlan25[[#This Row],[VAR/G]]&gt;0,ROUND($AC$29*RosterPlan25[[#This Row],[VAR/G]],0),0)+1</f>
        <v>1</v>
      </c>
      <c r="T212" s="36">
        <f ca="1">RosterPlan25[[#This Row],[Optimal $]]-RosterPlan25[[#This Row],[2021 $]]</f>
        <v>-2</v>
      </c>
      <c r="U212" s="36">
        <f>IF(OR(RosterPlan25[[#This Row],[SOURCE]]="Rookie",RosterPlan25[[#This Row],[POS]]="K"),0,RosterPlan25[[#This Row],[VAR/G]]+3.3)</f>
        <v>-2.2300000000000004</v>
      </c>
      <c r="V212" s="36">
        <f>IF(RosterPlan25[[#This Row],[VAW/G]]&gt;0,ROUND(RosterPlan25[[#This Row],[VAW/G]]*$AC$56,0)+1,1)</f>
        <v>1</v>
      </c>
      <c r="W212" s="43">
        <f ca="1">RosterPlan25[[#This Row],[VAWG Market $]]-_xlfn.IFNA(RosterPlan25[[#This Row],[2021 $]],1)</f>
        <v>-2</v>
      </c>
      <c r="X212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2" s="36">
        <f ca="1">RosterPlan25[[#This Row],[Pure Inflated $]]-RosterPlan25[[#This Row],[2021 $]]</f>
        <v>-2</v>
      </c>
      <c r="Z212" s="62">
        <f>INDEX(players[age],MATCH(RosterPlan25[[#This Row],[player_id]],players[sleeper_id],0))</f>
        <v>24</v>
      </c>
      <c r="AQ212"/>
      <c r="AR212"/>
      <c r="AS212"/>
      <c r="AT212"/>
      <c r="AU212"/>
      <c r="AV212"/>
    </row>
    <row r="213" spans="1:48" x14ac:dyDescent="0.3">
      <c r="A213" s="1" t="s">
        <v>98</v>
      </c>
      <c r="B213" s="69" t="s">
        <v>262</v>
      </c>
      <c r="C213" s="69" t="s">
        <v>8418</v>
      </c>
      <c r="D213" s="69">
        <f>_xlfn.IFNA(MATCH(RosterPlan25[[#This Row],[player_id]],CompositeRoster[sleeper_id],0),  MATCH(RosterPlan25[[#This Row],[PLAYER]],CompositeRoster[full_name],0))</f>
        <v>212</v>
      </c>
      <c r="E213" s="69" t="e">
        <f>MATCH(RosterPlan25[[#This Row],[player_id]],Draft2020[sleeper_id],0)</f>
        <v>#N/A</v>
      </c>
      <c r="F213" s="58" t="str">
        <f>INDEX(CompositeRoster[team],RosterPlan25[[#This Row],[RosterIndex]])&amp;""</f>
        <v>CLE</v>
      </c>
      <c r="G213" s="58" t="str">
        <f>INDEX(CompositeRoster[position],RosterPlan25[[#This Row],[RosterIndex]])&amp;""</f>
        <v>WR</v>
      </c>
      <c r="H213" s="58" t="str">
        <f>INDEX(CompositeRoster[source],RosterPlan25[[#This Row],[RosterIndex]])</f>
        <v>Roster</v>
      </c>
      <c r="I213" s="59">
        <f>_xlfn.IFNA(INDEX(Draft2020[PRICE],RosterPlan25[[#This Row],[DraftIndex]]),0)</f>
        <v>0</v>
      </c>
      <c r="J213" s="59" t="str">
        <f>IF(RosterPlan25[[#This Row],[SOURCE]]="Rookie","Rookie",_xlfn.IFNA(INDEX(Draft2020[Current Contract],RosterPlan25[[#This Row],[DraftIndex]]),"Undrafted"))</f>
        <v>Undrafted</v>
      </c>
      <c r="K21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13" s="59">
        <f>ROUNDDOWN(RosterPlan25[[#This Row],[Optimal $]]*IF(RosterPlan25[[#This Row],[Contract]]="Rookie",0.3,0.15),0)</f>
        <v>0</v>
      </c>
      <c r="M213" s="59">
        <f ca="1">ROUNDDOWN(RosterPlan25[[#This Row],[Optimal $]]*IF(YEAR(TODAY())=2021,0,IF(RosterPlan25[[#This Row],[Contract]]="Rookie",0.3,0.15)),0)</f>
        <v>0</v>
      </c>
      <c r="N213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13" s="26">
        <f>_xlfn.IFNA(IF(RosterPlan25[[#This Row],[POS]]="K",0,INDEX(BeerSheets[Average],MATCH(TEXT(RosterPlan25[[#This Row],[player_id]],"0"),BeerSheets[sleeper_id],0))),_xlfn.SWITCH(RosterPlan25[[#This Row],[POS]],"QB",-12,"RB",-8,"WR",-8,-5))</f>
        <v>-3.68</v>
      </c>
      <c r="P213" s="39" t="s">
        <v>434</v>
      </c>
      <c r="Q213" s="61">
        <f>_xlfn.IFNA(INDEX(Draft2020[Net Keeper Count],RosterPlan25[[#This Row],[DraftIndex]]),0)+IF(RosterPlan25[[#This Row],[KEEPER / RFA]]="K",1,0)</f>
        <v>1</v>
      </c>
      <c r="R213" s="60"/>
      <c r="S213" s="58">
        <f>IF(RosterPlan25[[#This Row],[VAR/G]]&gt;0,ROUND($AC$29*RosterPlan25[[#This Row],[VAR/G]],0),0)+1</f>
        <v>1</v>
      </c>
      <c r="T213" s="58">
        <f ca="1">RosterPlan25[[#This Row],[Optimal $]]-RosterPlan25[[#This Row],[2021 $]]</f>
        <v>0</v>
      </c>
      <c r="U213" s="62">
        <f>IF(OR(RosterPlan25[[#This Row],[SOURCE]]="Rookie",RosterPlan25[[#This Row],[POS]]="K"),0,RosterPlan25[[#This Row],[VAR/G]]+3.3)</f>
        <v>-0.38000000000000034</v>
      </c>
      <c r="V213" s="62">
        <f>IF(RosterPlan25[[#This Row],[VAW/G]]&gt;0,ROUND(RosterPlan25[[#This Row],[VAW/G]]*$AC$56,0)+1,1)</f>
        <v>1</v>
      </c>
      <c r="W213" s="63">
        <f ca="1">RosterPlan25[[#This Row],[VAWG Market $]]-_xlfn.IFNA(RosterPlan25[[#This Row],[2021 $]],1)</f>
        <v>0</v>
      </c>
      <c r="X21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3" s="62">
        <f ca="1">RosterPlan25[[#This Row],[Pure Inflated $]]-RosterPlan25[[#This Row],[2021 $]]</f>
        <v>0</v>
      </c>
      <c r="Z213" s="62">
        <f>INDEX(players[age],MATCH(RosterPlan25[[#This Row],[player_id]],players[sleeper_id],0))</f>
        <v>26</v>
      </c>
      <c r="AQ213"/>
      <c r="AR213"/>
      <c r="AS213"/>
      <c r="AT213"/>
      <c r="AU213"/>
      <c r="AV213"/>
    </row>
    <row r="214" spans="1:48" x14ac:dyDescent="0.3">
      <c r="A214" s="1" t="s">
        <v>173</v>
      </c>
      <c r="B214" s="69" t="s">
        <v>262</v>
      </c>
      <c r="C214" s="69" t="s">
        <v>9917</v>
      </c>
      <c r="D214" s="69">
        <f>_xlfn.IFNA(MATCH(RosterPlan25[[#This Row],[player_id]],CompositeRoster[sleeper_id],0),  MATCH(RosterPlan25[[#This Row],[PLAYER]],CompositeRoster[full_name],0))</f>
        <v>213</v>
      </c>
      <c r="E214" s="69">
        <f>MATCH(RosterPlan25[[#This Row],[player_id]],Draft2020[sleeper_id],0)</f>
        <v>178</v>
      </c>
      <c r="F214" s="69" t="str">
        <f>INDEX(CompositeRoster[team],RosterPlan25[[#This Row],[RosterIndex]])&amp;""</f>
        <v>CAR</v>
      </c>
      <c r="G214" s="69" t="str">
        <f>INDEX(CompositeRoster[position],RosterPlan25[[#This Row],[RosterIndex]])&amp;""</f>
        <v>QB</v>
      </c>
      <c r="H214" s="36" t="str">
        <f>INDEX(CompositeRoster[source],RosterPlan25[[#This Row],[RosterIndex]])</f>
        <v>Roster</v>
      </c>
      <c r="I214" s="42">
        <f>_xlfn.IFNA(INDEX(Draft2020[PRICE],RosterPlan25[[#This Row],[DraftIndex]]),0)</f>
        <v>3</v>
      </c>
      <c r="J214" s="42" t="str">
        <f>IF(RosterPlan25[[#This Row],[SOURCE]]="Rookie","Rookie",_xlfn.IFNA(INDEX(Draft2020[Current Contract],RosterPlan25[[#This Row],[DraftIndex]]),"Undrafted"))</f>
        <v>Rookie</v>
      </c>
      <c r="K214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4" s="42">
        <f>ROUNDDOWN(RosterPlan25[[#This Row],[Optimal $]]*IF(RosterPlan25[[#This Row],[Contract]]="Rookie",0.3,0.15),0)</f>
        <v>0</v>
      </c>
      <c r="M214" s="42">
        <f ca="1">ROUNDDOWN(RosterPlan25[[#This Row],[Optimal $]]*IF(YEAR(TODAY())=2021,0,IF(RosterPlan25[[#This Row],[Contract]]="Rookie",0.3,0.15)),0)</f>
        <v>0</v>
      </c>
      <c r="N214" s="36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214" s="48">
        <f>_xlfn.IFNA(IF(RosterPlan25[[#This Row],[POS]]="K",0,INDEX(BeerSheets[Average],MATCH(TEXT(RosterPlan25[[#This Row],[player_id]],"0"),BeerSheets[sleeper_id],0))),_xlfn.SWITCH(RosterPlan25[[#This Row],[POS]],"QB",-12,"RB",-8,"WR",-8,-5))</f>
        <v>-3.35</v>
      </c>
      <c r="P214" s="39" t="s">
        <v>434</v>
      </c>
      <c r="Q214" s="69">
        <f>_xlfn.IFNA(INDEX(Draft2020[Net Keeper Count],RosterPlan25[[#This Row],[DraftIndex]]),0)+IF(RosterPlan25[[#This Row],[KEEPER / RFA]]="K",1,0)</f>
        <v>3</v>
      </c>
      <c r="R214" s="39"/>
      <c r="S214" s="49">
        <f>IF(RosterPlan25[[#This Row],[VAR/G]]&gt;0,ROUND($AC$29*RosterPlan25[[#This Row],[VAR/G]],0),0)+1</f>
        <v>1</v>
      </c>
      <c r="T214" s="36">
        <f ca="1">RosterPlan25[[#This Row],[Optimal $]]-RosterPlan25[[#This Row],[2021 $]]</f>
        <v>-2</v>
      </c>
      <c r="U214" s="69">
        <f>IF(OR(RosterPlan25[[#This Row],[SOURCE]]="Rookie",RosterPlan25[[#This Row],[POS]]="K"),0,RosterPlan25[[#This Row],[VAR/G]]+3.3)</f>
        <v>-5.0000000000000266E-2</v>
      </c>
      <c r="V214" s="69">
        <f>IF(RosterPlan25[[#This Row],[VAW/G]]&gt;0,ROUND(RosterPlan25[[#This Row],[VAW/G]]*$AC$56,0)+1,1)</f>
        <v>1</v>
      </c>
      <c r="W214" s="50">
        <f ca="1">RosterPlan25[[#This Row],[VAWG Market $]]-_xlfn.IFNA(RosterPlan25[[#This Row],[2021 $]],1)</f>
        <v>-2</v>
      </c>
      <c r="X214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4" s="36">
        <f ca="1">RosterPlan25[[#This Row],[Pure Inflated $]]-RosterPlan25[[#This Row],[2021 $]]</f>
        <v>-2</v>
      </c>
      <c r="Z214" s="62">
        <f>INDEX(players[age],MATCH(RosterPlan25[[#This Row],[player_id]],players[sleeper_id],0))</f>
        <v>24</v>
      </c>
      <c r="AQ214"/>
      <c r="AR214"/>
      <c r="AS214"/>
      <c r="AT214"/>
      <c r="AU214"/>
      <c r="AV214"/>
    </row>
    <row r="215" spans="1:48" x14ac:dyDescent="0.3">
      <c r="A215" s="1" t="s">
        <v>180</v>
      </c>
      <c r="B215" s="69" t="s">
        <v>262</v>
      </c>
      <c r="C215" s="69" t="s">
        <v>2722</v>
      </c>
      <c r="D215" s="58">
        <f>_xlfn.IFNA(MATCH(RosterPlan25[[#This Row],[player_id]],CompositeRoster[sleeper_id],0),  MATCH(RosterPlan25[[#This Row],[PLAYER]],CompositeRoster[full_name],0))</f>
        <v>214</v>
      </c>
      <c r="E215" s="58">
        <f>MATCH(RosterPlan25[[#This Row],[player_id]],Draft2020[sleeper_id],0)</f>
        <v>175</v>
      </c>
      <c r="F215" s="58" t="str">
        <f>INDEX(CompositeRoster[team],RosterPlan25[[#This Row],[RosterIndex]])&amp;""</f>
        <v>NO</v>
      </c>
      <c r="G215" s="58" t="str">
        <f>INDEX(CompositeRoster[position],RosterPlan25[[#This Row],[RosterIndex]])&amp;""</f>
        <v>WR</v>
      </c>
      <c r="H215" s="58" t="str">
        <f>INDEX(CompositeRoster[source],RosterPlan25[[#This Row],[RosterIndex]])</f>
        <v>Roster</v>
      </c>
      <c r="I215" s="59">
        <f>_xlfn.IFNA(INDEX(Draft2020[PRICE],RosterPlan25[[#This Row],[DraftIndex]]),0)</f>
        <v>3</v>
      </c>
      <c r="J215" s="59" t="str">
        <f>IF(RosterPlan25[[#This Row],[SOURCE]]="Rookie","Rookie",_xlfn.IFNA(INDEX(Draft2020[Current Contract],RosterPlan25[[#This Row],[DraftIndex]]),"Undrafted"))</f>
        <v>Rookie</v>
      </c>
      <c r="K21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5" s="59">
        <f>ROUNDDOWN(RosterPlan25[[#This Row],[Optimal $]]*IF(RosterPlan25[[#This Row],[Contract]]="Rookie",0.3,0.15),0)</f>
        <v>0</v>
      </c>
      <c r="M215" s="59">
        <f ca="1">ROUNDDOWN(RosterPlan25[[#This Row],[Optimal $]]*IF(YEAR(TODAY())=2021,0,IF(RosterPlan25[[#This Row],[Contract]]="Rookie",0.3,0.15)),0)</f>
        <v>0</v>
      </c>
      <c r="N215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215" s="26">
        <f>_xlfn.IFNA(IF(RosterPlan25[[#This Row],[POS]]="K",0,INDEX(BeerSheets[Average],MATCH(TEXT(RosterPlan25[[#This Row],[player_id]],"0"),BeerSheets[sleeper_id],0))),_xlfn.SWITCH(RosterPlan25[[#This Row],[POS]],"QB",-12,"RB",-8,"WR",-8,-5))</f>
        <v>-1.75</v>
      </c>
      <c r="P215" s="39" t="s">
        <v>434</v>
      </c>
      <c r="Q215" s="61">
        <f>_xlfn.IFNA(INDEX(Draft2020[Net Keeper Count],RosterPlan25[[#This Row],[DraftIndex]]),0)+IF(RosterPlan25[[#This Row],[KEEPER / RFA]]="K",1,0)</f>
        <v>3</v>
      </c>
      <c r="R215" s="60"/>
      <c r="S215" s="58">
        <f>IF(RosterPlan25[[#This Row],[VAR/G]]&gt;0,ROUND($AC$29*RosterPlan25[[#This Row],[VAR/G]],0),0)+1</f>
        <v>1</v>
      </c>
      <c r="T215" s="58">
        <f ca="1">RosterPlan25[[#This Row],[Optimal $]]-RosterPlan25[[#This Row],[2021 $]]</f>
        <v>-2</v>
      </c>
      <c r="U215" s="62">
        <f>IF(OR(RosterPlan25[[#This Row],[SOURCE]]="Rookie",RosterPlan25[[#This Row],[POS]]="K"),0,RosterPlan25[[#This Row],[VAR/G]]+3.3)</f>
        <v>1.5499999999999998</v>
      </c>
      <c r="V215" s="62">
        <f ca="1">IF(RosterPlan25[[#This Row],[VAW/G]]&gt;0,ROUND(RosterPlan25[[#This Row],[VAW/G]]*$AC$56,0)+1,1)</f>
        <v>96</v>
      </c>
      <c r="W215" s="63">
        <f ca="1">RosterPlan25[[#This Row],[VAWG Market $]]-_xlfn.IFNA(RosterPlan25[[#This Row],[2021 $]],1)</f>
        <v>93</v>
      </c>
      <c r="X21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5" s="62">
        <f ca="1">RosterPlan25[[#This Row],[Pure Inflated $]]-RosterPlan25[[#This Row],[2021 $]]</f>
        <v>-2</v>
      </c>
      <c r="Z215" s="62">
        <f>INDEX(players[age],MATCH(RosterPlan25[[#This Row],[player_id]],players[sleeper_id],0))</f>
        <v>25</v>
      </c>
      <c r="AQ215"/>
      <c r="AR215"/>
      <c r="AS215"/>
      <c r="AT215"/>
      <c r="AU215"/>
      <c r="AV215"/>
    </row>
    <row r="216" spans="1:48" x14ac:dyDescent="0.3">
      <c r="A216" s="1" t="s">
        <v>14937</v>
      </c>
      <c r="B216" s="69" t="s">
        <v>262</v>
      </c>
      <c r="C216" s="69" t="s">
        <v>14936</v>
      </c>
      <c r="D216" s="69">
        <f>_xlfn.IFNA(MATCH(RosterPlan25[[#This Row],[player_id]],CompositeRoster[sleeper_id],0),  MATCH(RosterPlan25[[#This Row],[PLAYER]],CompositeRoster[full_name],0))</f>
        <v>215</v>
      </c>
      <c r="E216" s="69">
        <f>MATCH(RosterPlan25[[#This Row],[player_id]],Draft2020[sleeper_id],0)</f>
        <v>190</v>
      </c>
      <c r="F216" s="69" t="str">
        <f>INDEX(CompositeRoster[team],RosterPlan25[[#This Row],[RosterIndex]])&amp;""</f>
        <v>LAR</v>
      </c>
      <c r="G216" s="69" t="str">
        <f>INDEX(CompositeRoster[position],RosterPlan25[[#This Row],[RosterIndex]])&amp;""</f>
        <v>WR</v>
      </c>
      <c r="H216" s="36" t="str">
        <f>INDEX(CompositeRoster[source],RosterPlan25[[#This Row],[RosterIndex]])</f>
        <v>Roster</v>
      </c>
      <c r="I216" s="42">
        <f>_xlfn.IFNA(INDEX(Draft2020[PRICE],RosterPlan25[[#This Row],[DraftIndex]]),0)</f>
        <v>2</v>
      </c>
      <c r="J216" s="42" t="str">
        <f>IF(RosterPlan25[[#This Row],[SOURCE]]="Rookie","Rookie",_xlfn.IFNA(INDEX(Draft2020[Current Contract],RosterPlan25[[#This Row],[DraftIndex]]),"Undrafted"))</f>
        <v>Rookie</v>
      </c>
      <c r="K216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6" s="42">
        <f>ROUNDDOWN(RosterPlan25[[#This Row],[Optimal $]]*IF(RosterPlan25[[#This Row],[Contract]]="Rookie",0.3,0.15),0)</f>
        <v>0</v>
      </c>
      <c r="M216" s="42">
        <f ca="1">ROUNDDOWN(RosterPlan25[[#This Row],[Optimal $]]*IF(YEAR(TODAY())=2021,0,IF(RosterPlan25[[#This Row],[Contract]]="Rookie",0.3,0.15)),0)</f>
        <v>0</v>
      </c>
      <c r="N216" s="36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16" s="38">
        <f>_xlfn.IFNA(IF(RosterPlan25[[#This Row],[POS]]="K",0,INDEX(BeerSheets[Average],MATCH(TEXT(RosterPlan25[[#This Row],[player_id]],"0"),BeerSheets[sleeper_id],0))),_xlfn.SWITCH(RosterPlan25[[#This Row],[POS]],"QB",-12,"RB",-8,"WR",-8,-5))</f>
        <v>-3.54</v>
      </c>
      <c r="P216" s="39" t="s">
        <v>434</v>
      </c>
      <c r="Q216" s="36">
        <f>_xlfn.IFNA(INDEX(Draft2020[Net Keeper Count],RosterPlan25[[#This Row],[DraftIndex]]),0)+IF(RosterPlan25[[#This Row],[KEEPER / RFA]]="K",1,0)</f>
        <v>1</v>
      </c>
      <c r="R216" s="39"/>
      <c r="S216" s="69">
        <f>IF(RosterPlan25[[#This Row],[VAR/G]]&gt;0,ROUND($AC$29*RosterPlan25[[#This Row],[VAR/G]],0),0)+1</f>
        <v>1</v>
      </c>
      <c r="T216" s="36">
        <f ca="1">RosterPlan25[[#This Row],[Optimal $]]-RosterPlan25[[#This Row],[2021 $]]</f>
        <v>-1</v>
      </c>
      <c r="U216" s="36">
        <f>IF(OR(RosterPlan25[[#This Row],[SOURCE]]="Rookie",RosterPlan25[[#This Row],[POS]]="K"),0,RosterPlan25[[#This Row],[VAR/G]]+3.3)</f>
        <v>-0.24000000000000021</v>
      </c>
      <c r="V216" s="36">
        <f>IF(RosterPlan25[[#This Row],[VAW/G]]&gt;0,ROUND(RosterPlan25[[#This Row],[VAW/G]]*$AC$56,0)+1,1)</f>
        <v>1</v>
      </c>
      <c r="W216" s="43">
        <f ca="1">RosterPlan25[[#This Row],[VAWG Market $]]-_xlfn.IFNA(RosterPlan25[[#This Row],[2021 $]],1)</f>
        <v>-1</v>
      </c>
      <c r="X21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6" s="36">
        <f ca="1">RosterPlan25[[#This Row],[Pure Inflated $]]-RosterPlan25[[#This Row],[2021 $]]</f>
        <v>-1</v>
      </c>
      <c r="Z216" s="62">
        <f>INDEX(players[age],MATCH(RosterPlan25[[#This Row],[player_id]],players[sleeper_id],0))</f>
        <v>24</v>
      </c>
      <c r="AQ216"/>
      <c r="AR216"/>
      <c r="AS216"/>
      <c r="AT216"/>
      <c r="AU216"/>
      <c r="AV216"/>
    </row>
    <row r="217" spans="1:48" x14ac:dyDescent="0.3">
      <c r="A217" s="1"/>
      <c r="B217" s="69" t="s">
        <v>262</v>
      </c>
      <c r="C217" s="69" t="s">
        <v>16712</v>
      </c>
      <c r="D217" s="58">
        <f>_xlfn.IFNA(MATCH(RosterPlan25[[#This Row],[player_id]],CompositeRoster[sleeper_id],0),  MATCH(RosterPlan25[[#This Row],[PLAYER]],CompositeRoster[full_name],0))</f>
        <v>216</v>
      </c>
      <c r="E217" s="58" t="e">
        <f>MATCH(RosterPlan25[[#This Row],[player_id]],Draft2020[sleeper_id],0)</f>
        <v>#N/A</v>
      </c>
      <c r="F217" s="58" t="str">
        <f>INDEX(CompositeRoster[team],RosterPlan25[[#This Row],[RosterIndex]])&amp;""</f>
        <v>TBD</v>
      </c>
      <c r="G217" s="58" t="str">
        <f>INDEX(CompositeRoster[position],RosterPlan25[[#This Row],[RosterIndex]])&amp;""</f>
        <v>TBD</v>
      </c>
      <c r="H217" s="58" t="str">
        <f>INDEX(CompositeRoster[source],RosterPlan25[[#This Row],[RosterIndex]])</f>
        <v>Rookie</v>
      </c>
      <c r="I217" s="59">
        <f>_xlfn.IFNA(INDEX(Draft2020[PRICE],RosterPlan25[[#This Row],[DraftIndex]]),0)</f>
        <v>0</v>
      </c>
      <c r="J217" s="59" t="str">
        <f>IF(RosterPlan25[[#This Row],[SOURCE]]="Rookie","Rookie",_xlfn.IFNA(INDEX(Draft2020[Current Contract],RosterPlan25[[#This Row],[DraftIndex]]),"Undrafted"))</f>
        <v>Rookie</v>
      </c>
      <c r="K21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7" s="59">
        <f>ROUNDDOWN(RosterPlan25[[#This Row],[Optimal $]]*IF(RosterPlan25[[#This Row],[Contract]]="Rookie",0.3,0.15),0)</f>
        <v>0</v>
      </c>
      <c r="M217" s="59">
        <f ca="1">ROUNDDOWN(RosterPlan25[[#This Row],[Optimal $]]*IF(YEAR(TODAY())=2021,0,IF(RosterPlan25[[#This Row],[Contract]]="Rookie",0.3,0.15)),0)</f>
        <v>0</v>
      </c>
      <c r="N217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O217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17" s="39" t="s">
        <v>434</v>
      </c>
      <c r="Q217" s="61">
        <f>_xlfn.IFNA(INDEX(Draft2020[Net Keeper Count],RosterPlan25[[#This Row],[DraftIndex]]),0)+IF(RosterPlan25[[#This Row],[KEEPER / RFA]]="K",1,0)</f>
        <v>1</v>
      </c>
      <c r="R217" s="60"/>
      <c r="S217" s="58">
        <f>IF(RosterPlan25[[#This Row],[VAR/G]]&gt;0,ROUND($AC$29*RosterPlan25[[#This Row],[VAR/G]],0),0)+1</f>
        <v>1</v>
      </c>
      <c r="T217" s="58">
        <f>RosterPlan25[[#This Row],[Optimal $]]-RosterPlan25[[#This Row],[2021 $]]</f>
        <v>-4</v>
      </c>
      <c r="U217" s="62">
        <f>IF(OR(RosterPlan25[[#This Row],[SOURCE]]="Rookie",RosterPlan25[[#This Row],[POS]]="K"),0,RosterPlan25[[#This Row],[VAR/G]]+3.3)</f>
        <v>0</v>
      </c>
      <c r="V217" s="62">
        <f>IF(RosterPlan25[[#This Row],[VAW/G]]&gt;0,ROUND(RosterPlan25[[#This Row],[VAW/G]]*$AC$56,0)+1,1)</f>
        <v>1</v>
      </c>
      <c r="W217" s="63">
        <f>RosterPlan25[[#This Row],[VAWG Market $]]-_xlfn.IFNA(RosterPlan25[[#This Row],[2021 $]],1)</f>
        <v>-4</v>
      </c>
      <c r="X21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7" s="62">
        <f>RosterPlan25[[#This Row],[Pure Inflated $]]-RosterPlan25[[#This Row],[2021 $]]</f>
        <v>-4</v>
      </c>
      <c r="Z217" s="62" t="e">
        <f>INDEX(players[age],MATCH(RosterPlan25[[#This Row],[player_id]],players[sleeper_id],0))</f>
        <v>#N/A</v>
      </c>
      <c r="AQ217"/>
      <c r="AR217"/>
      <c r="AS217"/>
      <c r="AT217"/>
      <c r="AU217"/>
      <c r="AV217"/>
    </row>
    <row r="218" spans="1:48" x14ac:dyDescent="0.3">
      <c r="A218" s="1"/>
      <c r="B218" s="69" t="s">
        <v>262</v>
      </c>
      <c r="C218" s="69" t="s">
        <v>16720</v>
      </c>
      <c r="D218" s="69">
        <f>_xlfn.IFNA(MATCH(RosterPlan25[[#This Row],[player_id]],CompositeRoster[sleeper_id],0),  MATCH(RosterPlan25[[#This Row],[PLAYER]],CompositeRoster[full_name],0))</f>
        <v>217</v>
      </c>
      <c r="E218" s="69" t="e">
        <f>MATCH(RosterPlan25[[#This Row],[player_id]],Draft2020[sleeper_id],0)</f>
        <v>#N/A</v>
      </c>
      <c r="F218" s="58" t="str">
        <f>INDEX(CompositeRoster[team],RosterPlan25[[#This Row],[RosterIndex]])&amp;""</f>
        <v>TBD</v>
      </c>
      <c r="G218" s="58" t="str">
        <f>INDEX(CompositeRoster[position],RosterPlan25[[#This Row],[RosterIndex]])&amp;""</f>
        <v>TBD</v>
      </c>
      <c r="H218" s="58" t="str">
        <f>INDEX(CompositeRoster[source],RosterPlan25[[#This Row],[RosterIndex]])</f>
        <v>Rookie</v>
      </c>
      <c r="I218" s="59">
        <f>_xlfn.IFNA(INDEX(Draft2020[PRICE],RosterPlan25[[#This Row],[DraftIndex]]),0)</f>
        <v>0</v>
      </c>
      <c r="J218" s="59" t="str">
        <f>IF(RosterPlan25[[#This Row],[SOURCE]]="Rookie","Rookie",_xlfn.IFNA(INDEX(Draft2020[Current Contract],RosterPlan25[[#This Row],[DraftIndex]]),"Undrafted"))</f>
        <v>Rookie</v>
      </c>
      <c r="K21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8" s="59">
        <f>ROUNDDOWN(RosterPlan25[[#This Row],[Optimal $]]*IF(RosterPlan25[[#This Row],[Contract]]="Rookie",0.3,0.15),0)</f>
        <v>0</v>
      </c>
      <c r="M218" s="59">
        <f ca="1">ROUNDDOWN(RosterPlan25[[#This Row],[Optimal $]]*IF(YEAR(TODAY())=2021,0,IF(RosterPlan25[[#This Row],[Contract]]="Rookie",0.3,0.15)),0)</f>
        <v>0</v>
      </c>
      <c r="N218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21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18" s="39" t="s">
        <v>434</v>
      </c>
      <c r="Q218" s="61">
        <f>_xlfn.IFNA(INDEX(Draft2020[Net Keeper Count],RosterPlan25[[#This Row],[DraftIndex]]),0)+IF(RosterPlan25[[#This Row],[KEEPER / RFA]]="K",1,0)</f>
        <v>1</v>
      </c>
      <c r="R218" s="60"/>
      <c r="S218" s="58">
        <f>IF(RosterPlan25[[#This Row],[VAR/G]]&gt;0,ROUND($AC$29*RosterPlan25[[#This Row],[VAR/G]],0),0)+1</f>
        <v>1</v>
      </c>
      <c r="T218" s="58">
        <f>RosterPlan25[[#This Row],[Optimal $]]-RosterPlan25[[#This Row],[2021 $]]</f>
        <v>-2</v>
      </c>
      <c r="U218" s="62">
        <f>IF(OR(RosterPlan25[[#This Row],[SOURCE]]="Rookie",RosterPlan25[[#This Row],[POS]]="K"),0,RosterPlan25[[#This Row],[VAR/G]]+3.3)</f>
        <v>0</v>
      </c>
      <c r="V218" s="62">
        <f>IF(RosterPlan25[[#This Row],[VAW/G]]&gt;0,ROUND(RosterPlan25[[#This Row],[VAW/G]]*$AC$56,0)+1,1)</f>
        <v>1</v>
      </c>
      <c r="W218" s="63">
        <f>RosterPlan25[[#This Row],[VAWG Market $]]-_xlfn.IFNA(RosterPlan25[[#This Row],[2021 $]],1)</f>
        <v>-2</v>
      </c>
      <c r="X21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8" s="62">
        <f>RosterPlan25[[#This Row],[Pure Inflated $]]-RosterPlan25[[#This Row],[2021 $]]</f>
        <v>-2</v>
      </c>
      <c r="Z218" s="62" t="e">
        <f>INDEX(players[age],MATCH(RosterPlan25[[#This Row],[player_id]],players[sleeper_id],0))</f>
        <v>#N/A</v>
      </c>
      <c r="AQ218"/>
      <c r="AR218"/>
      <c r="AS218"/>
      <c r="AT218"/>
      <c r="AU218"/>
      <c r="AV218"/>
    </row>
    <row r="219" spans="1:48" x14ac:dyDescent="0.3">
      <c r="A219" s="1"/>
      <c r="B219" s="69" t="s">
        <v>262</v>
      </c>
      <c r="C219" s="69" t="s">
        <v>13766</v>
      </c>
      <c r="D219" s="69">
        <f>_xlfn.IFNA(MATCH(RosterPlan25[[#This Row],[player_id]],CompositeRoster[sleeper_id],0),  MATCH(RosterPlan25[[#This Row],[PLAYER]],CompositeRoster[full_name],0))</f>
        <v>218</v>
      </c>
      <c r="E219" s="69" t="e">
        <f>MATCH(RosterPlan25[[#This Row],[player_id]],Draft2020[sleeper_id],0)</f>
        <v>#N/A</v>
      </c>
      <c r="F219" s="58" t="str">
        <f>INDEX(CompositeRoster[team],RosterPlan25[[#This Row],[RosterIndex]])&amp;""</f>
        <v>TBD</v>
      </c>
      <c r="G219" s="58" t="str">
        <f>INDEX(CompositeRoster[position],RosterPlan25[[#This Row],[RosterIndex]])&amp;""</f>
        <v>TBD</v>
      </c>
      <c r="H219" s="58" t="str">
        <f>INDEX(CompositeRoster[source],RosterPlan25[[#This Row],[RosterIndex]])</f>
        <v>Rookie</v>
      </c>
      <c r="I219" s="59">
        <f>_xlfn.IFNA(INDEX(Draft2020[PRICE],RosterPlan25[[#This Row],[DraftIndex]]),0)</f>
        <v>0</v>
      </c>
      <c r="J219" s="59" t="str">
        <f>IF(RosterPlan25[[#This Row],[SOURCE]]="Rookie","Rookie",_xlfn.IFNA(INDEX(Draft2020[Current Contract],RosterPlan25[[#This Row],[DraftIndex]]),"Undrafted"))</f>
        <v>Rookie</v>
      </c>
      <c r="K21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19" s="59">
        <f>ROUNDDOWN(RosterPlan25[[#This Row],[Optimal $]]*IF(RosterPlan25[[#This Row],[Contract]]="Rookie",0.3,0.15),0)</f>
        <v>0</v>
      </c>
      <c r="M219" s="59">
        <f ca="1">ROUNDDOWN(RosterPlan25[[#This Row],[Optimal $]]*IF(YEAR(TODAY())=2021,0,IF(RosterPlan25[[#This Row],[Contract]]="Rookie",0.3,0.15)),0)</f>
        <v>0</v>
      </c>
      <c r="N21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1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19" s="39" t="s">
        <v>434</v>
      </c>
      <c r="Q219" s="61">
        <f>_xlfn.IFNA(INDEX(Draft2020[Net Keeper Count],RosterPlan25[[#This Row],[DraftIndex]]),0)+IF(RosterPlan25[[#This Row],[KEEPER / RFA]]="K",1,0)</f>
        <v>1</v>
      </c>
      <c r="R219" s="60"/>
      <c r="S219" s="58">
        <f>IF(RosterPlan25[[#This Row],[VAR/G]]&gt;0,ROUND($AC$29*RosterPlan25[[#This Row],[VAR/G]],0),0)+1</f>
        <v>1</v>
      </c>
      <c r="T219" s="58">
        <f>RosterPlan25[[#This Row],[Optimal $]]-RosterPlan25[[#This Row],[2021 $]]</f>
        <v>0</v>
      </c>
      <c r="U219" s="62">
        <f>IF(OR(RosterPlan25[[#This Row],[SOURCE]]="Rookie",RosterPlan25[[#This Row],[POS]]="K"),0,RosterPlan25[[#This Row],[VAR/G]]+3.3)</f>
        <v>0</v>
      </c>
      <c r="V219" s="62">
        <f>IF(RosterPlan25[[#This Row],[VAW/G]]&gt;0,ROUND(RosterPlan25[[#This Row],[VAW/G]]*$AC$56,0)+1,1)</f>
        <v>1</v>
      </c>
      <c r="W219" s="63">
        <f>RosterPlan25[[#This Row],[VAWG Market $]]-_xlfn.IFNA(RosterPlan25[[#This Row],[2021 $]],1)</f>
        <v>0</v>
      </c>
      <c r="X21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19" s="62">
        <f>RosterPlan25[[#This Row],[Pure Inflated $]]-RosterPlan25[[#This Row],[2021 $]]</f>
        <v>0</v>
      </c>
      <c r="Z219" s="62" t="e">
        <f>INDEX(players[age],MATCH(RosterPlan25[[#This Row],[player_id]],players[sleeper_id],0))</f>
        <v>#N/A</v>
      </c>
      <c r="AQ219"/>
      <c r="AR219"/>
      <c r="AS219"/>
      <c r="AT219"/>
      <c r="AU219"/>
      <c r="AV219"/>
    </row>
    <row r="220" spans="1:48" x14ac:dyDescent="0.3">
      <c r="A220" s="1"/>
      <c r="B220" s="69" t="s">
        <v>262</v>
      </c>
      <c r="C220" s="69" t="s">
        <v>13775</v>
      </c>
      <c r="D220" s="69">
        <f>_xlfn.IFNA(MATCH(RosterPlan25[[#This Row],[player_id]],CompositeRoster[sleeper_id],0),  MATCH(RosterPlan25[[#This Row],[PLAYER]],CompositeRoster[full_name],0))</f>
        <v>219</v>
      </c>
      <c r="E220" s="69" t="e">
        <f>MATCH(RosterPlan25[[#This Row],[player_id]],Draft2020[sleeper_id],0)</f>
        <v>#N/A</v>
      </c>
      <c r="F220" s="58" t="str">
        <f>INDEX(CompositeRoster[team],RosterPlan25[[#This Row],[RosterIndex]])&amp;""</f>
        <v>TBD</v>
      </c>
      <c r="G220" s="58" t="str">
        <f>INDEX(CompositeRoster[position],RosterPlan25[[#This Row],[RosterIndex]])&amp;""</f>
        <v>TBD</v>
      </c>
      <c r="H220" s="58" t="str">
        <f>INDEX(CompositeRoster[source],RosterPlan25[[#This Row],[RosterIndex]])</f>
        <v>Rookie</v>
      </c>
      <c r="I220" s="59">
        <f>_xlfn.IFNA(INDEX(Draft2020[PRICE],RosterPlan25[[#This Row],[DraftIndex]]),0)</f>
        <v>0</v>
      </c>
      <c r="J220" s="59" t="str">
        <f>IF(RosterPlan25[[#This Row],[SOURCE]]="Rookie","Rookie",_xlfn.IFNA(INDEX(Draft2020[Current Contract],RosterPlan25[[#This Row],[DraftIndex]]),"Undrafted"))</f>
        <v>Rookie</v>
      </c>
      <c r="K22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20" s="59">
        <f>ROUNDDOWN(RosterPlan25[[#This Row],[Optimal $]]*IF(RosterPlan25[[#This Row],[Contract]]="Rookie",0.3,0.15),0)</f>
        <v>0</v>
      </c>
      <c r="M220" s="59">
        <f ca="1">ROUNDDOWN(RosterPlan25[[#This Row],[Optimal $]]*IF(YEAR(TODAY())=2021,0,IF(RosterPlan25[[#This Row],[Contract]]="Rookie",0.3,0.15)),0)</f>
        <v>0</v>
      </c>
      <c r="N220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20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20" s="39" t="s">
        <v>434</v>
      </c>
      <c r="Q220" s="60">
        <f>_xlfn.IFNA(INDEX(Draft2020[Net Keeper Count],RosterPlan25[[#This Row],[DraftIndex]]),0)+IF(RosterPlan25[[#This Row],[KEEPER / RFA]]="K",1,0)</f>
        <v>1</v>
      </c>
      <c r="R220" s="61"/>
      <c r="S220" s="58">
        <f>IF(RosterPlan25[[#This Row],[VAR/G]]&gt;0,ROUND($AC$29*RosterPlan25[[#This Row],[VAR/G]],0),0)+1</f>
        <v>1</v>
      </c>
      <c r="T220" s="58">
        <f>RosterPlan25[[#This Row],[Optimal $]]-RosterPlan25[[#This Row],[2021 $]]</f>
        <v>0</v>
      </c>
      <c r="U220" s="62">
        <f>IF(OR(RosterPlan25[[#This Row],[SOURCE]]="Rookie",RosterPlan25[[#This Row],[POS]]="K"),0,RosterPlan25[[#This Row],[VAR/G]]+3.3)</f>
        <v>0</v>
      </c>
      <c r="V220" s="62">
        <f>IF(RosterPlan25[[#This Row],[VAW/G]]&gt;0,ROUND(RosterPlan25[[#This Row],[VAW/G]]*$AC$56,0)+1,1)</f>
        <v>1</v>
      </c>
      <c r="W220" s="63">
        <f>RosterPlan25[[#This Row],[VAWG Market $]]-_xlfn.IFNA(RosterPlan25[[#This Row],[2021 $]],1)</f>
        <v>0</v>
      </c>
      <c r="X22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20" s="58">
        <f>RosterPlan25[[#This Row],[Pure Inflated $]]-RosterPlan25[[#This Row],[2021 $]]</f>
        <v>0</v>
      </c>
      <c r="Z220" s="62" t="e">
        <f>INDEX(players[age],MATCH(RosterPlan25[[#This Row],[player_id]],players[sleeper_id],0))</f>
        <v>#N/A</v>
      </c>
      <c r="AQ220"/>
      <c r="AR220"/>
      <c r="AS220"/>
      <c r="AT220"/>
      <c r="AU220"/>
      <c r="AV220"/>
    </row>
    <row r="221" spans="1:48" x14ac:dyDescent="0.3">
      <c r="A221" s="1"/>
      <c r="B221" s="69" t="s">
        <v>262</v>
      </c>
      <c r="C221" s="69" t="s">
        <v>13784</v>
      </c>
      <c r="D221" s="69">
        <f>_xlfn.IFNA(MATCH(RosterPlan25[[#This Row],[player_id]],CompositeRoster[sleeper_id],0),  MATCH(RosterPlan25[[#This Row],[PLAYER]],CompositeRoster[full_name],0))</f>
        <v>220</v>
      </c>
      <c r="E221" s="69" t="e">
        <f>MATCH(RosterPlan25[[#This Row],[player_id]],Draft2020[sleeper_id],0)</f>
        <v>#N/A</v>
      </c>
      <c r="F221" s="69" t="str">
        <f>INDEX(CompositeRoster[team],RosterPlan25[[#This Row],[RosterIndex]])&amp;""</f>
        <v>TBD</v>
      </c>
      <c r="G221" s="69" t="str">
        <f>INDEX(CompositeRoster[position],RosterPlan25[[#This Row],[RosterIndex]])&amp;""</f>
        <v>TBD</v>
      </c>
      <c r="H221" s="36" t="str">
        <f>INDEX(CompositeRoster[source],RosterPlan25[[#This Row],[RosterIndex]])</f>
        <v>Rookie</v>
      </c>
      <c r="I221" s="42">
        <f>_xlfn.IFNA(INDEX(Draft2020[PRICE],RosterPlan25[[#This Row],[DraftIndex]]),0)</f>
        <v>0</v>
      </c>
      <c r="J221" s="42" t="str">
        <f>IF(RosterPlan25[[#This Row],[SOURCE]]="Rookie","Rookie",_xlfn.IFNA(INDEX(Draft2020[Current Contract],RosterPlan25[[#This Row],[DraftIndex]]),"Undrafted"))</f>
        <v>Rookie</v>
      </c>
      <c r="K221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21" s="42">
        <f>ROUNDDOWN(RosterPlan25[[#This Row],[Optimal $]]*IF(RosterPlan25[[#This Row],[Contract]]="Rookie",0.3,0.15),0)</f>
        <v>0</v>
      </c>
      <c r="M221" s="42">
        <f ca="1">ROUNDDOWN(RosterPlan25[[#This Row],[Optimal $]]*IF(YEAR(TODAY())=2021,0,IF(RosterPlan25[[#This Row],[Contract]]="Rookie",0.3,0.15)),0)</f>
        <v>0</v>
      </c>
      <c r="N221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21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21" s="39" t="s">
        <v>434</v>
      </c>
      <c r="Q221" s="36">
        <f>_xlfn.IFNA(INDEX(Draft2020[Net Keeper Count],RosterPlan25[[#This Row],[DraftIndex]]),0)+IF(RosterPlan25[[#This Row],[KEEPER / RFA]]="K",1,0)</f>
        <v>1</v>
      </c>
      <c r="R221" s="39"/>
      <c r="S221" s="69">
        <f>IF(RosterPlan25[[#This Row],[VAR/G]]&gt;0,ROUND($AC$29*RosterPlan25[[#This Row],[VAR/G]],0),0)+1</f>
        <v>1</v>
      </c>
      <c r="T221" s="36">
        <f>RosterPlan25[[#This Row],[Optimal $]]-RosterPlan25[[#This Row],[2021 $]]</f>
        <v>0</v>
      </c>
      <c r="U221" s="36">
        <f>IF(OR(RosterPlan25[[#This Row],[SOURCE]]="Rookie",RosterPlan25[[#This Row],[POS]]="K"),0,RosterPlan25[[#This Row],[VAR/G]]+3.3)</f>
        <v>0</v>
      </c>
      <c r="V221" s="36">
        <f>IF(RosterPlan25[[#This Row],[VAW/G]]&gt;0,ROUND(RosterPlan25[[#This Row],[VAW/G]]*$AC$56,0)+1,1)</f>
        <v>1</v>
      </c>
      <c r="W221" s="43">
        <f>RosterPlan25[[#This Row],[VAWG Market $]]-_xlfn.IFNA(RosterPlan25[[#This Row],[2021 $]],1)</f>
        <v>0</v>
      </c>
      <c r="X221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21" s="36">
        <f>RosterPlan25[[#This Row],[Pure Inflated $]]-RosterPlan25[[#This Row],[2021 $]]</f>
        <v>0</v>
      </c>
      <c r="Z221" s="62" t="e">
        <f>INDEX(players[age],MATCH(RosterPlan25[[#This Row],[player_id]],players[sleeper_id],0))</f>
        <v>#N/A</v>
      </c>
      <c r="AQ221"/>
      <c r="AR221"/>
      <c r="AS221"/>
      <c r="AT221"/>
      <c r="AU221"/>
      <c r="AV221"/>
    </row>
    <row r="222" spans="1:48" x14ac:dyDescent="0.3">
      <c r="A222" s="1" t="s">
        <v>144</v>
      </c>
      <c r="B222" s="69" t="s">
        <v>265</v>
      </c>
      <c r="C222" s="69" t="s">
        <v>10036</v>
      </c>
      <c r="D222" s="69">
        <f>_xlfn.IFNA(MATCH(RosterPlan25[[#This Row],[player_id]],CompositeRoster[sleeper_id],0),  MATCH(RosterPlan25[[#This Row],[PLAYER]],CompositeRoster[full_name],0))</f>
        <v>221</v>
      </c>
      <c r="E222" s="69">
        <f>MATCH(RosterPlan25[[#This Row],[player_id]],Draft2020[sleeper_id],0)</f>
        <v>208</v>
      </c>
      <c r="F222" s="69" t="str">
        <f>INDEX(CompositeRoster[team],RosterPlan25[[#This Row],[RosterIndex]])&amp;""</f>
        <v>CHI</v>
      </c>
      <c r="G222" s="69" t="str">
        <f>INDEX(CompositeRoster[position],RosterPlan25[[#This Row],[RosterIndex]])&amp;""</f>
        <v>WR</v>
      </c>
      <c r="H222" s="36" t="str">
        <f>INDEX(CompositeRoster[source],RosterPlan25[[#This Row],[RosterIndex]])</f>
        <v>Roster</v>
      </c>
      <c r="I222" s="42">
        <f>_xlfn.IFNA(INDEX(Draft2020[PRICE],RosterPlan25[[#This Row],[DraftIndex]]),0)</f>
        <v>34</v>
      </c>
      <c r="J222" s="42" t="str">
        <f>IF(RosterPlan25[[#This Row],[SOURCE]]="Rookie","Rookie",_xlfn.IFNA(INDEX(Draft2020[Current Contract],RosterPlan25[[#This Row],[DraftIndex]]),"Undrafted"))</f>
        <v>Auction</v>
      </c>
      <c r="K222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22" s="42">
        <f>ROUNDDOWN(RosterPlan25[[#This Row],[Optimal $]]*IF(RosterPlan25[[#This Row],[Contract]]="Rookie",0.3,0.15),0)</f>
        <v>3</v>
      </c>
      <c r="M222" s="42">
        <f ca="1">ROUNDDOWN(RosterPlan25[[#This Row],[Optimal $]]*IF(YEAR(TODAY())=2021,0,IF(RosterPlan25[[#This Row],[Contract]]="Rookie",0.3,0.15)),0)</f>
        <v>0</v>
      </c>
      <c r="N222" s="36">
        <f ca="1">IF(RosterPlan25[[#This Row],[SOURCE]]="Rookie",INDEX(Rookies2021[salary],MATCH(RosterPlan25[[#This Row],[PLAYER]],Rookies2021[full_name],0)),MAX(RosterPlan25[[#This Row],[Current $]]+RosterPlan25[[#This Row],[$↑ VAR]],1))</f>
        <v>34</v>
      </c>
      <c r="O222" s="38">
        <f>_xlfn.IFNA(IF(RosterPlan25[[#This Row],[POS]]="K",0,INDEX(BeerSheets[Average],MATCH(TEXT(RosterPlan25[[#This Row],[player_id]],"0"),BeerSheets[sleeper_id],0))),_xlfn.SWITCH(RosterPlan25[[#This Row],[POS]],"QB",-12,"RB",-8,"WR",-8,-5))</f>
        <v>2.74</v>
      </c>
      <c r="P222" s="39" t="s">
        <v>434</v>
      </c>
      <c r="Q222" s="36">
        <f>_xlfn.IFNA(INDEX(Draft2020[Net Keeper Count],RosterPlan25[[#This Row],[DraftIndex]]),0)+IF(RosterPlan25[[#This Row],[KEEPER / RFA]]="K",1,0)</f>
        <v>2</v>
      </c>
      <c r="R222" s="39"/>
      <c r="S222" s="69">
        <f>IF(RosterPlan25[[#This Row],[VAR/G]]&gt;0,ROUND($AC$29*RosterPlan25[[#This Row],[VAR/G]],0),0)+1</f>
        <v>26</v>
      </c>
      <c r="T222" s="36">
        <f ca="1">RosterPlan25[[#This Row],[Optimal $]]-RosterPlan25[[#This Row],[2021 $]]</f>
        <v>-8</v>
      </c>
      <c r="U222" s="36">
        <f>IF(OR(RosterPlan25[[#This Row],[SOURCE]]="Rookie",RosterPlan25[[#This Row],[POS]]="K"),0,RosterPlan25[[#This Row],[VAR/G]]+3.3)</f>
        <v>6.04</v>
      </c>
      <c r="V222" s="36">
        <f ca="1">IF(RosterPlan25[[#This Row],[VAW/G]]&gt;0,ROUND(RosterPlan25[[#This Row],[VAW/G]]*$AC$56,0)+1,1)</f>
        <v>369</v>
      </c>
      <c r="W222" s="43">
        <f ca="1">RosterPlan25[[#This Row],[VAWG Market $]]-_xlfn.IFNA(RosterPlan25[[#This Row],[2021 $]],1)</f>
        <v>335</v>
      </c>
      <c r="X222" s="36">
        <f ca="1">IF(RosterPlan25[[#This Row],[VAR/G]]&gt;0,1+ROUND(RosterPlan25[[#This Row],[VAR/G]]*IF(RosterPlan25[[#This Row],[KEEPER / RFA]]="K",($AC$34+RosterPlan25[[#This Row],[2021 $]]-1)/($AC$25+RosterPlan25[[#This Row],[VAR/G]]),$AC$35),0),1)</f>
        <v>151</v>
      </c>
      <c r="Y222" s="36">
        <f ca="1">RosterPlan25[[#This Row],[Pure Inflated $]]-RosterPlan25[[#This Row],[2021 $]]</f>
        <v>117</v>
      </c>
      <c r="Z222" s="62">
        <f>INDEX(players[age],MATCH(RosterPlan25[[#This Row],[player_id]],players[sleeper_id],0))</f>
        <v>27</v>
      </c>
      <c r="AQ222"/>
      <c r="AR222"/>
      <c r="AS222"/>
      <c r="AT222"/>
      <c r="AU222"/>
      <c r="AV222"/>
    </row>
    <row r="223" spans="1:48" x14ac:dyDescent="0.3">
      <c r="A223" s="1" t="s">
        <v>195</v>
      </c>
      <c r="B223" s="69" t="s">
        <v>265</v>
      </c>
      <c r="C223" s="69" t="s">
        <v>4048</v>
      </c>
      <c r="D223" s="58">
        <f>_xlfn.IFNA(MATCH(RosterPlan25[[#This Row],[player_id]],CompositeRoster[sleeper_id],0),  MATCH(RosterPlan25[[#This Row],[PLAYER]],CompositeRoster[full_name],0))</f>
        <v>222</v>
      </c>
      <c r="E223" s="58">
        <f>MATCH(RosterPlan25[[#This Row],[player_id]],Draft2020[sleeper_id],0)</f>
        <v>209</v>
      </c>
      <c r="F223" s="58" t="str">
        <f>INDEX(CompositeRoster[team],RosterPlan25[[#This Row],[RosterIndex]])&amp;""</f>
        <v>DAL</v>
      </c>
      <c r="G223" s="58" t="str">
        <f>INDEX(CompositeRoster[position],RosterPlan25[[#This Row],[RosterIndex]])&amp;""</f>
        <v>WR</v>
      </c>
      <c r="H223" s="58" t="str">
        <f>INDEX(CompositeRoster[source],RosterPlan25[[#This Row],[RosterIndex]])</f>
        <v>Roster</v>
      </c>
      <c r="I223" s="59">
        <f>_xlfn.IFNA(INDEX(Draft2020[PRICE],RosterPlan25[[#This Row],[DraftIndex]]),0)</f>
        <v>55</v>
      </c>
      <c r="J223" s="59" t="str">
        <f>IF(RosterPlan25[[#This Row],[SOURCE]]="Rookie","Rookie",_xlfn.IFNA(INDEX(Draft2020[Current Contract],RosterPlan25[[#This Row],[DraftIndex]]),"Undrafted"))</f>
        <v>Auction</v>
      </c>
      <c r="K22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23" s="59">
        <f>ROUNDDOWN(RosterPlan25[[#This Row],[Optimal $]]*IF(RosterPlan25[[#This Row],[Contract]]="Rookie",0.3,0.15),0)</f>
        <v>3</v>
      </c>
      <c r="M223" s="59">
        <f ca="1">ROUNDDOWN(RosterPlan25[[#This Row],[Optimal $]]*IF(YEAR(TODAY())=2021,0,IF(RosterPlan25[[#This Row],[Contract]]="Rookie",0.3,0.15)),0)</f>
        <v>0</v>
      </c>
      <c r="N223" s="60">
        <f ca="1">IF(RosterPlan25[[#This Row],[SOURCE]]="Rookie",INDEX(Rookies2021[salary],MATCH(RosterPlan25[[#This Row],[PLAYER]],Rookies2021[full_name],0)),MAX(RosterPlan25[[#This Row],[Current $]]+RosterPlan25[[#This Row],[$↑ VAR]],1))</f>
        <v>55</v>
      </c>
      <c r="O223" s="26">
        <f>_xlfn.IFNA(IF(RosterPlan25[[#This Row],[POS]]="K",0,INDEX(BeerSheets[Average],MATCH(TEXT(RosterPlan25[[#This Row],[player_id]],"0"),BeerSheets[sleeper_id],0))),_xlfn.SWITCH(RosterPlan25[[#This Row],[POS]],"QB",-12,"RB",-8,"WR",-8,-5))</f>
        <v>2.63</v>
      </c>
      <c r="P223" s="39" t="s">
        <v>434</v>
      </c>
      <c r="Q223" s="61">
        <f>_xlfn.IFNA(INDEX(Draft2020[Net Keeper Count],RosterPlan25[[#This Row],[DraftIndex]]),0)+IF(RosterPlan25[[#This Row],[KEEPER / RFA]]="K",1,0)</f>
        <v>2</v>
      </c>
      <c r="R223" s="60"/>
      <c r="S223" s="58">
        <f>IF(RosterPlan25[[#This Row],[VAR/G]]&gt;0,ROUND($AC$29*RosterPlan25[[#This Row],[VAR/G]],0),0)+1</f>
        <v>25</v>
      </c>
      <c r="T223" s="58">
        <f ca="1">RosterPlan25[[#This Row],[Optimal $]]-RosterPlan25[[#This Row],[2021 $]]</f>
        <v>-30</v>
      </c>
      <c r="U223" s="62">
        <f>IF(OR(RosterPlan25[[#This Row],[SOURCE]]="Rookie",RosterPlan25[[#This Row],[POS]]="K"),0,RosterPlan25[[#This Row],[VAR/G]]+3.3)</f>
        <v>5.93</v>
      </c>
      <c r="V223" s="62">
        <f ca="1">IF(RosterPlan25[[#This Row],[VAW/G]]&gt;0,ROUND(RosterPlan25[[#This Row],[VAW/G]]*$AC$56,0)+1,1)</f>
        <v>363</v>
      </c>
      <c r="W223" s="63">
        <f ca="1">RosterPlan25[[#This Row],[VAWG Market $]]-_xlfn.IFNA(RosterPlan25[[#This Row],[2021 $]],1)</f>
        <v>308</v>
      </c>
      <c r="X22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172</v>
      </c>
      <c r="Y223" s="62">
        <f ca="1">RosterPlan25[[#This Row],[Pure Inflated $]]-RosterPlan25[[#This Row],[2021 $]]</f>
        <v>117</v>
      </c>
      <c r="Z223" s="62">
        <f>INDEX(players[age],MATCH(RosterPlan25[[#This Row],[player_id]],players[sleeper_id],0))</f>
        <v>27</v>
      </c>
      <c r="AQ223"/>
      <c r="AR223"/>
      <c r="AS223"/>
      <c r="AT223"/>
      <c r="AU223"/>
      <c r="AV223"/>
    </row>
    <row r="224" spans="1:48" x14ac:dyDescent="0.3">
      <c r="A224" s="1" t="s">
        <v>14624</v>
      </c>
      <c r="B224" s="69" t="s">
        <v>265</v>
      </c>
      <c r="C224" s="69" t="s">
        <v>14623</v>
      </c>
      <c r="D224" s="58">
        <f>_xlfn.IFNA(MATCH(RosterPlan25[[#This Row],[player_id]],CompositeRoster[sleeper_id],0),  MATCH(RosterPlan25[[#This Row],[PLAYER]],CompositeRoster[full_name],0))</f>
        <v>223</v>
      </c>
      <c r="E224" s="58">
        <f>MATCH(RosterPlan25[[#This Row],[player_id]],Draft2020[sleeper_id],0)</f>
        <v>215</v>
      </c>
      <c r="F224" s="58" t="str">
        <f>INDEX(CompositeRoster[team],RosterPlan25[[#This Row],[RosterIndex]])&amp;""</f>
        <v>PIT</v>
      </c>
      <c r="G224" s="58" t="str">
        <f>INDEX(CompositeRoster[position],RosterPlan25[[#This Row],[RosterIndex]])&amp;""</f>
        <v>WR</v>
      </c>
      <c r="H224" s="58" t="str">
        <f>INDEX(CompositeRoster[source],RosterPlan25[[#This Row],[RosterIndex]])</f>
        <v>Roster</v>
      </c>
      <c r="I224" s="59">
        <f>_xlfn.IFNA(INDEX(Draft2020[PRICE],RosterPlan25[[#This Row],[DraftIndex]]),0)</f>
        <v>3</v>
      </c>
      <c r="J224" s="59" t="str">
        <f>IF(RosterPlan25[[#This Row],[SOURCE]]="Rookie","Rookie",_xlfn.IFNA(INDEX(Draft2020[Current Contract],RosterPlan25[[#This Row],[DraftIndex]]),"Undrafted"))</f>
        <v>Rookie</v>
      </c>
      <c r="K22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24" s="59">
        <f>ROUNDDOWN(RosterPlan25[[#This Row],[Optimal $]]*IF(RosterPlan25[[#This Row],[Contract]]="Rookie",0.3,0.15),0)</f>
        <v>3</v>
      </c>
      <c r="M224" s="59">
        <f ca="1">ROUNDDOWN(RosterPlan25[[#This Row],[Optimal $]]*IF(YEAR(TODAY())=2021,0,IF(RosterPlan25[[#This Row],[Contract]]="Rookie",0.3,0.15)),0)</f>
        <v>0</v>
      </c>
      <c r="N224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224" s="26">
        <f>_xlfn.IFNA(IF(RosterPlan25[[#This Row],[POS]]="K",0,INDEX(BeerSheets[Average],MATCH(TEXT(RosterPlan25[[#This Row],[player_id]],"0"),BeerSheets[sleeper_id],0))),_xlfn.SWITCH(RosterPlan25[[#This Row],[POS]],"QB",-12,"RB",-8,"WR",-8,-5))</f>
        <v>1.2</v>
      </c>
      <c r="P224" s="39" t="s">
        <v>434</v>
      </c>
      <c r="Q224" s="61">
        <f>_xlfn.IFNA(INDEX(Draft2020[Net Keeper Count],RosterPlan25[[#This Row],[DraftIndex]]),0)+IF(RosterPlan25[[#This Row],[KEEPER / RFA]]="K",1,0)</f>
        <v>1</v>
      </c>
      <c r="R224" s="60"/>
      <c r="S224" s="58">
        <f>IF(RosterPlan25[[#This Row],[VAR/G]]&gt;0,ROUND($AC$29*RosterPlan25[[#This Row],[VAR/G]],0),0)+1</f>
        <v>12</v>
      </c>
      <c r="T224" s="58">
        <f ca="1">RosterPlan25[[#This Row],[Optimal $]]-RosterPlan25[[#This Row],[2021 $]]</f>
        <v>9</v>
      </c>
      <c r="U224" s="62">
        <f>IF(OR(RosterPlan25[[#This Row],[SOURCE]]="Rookie",RosterPlan25[[#This Row],[POS]]="K"),0,RosterPlan25[[#This Row],[VAR/G]]+3.3)</f>
        <v>4.5</v>
      </c>
      <c r="V224" s="62">
        <f ca="1">IF(RosterPlan25[[#This Row],[VAW/G]]&gt;0,ROUND(RosterPlan25[[#This Row],[VAW/G]]*$AC$56,0)+1,1)</f>
        <v>275</v>
      </c>
      <c r="W224" s="63">
        <f ca="1">RosterPlan25[[#This Row],[VAWG Market $]]-_xlfn.IFNA(RosterPlan25[[#This Row],[2021 $]],1)</f>
        <v>272</v>
      </c>
      <c r="X224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120</v>
      </c>
      <c r="Y224" s="62">
        <f ca="1">RosterPlan25[[#This Row],[Pure Inflated $]]-RosterPlan25[[#This Row],[2021 $]]</f>
        <v>117</v>
      </c>
      <c r="Z224" s="62">
        <f>INDEX(players[age],MATCH(RosterPlan25[[#This Row],[player_id]],players[sleeper_id],0))</f>
        <v>23</v>
      </c>
      <c r="AQ224"/>
      <c r="AR224"/>
      <c r="AS224"/>
      <c r="AT224"/>
      <c r="AU224"/>
      <c r="AV224"/>
    </row>
    <row r="225" spans="1:48" x14ac:dyDescent="0.3">
      <c r="A225" s="1" t="s">
        <v>188</v>
      </c>
      <c r="B225" s="69" t="s">
        <v>265</v>
      </c>
      <c r="C225" s="69" t="s">
        <v>7931</v>
      </c>
      <c r="D225" s="58">
        <f>_xlfn.IFNA(MATCH(RosterPlan25[[#This Row],[player_id]],CompositeRoster[sleeper_id],0),  MATCH(RosterPlan25[[#This Row],[PLAYER]],CompositeRoster[full_name],0))</f>
        <v>224</v>
      </c>
      <c r="E225" s="58">
        <f>MATCH(RosterPlan25[[#This Row],[player_id]],Draft2020[sleeper_id],0)</f>
        <v>201</v>
      </c>
      <c r="F225" s="58" t="str">
        <f>INDEX(CompositeRoster[team],RosterPlan25[[#This Row],[RosterIndex]])&amp;""</f>
        <v>BUF</v>
      </c>
      <c r="G225" s="58" t="str">
        <f>INDEX(CompositeRoster[position],RosterPlan25[[#This Row],[RosterIndex]])&amp;""</f>
        <v>WR</v>
      </c>
      <c r="H225" s="58" t="str">
        <f>INDEX(CompositeRoster[source],RosterPlan25[[#This Row],[RosterIndex]])</f>
        <v>Roster</v>
      </c>
      <c r="I225" s="59">
        <f>_xlfn.IFNA(INDEX(Draft2020[PRICE],RosterPlan25[[#This Row],[DraftIndex]]),0)</f>
        <v>1</v>
      </c>
      <c r="J225" s="59" t="str">
        <f>IF(RosterPlan25[[#This Row],[SOURCE]]="Rookie","Rookie",_xlfn.IFNA(INDEX(Draft2020[Current Contract],RosterPlan25[[#This Row],[DraftIndex]]),"Undrafted"))</f>
        <v>Undrafted</v>
      </c>
      <c r="K22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25" s="59">
        <f>ROUNDDOWN(RosterPlan25[[#This Row],[Optimal $]]*IF(RosterPlan25[[#This Row],[Contract]]="Rookie",0.3,0.15),0)</f>
        <v>0</v>
      </c>
      <c r="M225" s="59">
        <f ca="1">ROUNDDOWN(RosterPlan25[[#This Row],[Optimal $]]*IF(YEAR(TODAY())=2021,0,IF(RosterPlan25[[#This Row],[Contract]]="Rookie",0.3,0.15)),0)</f>
        <v>0</v>
      </c>
      <c r="N225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25" s="26">
        <f>_xlfn.IFNA(IF(RosterPlan25[[#This Row],[POS]]="K",0,INDEX(BeerSheets[Average],MATCH(TEXT(RosterPlan25[[#This Row],[player_id]],"0"),BeerSheets[sleeper_id],0))),_xlfn.SWITCH(RosterPlan25[[#This Row],[POS]],"QB",-12,"RB",-8,"WR",-8,-5))</f>
        <v>-0.97</v>
      </c>
      <c r="P225" s="39" t="s">
        <v>434</v>
      </c>
      <c r="Q225" s="61">
        <f>_xlfn.IFNA(INDEX(Draft2020[Net Keeper Count],RosterPlan25[[#This Row],[DraftIndex]]),0)+IF(RosterPlan25[[#This Row],[KEEPER / RFA]]="K",1,0)</f>
        <v>3</v>
      </c>
      <c r="R225" s="60"/>
      <c r="S225" s="58">
        <f>IF(RosterPlan25[[#This Row],[VAR/G]]&gt;0,ROUND($AC$29*RosterPlan25[[#This Row],[VAR/G]],0),0)+1</f>
        <v>1</v>
      </c>
      <c r="T225" s="58">
        <f ca="1">RosterPlan25[[#This Row],[Optimal $]]-RosterPlan25[[#This Row],[2021 $]]</f>
        <v>0</v>
      </c>
      <c r="U225" s="62">
        <f>IF(OR(RosterPlan25[[#This Row],[SOURCE]]="Rookie",RosterPlan25[[#This Row],[POS]]="K"),0,RosterPlan25[[#This Row],[VAR/G]]+3.3)</f>
        <v>2.33</v>
      </c>
      <c r="V225" s="62">
        <f ca="1">IF(RosterPlan25[[#This Row],[VAW/G]]&gt;0,ROUND(RosterPlan25[[#This Row],[VAW/G]]*$AC$56,0)+1,1)</f>
        <v>143</v>
      </c>
      <c r="W225" s="63">
        <f ca="1">RosterPlan25[[#This Row],[VAWG Market $]]-_xlfn.IFNA(RosterPlan25[[#This Row],[2021 $]],1)</f>
        <v>142</v>
      </c>
      <c r="X22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25" s="62">
        <f ca="1">RosterPlan25[[#This Row],[Pure Inflated $]]-RosterPlan25[[#This Row],[2021 $]]</f>
        <v>0</v>
      </c>
      <c r="Z225" s="62">
        <f>INDEX(players[age],MATCH(RosterPlan25[[#This Row],[player_id]],players[sleeper_id],0))</f>
        <v>32</v>
      </c>
      <c r="AQ225"/>
      <c r="AR225"/>
      <c r="AS225"/>
      <c r="AT225"/>
      <c r="AU225"/>
      <c r="AV225"/>
    </row>
    <row r="226" spans="1:48" x14ac:dyDescent="0.3">
      <c r="A226" s="1" t="s">
        <v>14928</v>
      </c>
      <c r="B226" s="69" t="s">
        <v>265</v>
      </c>
      <c r="C226" s="69" t="s">
        <v>14927</v>
      </c>
      <c r="D226" s="58">
        <f>_xlfn.IFNA(MATCH(RosterPlan25[[#This Row],[player_id]],CompositeRoster[sleeper_id],0),  MATCH(RosterPlan25[[#This Row],[PLAYER]],CompositeRoster[full_name],0))</f>
        <v>225</v>
      </c>
      <c r="E226" s="58">
        <f>MATCH(RosterPlan25[[#This Row],[player_id]],Draft2020[sleeper_id],0)</f>
        <v>93</v>
      </c>
      <c r="F226" s="58" t="str">
        <f>INDEX(CompositeRoster[team],RosterPlan25[[#This Row],[RosterIndex]])&amp;""</f>
        <v>CHI</v>
      </c>
      <c r="G226" s="58" t="str">
        <f>INDEX(CompositeRoster[position],RosterPlan25[[#This Row],[RosterIndex]])&amp;""</f>
        <v>TE</v>
      </c>
      <c r="H226" s="58" t="str">
        <f>INDEX(CompositeRoster[source],RosterPlan25[[#This Row],[RosterIndex]])</f>
        <v>Roster</v>
      </c>
      <c r="I226" s="59">
        <f>_xlfn.IFNA(INDEX(Draft2020[PRICE],RosterPlan25[[#This Row],[DraftIndex]]),0)</f>
        <v>2</v>
      </c>
      <c r="J226" s="59" t="str">
        <f>IF(RosterPlan25[[#This Row],[SOURCE]]="Rookie","Rookie",_xlfn.IFNA(INDEX(Draft2020[Current Contract],RosterPlan25[[#This Row],[DraftIndex]]),"Undrafted"))</f>
        <v>Rookie</v>
      </c>
      <c r="K22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26" s="59">
        <f>ROUNDDOWN(RosterPlan25[[#This Row],[Optimal $]]*IF(RosterPlan25[[#This Row],[Contract]]="Rookie",0.3,0.15),0)</f>
        <v>0</v>
      </c>
      <c r="M226" s="59">
        <f ca="1">ROUNDDOWN(RosterPlan25[[#This Row],[Optimal $]]*IF(YEAR(TODAY())=2021,0,IF(RosterPlan25[[#This Row],[Contract]]="Rookie",0.3,0.15)),0)</f>
        <v>0</v>
      </c>
      <c r="N226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26" s="26">
        <f>_xlfn.IFNA(IF(RosterPlan25[[#This Row],[POS]]="K",0,INDEX(BeerSheets[Average],MATCH(TEXT(RosterPlan25[[#This Row],[player_id]],"0"),BeerSheets[sleeper_id],0))),_xlfn.SWITCH(RosterPlan25[[#This Row],[POS]],"QB",-12,"RB",-8,"WR",-8,-5))</f>
        <v>-1.61</v>
      </c>
      <c r="P226" s="39" t="s">
        <v>434</v>
      </c>
      <c r="Q226" s="61">
        <f>_xlfn.IFNA(INDEX(Draft2020[Net Keeper Count],RosterPlan25[[#This Row],[DraftIndex]]),0)+IF(RosterPlan25[[#This Row],[KEEPER / RFA]]="K",1,0)</f>
        <v>1</v>
      </c>
      <c r="R226" s="60"/>
      <c r="S226" s="58">
        <f>IF(RosterPlan25[[#This Row],[VAR/G]]&gt;0,ROUND($AC$29*RosterPlan25[[#This Row],[VAR/G]],0),0)+1</f>
        <v>1</v>
      </c>
      <c r="T226" s="58">
        <f ca="1">RosterPlan25[[#This Row],[Optimal $]]-RosterPlan25[[#This Row],[2021 $]]</f>
        <v>-1</v>
      </c>
      <c r="U226" s="62">
        <f>IF(OR(RosterPlan25[[#This Row],[SOURCE]]="Rookie",RosterPlan25[[#This Row],[POS]]="K"),0,RosterPlan25[[#This Row],[VAR/G]]+3.3)</f>
        <v>1.6899999999999997</v>
      </c>
      <c r="V226" s="62">
        <f ca="1">IF(RosterPlan25[[#This Row],[VAW/G]]&gt;0,ROUND(RosterPlan25[[#This Row],[VAW/G]]*$AC$56,0)+1,1)</f>
        <v>104</v>
      </c>
      <c r="W226" s="63">
        <f ca="1">RosterPlan25[[#This Row],[VAWG Market $]]-_xlfn.IFNA(RosterPlan25[[#This Row],[2021 $]],1)</f>
        <v>102</v>
      </c>
      <c r="X22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26" s="62">
        <f ca="1">RosterPlan25[[#This Row],[Pure Inflated $]]-RosterPlan25[[#This Row],[2021 $]]</f>
        <v>-1</v>
      </c>
      <c r="Z226" s="62">
        <f>INDEX(players[age],MATCH(RosterPlan25[[#This Row],[player_id]],players[sleeper_id],0))</f>
        <v>22</v>
      </c>
      <c r="AQ226"/>
      <c r="AR226"/>
      <c r="AS226"/>
      <c r="AT226"/>
      <c r="AU226"/>
      <c r="AV226"/>
    </row>
    <row r="227" spans="1:48" x14ac:dyDescent="0.3">
      <c r="A227" s="1" t="s">
        <v>7355</v>
      </c>
      <c r="B227" s="69" t="s">
        <v>265</v>
      </c>
      <c r="C227" s="69" t="s">
        <v>13799</v>
      </c>
      <c r="D227" s="58">
        <f>_xlfn.IFNA(MATCH(RosterPlan25[[#This Row],[player_id]],CompositeRoster[sleeper_id],0),  MATCH(RosterPlan25[[#This Row],[PLAYER]],CompositeRoster[full_name],0))</f>
        <v>226</v>
      </c>
      <c r="E227" s="58">
        <f>MATCH(RosterPlan25[[#This Row],[player_id]],Draft2020[sleeper_id],0)</f>
        <v>207</v>
      </c>
      <c r="F227" s="58" t="str">
        <f>INDEX(CompositeRoster[team],RosterPlan25[[#This Row],[RosterIndex]])&amp;""</f>
        <v>SEA</v>
      </c>
      <c r="G227" s="58" t="str">
        <f>INDEX(CompositeRoster[position],RosterPlan25[[#This Row],[RosterIndex]])&amp;""</f>
        <v>WR</v>
      </c>
      <c r="H227" s="58" t="str">
        <f>INDEX(CompositeRoster[source],RosterPlan25[[#This Row],[RosterIndex]])</f>
        <v>Roster</v>
      </c>
      <c r="I227" s="59">
        <f>_xlfn.IFNA(INDEX(Draft2020[PRICE],RosterPlan25[[#This Row],[DraftIndex]]),0)</f>
        <v>11</v>
      </c>
      <c r="J227" s="59" t="str">
        <f>IF(RosterPlan25[[#This Row],[SOURCE]]="Rookie","Rookie",_xlfn.IFNA(INDEX(Draft2020[Current Contract],RosterPlan25[[#This Row],[DraftIndex]]),"Undrafted"))</f>
        <v>Rookie</v>
      </c>
      <c r="K22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27" s="59">
        <f>ROUNDDOWN(RosterPlan25[[#This Row],[Optimal $]]*IF(RosterPlan25[[#This Row],[Contract]]="Rookie",0.3,0.15),0)</f>
        <v>11</v>
      </c>
      <c r="M227" s="59">
        <f ca="1">ROUNDDOWN(RosterPlan25[[#This Row],[Optimal $]]*IF(YEAR(TODAY())=2021,0,IF(RosterPlan25[[#This Row],[Contract]]="Rookie",0.3,0.15)),0)</f>
        <v>0</v>
      </c>
      <c r="N227" s="60">
        <f ca="1">IF(RosterPlan25[[#This Row],[SOURCE]]="Rookie",INDEX(Rookies2021[salary],MATCH(RosterPlan25[[#This Row],[PLAYER]],Rookies2021[full_name],0)),MAX(RosterPlan25[[#This Row],[Current $]]+RosterPlan25[[#This Row],[$↑ VAR]],1))</f>
        <v>11</v>
      </c>
      <c r="O227" s="26">
        <f>_xlfn.IFNA(IF(RosterPlan25[[#This Row],[POS]]="K",0,INDEX(BeerSheets[Average],MATCH(TEXT(RosterPlan25[[#This Row],[player_id]],"0"),BeerSheets[sleeper_id],0))),_xlfn.SWITCH(RosterPlan25[[#This Row],[POS]],"QB",-12,"RB",-8,"WR",-8,-5))</f>
        <v>4.2699999999999996</v>
      </c>
      <c r="P227" s="39" t="s">
        <v>434</v>
      </c>
      <c r="Q227" s="61">
        <f>_xlfn.IFNA(INDEX(Draft2020[Net Keeper Count],RosterPlan25[[#This Row],[DraftIndex]]),0)+IF(RosterPlan25[[#This Row],[KEEPER / RFA]]="K",1,0)</f>
        <v>2</v>
      </c>
      <c r="R227" s="60"/>
      <c r="S227" s="58">
        <f>IF(RosterPlan25[[#This Row],[VAR/G]]&gt;0,ROUND($AC$29*RosterPlan25[[#This Row],[VAR/G]],0),0)+1</f>
        <v>39</v>
      </c>
      <c r="T227" s="58">
        <f ca="1">RosterPlan25[[#This Row],[Optimal $]]-RosterPlan25[[#This Row],[2021 $]]</f>
        <v>28</v>
      </c>
      <c r="U227" s="62">
        <f>IF(OR(RosterPlan25[[#This Row],[SOURCE]]="Rookie",RosterPlan25[[#This Row],[POS]]="K"),0,RosterPlan25[[#This Row],[VAR/G]]+3.3)</f>
        <v>7.5699999999999994</v>
      </c>
      <c r="V227" s="62">
        <f ca="1">IF(RosterPlan25[[#This Row],[VAW/G]]&gt;0,ROUND(RosterPlan25[[#This Row],[VAW/G]]*$AC$56,0)+1,1)</f>
        <v>463</v>
      </c>
      <c r="W227" s="63">
        <f ca="1">RosterPlan25[[#This Row],[VAWG Market $]]-_xlfn.IFNA(RosterPlan25[[#This Row],[2021 $]],1)</f>
        <v>452</v>
      </c>
      <c r="X227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128</v>
      </c>
      <c r="Y227" s="62">
        <f ca="1">RosterPlan25[[#This Row],[Pure Inflated $]]-RosterPlan25[[#This Row],[2021 $]]</f>
        <v>117</v>
      </c>
      <c r="Z227" s="62">
        <f>INDEX(players[age],MATCH(RosterPlan25[[#This Row],[player_id]],players[sleeper_id],0))</f>
        <v>23</v>
      </c>
      <c r="AQ227"/>
      <c r="AR227"/>
      <c r="AS227"/>
      <c r="AT227"/>
      <c r="AU227"/>
      <c r="AV227"/>
    </row>
    <row r="228" spans="1:48" x14ac:dyDescent="0.3">
      <c r="A228" s="1" t="s">
        <v>197</v>
      </c>
      <c r="B228" s="69" t="s">
        <v>265</v>
      </c>
      <c r="C228" s="69" t="s">
        <v>7500</v>
      </c>
      <c r="D228" s="58">
        <f>_xlfn.IFNA(MATCH(RosterPlan25[[#This Row],[player_id]],CompositeRoster[sleeper_id],0),  MATCH(RosterPlan25[[#This Row],[PLAYER]],CompositeRoster[full_name],0))</f>
        <v>227</v>
      </c>
      <c r="E228" s="58">
        <f>MATCH(RosterPlan25[[#This Row],[player_id]],Draft2020[sleeper_id],0)</f>
        <v>213</v>
      </c>
      <c r="F228" s="58" t="str">
        <f>INDEX(CompositeRoster[team],RosterPlan25[[#This Row],[RosterIndex]])&amp;""</f>
        <v>TEN</v>
      </c>
      <c r="G228" s="58" t="str">
        <f>INDEX(CompositeRoster[position],RosterPlan25[[#This Row],[RosterIndex]])&amp;""</f>
        <v>RB</v>
      </c>
      <c r="H228" s="58" t="str">
        <f>INDEX(CompositeRoster[source],RosterPlan25[[#This Row],[RosterIndex]])</f>
        <v>Roster</v>
      </c>
      <c r="I228" s="59">
        <f>_xlfn.IFNA(INDEX(Draft2020[PRICE],RosterPlan25[[#This Row],[DraftIndex]]),0)</f>
        <v>61</v>
      </c>
      <c r="J228" s="59" t="str">
        <f>IF(RosterPlan25[[#This Row],[SOURCE]]="Rookie","Rookie",_xlfn.IFNA(INDEX(Draft2020[Current Contract],RosterPlan25[[#This Row],[DraftIndex]]),"Undrafted"))</f>
        <v>Rookie</v>
      </c>
      <c r="K22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28" s="59">
        <f>ROUNDDOWN(RosterPlan25[[#This Row],[Optimal $]]*IF(RosterPlan25[[#This Row],[Contract]]="Rookie",0.3,0.15),0)</f>
        <v>28</v>
      </c>
      <c r="M228" s="59">
        <f ca="1">ROUNDDOWN(RosterPlan25[[#This Row],[Optimal $]]*IF(YEAR(TODAY())=2021,0,IF(RosterPlan25[[#This Row],[Contract]]="Rookie",0.3,0.15)),0)</f>
        <v>0</v>
      </c>
      <c r="N228" s="60">
        <f ca="1">IF(RosterPlan25[[#This Row],[SOURCE]]="Rookie",INDEX(Rookies2021[salary],MATCH(RosterPlan25[[#This Row],[PLAYER]],Rookies2021[full_name],0)),MAX(RosterPlan25[[#This Row],[Current $]]+RosterPlan25[[#This Row],[$↑ VAR]],1))</f>
        <v>61</v>
      </c>
      <c r="O228" s="26">
        <f>_xlfn.IFNA(IF(RosterPlan25[[#This Row],[POS]]="K",0,INDEX(BeerSheets[Average],MATCH(TEXT(RosterPlan25[[#This Row],[player_id]],"0"),BeerSheets[sleeper_id],0))),_xlfn.SWITCH(RosterPlan25[[#This Row],[POS]],"QB",-12,"RB",-8,"WR",-8,-5))</f>
        <v>10.36</v>
      </c>
      <c r="P228" s="39" t="s">
        <v>434</v>
      </c>
      <c r="Q228" s="61">
        <f>_xlfn.IFNA(INDEX(Draft2020[Net Keeper Count],RosterPlan25[[#This Row],[DraftIndex]]),0)+IF(RosterPlan25[[#This Row],[KEEPER / RFA]]="K",1,0)</f>
        <v>5</v>
      </c>
      <c r="R228" s="60"/>
      <c r="S228" s="58">
        <f>IF(RosterPlan25[[#This Row],[VAR/G]]&gt;0,ROUND($AC$29*RosterPlan25[[#This Row],[VAR/G]],0),0)+1</f>
        <v>94</v>
      </c>
      <c r="T228" s="58">
        <f ca="1">RosterPlan25[[#This Row],[Optimal $]]-RosterPlan25[[#This Row],[2021 $]]</f>
        <v>33</v>
      </c>
      <c r="U228" s="62">
        <f>IF(OR(RosterPlan25[[#This Row],[SOURCE]]="Rookie",RosterPlan25[[#This Row],[POS]]="K"),0,RosterPlan25[[#This Row],[VAR/G]]+3.3)</f>
        <v>13.66</v>
      </c>
      <c r="V228" s="62">
        <f ca="1">IF(RosterPlan25[[#This Row],[VAW/G]]&gt;0,ROUND(RosterPlan25[[#This Row],[VAW/G]]*$AC$56,0)+1,1)</f>
        <v>834</v>
      </c>
      <c r="W228" s="63">
        <f ca="1">RosterPlan25[[#This Row],[VAWG Market $]]-_xlfn.IFNA(RosterPlan25[[#This Row],[2021 $]],1)</f>
        <v>773</v>
      </c>
      <c r="X228" s="58">
        <f ca="1">IF(RosterPlan25[[#This Row],[VAR/G]]&gt;0,1+ROUND(RosterPlan25[[#This Row],[VAR/G]]*IF(RosterPlan25[[#This Row],[KEEPER / RFA]]="K",($AC$34+RosterPlan25[[#This Row],[2021 $]]-1)/($AC$25+RosterPlan25[[#This Row],[VAR/G]]),$AC$35),0),1)</f>
        <v>178</v>
      </c>
      <c r="Y228" s="62">
        <f ca="1">RosterPlan25[[#This Row],[Pure Inflated $]]-RosterPlan25[[#This Row],[2021 $]]</f>
        <v>117</v>
      </c>
      <c r="Z228" s="62">
        <f>INDEX(players[age],MATCH(RosterPlan25[[#This Row],[player_id]],players[sleeper_id],0))</f>
        <v>27</v>
      </c>
      <c r="AQ228"/>
      <c r="AR228"/>
      <c r="AS228"/>
      <c r="AT228"/>
      <c r="AU228"/>
      <c r="AV228"/>
    </row>
    <row r="229" spans="1:48" x14ac:dyDescent="0.3">
      <c r="A229" s="1" t="s">
        <v>145</v>
      </c>
      <c r="B229" s="69" t="s">
        <v>265</v>
      </c>
      <c r="C229" s="69" t="s">
        <v>2128</v>
      </c>
      <c r="D229" s="58">
        <f>_xlfn.IFNA(MATCH(RosterPlan25[[#This Row],[player_id]],CompositeRoster[sleeper_id],0),  MATCH(RosterPlan25[[#This Row],[PLAYER]],CompositeRoster[full_name],0))</f>
        <v>228</v>
      </c>
      <c r="E229" s="58">
        <f>MATCH(RosterPlan25[[#This Row],[player_id]],Draft2020[sleeper_id],0)</f>
        <v>196</v>
      </c>
      <c r="F229" s="58" t="str">
        <f>INDEX(CompositeRoster[team],RosterPlan25[[#This Row],[RosterIndex]])&amp;""</f>
        <v>PIT</v>
      </c>
      <c r="G229" s="58" t="str">
        <f>INDEX(CompositeRoster[position],RosterPlan25[[#This Row],[RosterIndex]])&amp;""</f>
        <v>TE</v>
      </c>
      <c r="H229" s="58" t="str">
        <f>INDEX(CompositeRoster[source],RosterPlan25[[#This Row],[RosterIndex]])</f>
        <v>Roster</v>
      </c>
      <c r="I229" s="59">
        <f>_xlfn.IFNA(INDEX(Draft2020[PRICE],RosterPlan25[[#This Row],[DraftIndex]]),0)</f>
        <v>8</v>
      </c>
      <c r="J229" s="59" t="str">
        <f>IF(RosterPlan25[[#This Row],[SOURCE]]="Rookie","Rookie",_xlfn.IFNA(INDEX(Draft2020[Current Contract],RosterPlan25[[#This Row],[DraftIndex]]),"Undrafted"))</f>
        <v>Auction</v>
      </c>
      <c r="K22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29" s="59">
        <f>ROUNDDOWN(RosterPlan25[[#This Row],[Optimal $]]*IF(RosterPlan25[[#This Row],[Contract]]="Rookie",0.3,0.15),0)</f>
        <v>0</v>
      </c>
      <c r="M229" s="59">
        <f ca="1">ROUNDDOWN(RosterPlan25[[#This Row],[Optimal $]]*IF(YEAR(TODAY())=2021,0,IF(RosterPlan25[[#This Row],[Contract]]="Rookie",0.3,0.15)),0)</f>
        <v>0</v>
      </c>
      <c r="N229" s="60">
        <f ca="1">IF(RosterPlan25[[#This Row],[SOURCE]]="Rookie",INDEX(Rookies2021[salary],MATCH(RosterPlan25[[#This Row],[PLAYER]],Rookies2021[full_name],0)),MAX(RosterPlan25[[#This Row],[Current $]]+RosterPlan25[[#This Row],[$↑ VAR]],1))</f>
        <v>8</v>
      </c>
      <c r="O229" s="26">
        <f>_xlfn.IFNA(IF(RosterPlan25[[#This Row],[POS]]="K",0,INDEX(BeerSheets[Average],MATCH(TEXT(RosterPlan25[[#This Row],[player_id]],"0"),BeerSheets[sleeper_id],0))),_xlfn.SWITCH(RosterPlan25[[#This Row],[POS]],"QB",-12,"RB",-8,"WR",-8,-5))</f>
        <v>-0.8</v>
      </c>
      <c r="P229" s="39" t="s">
        <v>434</v>
      </c>
      <c r="Q229" s="61">
        <f>_xlfn.IFNA(INDEX(Draft2020[Net Keeper Count],RosterPlan25[[#This Row],[DraftIndex]]),0)+IF(RosterPlan25[[#This Row],[KEEPER / RFA]]="K",1,0)</f>
        <v>1</v>
      </c>
      <c r="R229" s="60"/>
      <c r="S229" s="58">
        <f>IF(RosterPlan25[[#This Row],[VAR/G]]&gt;0,ROUND($AC$29*RosterPlan25[[#This Row],[VAR/G]],0),0)+1</f>
        <v>1</v>
      </c>
      <c r="T229" s="58">
        <f ca="1">RosterPlan25[[#This Row],[Optimal $]]-RosterPlan25[[#This Row],[2021 $]]</f>
        <v>-7</v>
      </c>
      <c r="U229" s="62">
        <f>IF(OR(RosterPlan25[[#This Row],[SOURCE]]="Rookie",RosterPlan25[[#This Row],[POS]]="K"),0,RosterPlan25[[#This Row],[VAR/G]]+3.3)</f>
        <v>2.5</v>
      </c>
      <c r="V229" s="62">
        <f ca="1">IF(RosterPlan25[[#This Row],[VAW/G]]&gt;0,ROUND(RosterPlan25[[#This Row],[VAW/G]]*$AC$56,0)+1,1)</f>
        <v>153</v>
      </c>
      <c r="W229" s="63">
        <f ca="1">RosterPlan25[[#This Row],[VAWG Market $]]-_xlfn.IFNA(RosterPlan25[[#This Row],[2021 $]],1)</f>
        <v>145</v>
      </c>
      <c r="X22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29" s="62">
        <f ca="1">RosterPlan25[[#This Row],[Pure Inflated $]]-RosterPlan25[[#This Row],[2021 $]]</f>
        <v>-7</v>
      </c>
      <c r="Z229" s="62">
        <f>INDEX(players[age],MATCH(RosterPlan25[[#This Row],[player_id]],players[sleeper_id],0))</f>
        <v>28</v>
      </c>
      <c r="AQ229"/>
      <c r="AR229"/>
      <c r="AS229"/>
      <c r="AT229"/>
      <c r="AU229"/>
      <c r="AV229"/>
    </row>
    <row r="230" spans="1:48" x14ac:dyDescent="0.3">
      <c r="A230" s="1" t="s">
        <v>14424</v>
      </c>
      <c r="B230" s="69" t="s">
        <v>265</v>
      </c>
      <c r="C230" s="69" t="s">
        <v>14423</v>
      </c>
      <c r="D230" s="58">
        <f>_xlfn.IFNA(MATCH(RosterPlan25[[#This Row],[player_id]],CompositeRoster[sleeper_id],0),  MATCH(RosterPlan25[[#This Row],[PLAYER]],CompositeRoster[full_name],0))</f>
        <v>229</v>
      </c>
      <c r="E230" s="58" t="e">
        <f>MATCH(RosterPlan25[[#This Row],[player_id]],Draft2020[sleeper_id],0)</f>
        <v>#N/A</v>
      </c>
      <c r="F230" s="58" t="str">
        <f>INDEX(CompositeRoster[team],RosterPlan25[[#This Row],[RosterIndex]])&amp;""</f>
        <v>CLE</v>
      </c>
      <c r="G230" s="58" t="str">
        <f>INDEX(CompositeRoster[position],RosterPlan25[[#This Row],[RosterIndex]])&amp;""</f>
        <v>TE</v>
      </c>
      <c r="H230" s="58" t="str">
        <f>INDEX(CompositeRoster[source],RosterPlan25[[#This Row],[RosterIndex]])</f>
        <v>Roster</v>
      </c>
      <c r="I230" s="59">
        <f>_xlfn.IFNA(INDEX(Draft2020[PRICE],RosterPlan25[[#This Row],[DraftIndex]]),0)</f>
        <v>0</v>
      </c>
      <c r="J230" s="59" t="str">
        <f>IF(RosterPlan25[[#This Row],[SOURCE]]="Rookie","Rookie",_xlfn.IFNA(INDEX(Draft2020[Current Contract],RosterPlan25[[#This Row],[DraftIndex]]),"Undrafted"))</f>
        <v>Undrafted</v>
      </c>
      <c r="K230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30" s="59">
        <f>ROUNDDOWN(RosterPlan25[[#This Row],[Optimal $]]*IF(RosterPlan25[[#This Row],[Contract]]="Rookie",0.3,0.15),0)</f>
        <v>0</v>
      </c>
      <c r="M230" s="59">
        <f ca="1">ROUNDDOWN(RosterPlan25[[#This Row],[Optimal $]]*IF(YEAR(TODAY())=2021,0,IF(RosterPlan25[[#This Row],[Contract]]="Rookie",0.3,0.15)),0)</f>
        <v>0</v>
      </c>
      <c r="N230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30" s="26">
        <f>_xlfn.IFNA(IF(RosterPlan25[[#This Row],[POS]]="K",0,INDEX(BeerSheets[Average],MATCH(TEXT(RosterPlan25[[#This Row],[player_id]],"0"),BeerSheets[sleeper_id],0))),_xlfn.SWITCH(RosterPlan25[[#This Row],[POS]],"QB",-12,"RB",-8,"WR",-8,-5))</f>
        <v>-3.41</v>
      </c>
      <c r="P230" s="39" t="s">
        <v>434</v>
      </c>
      <c r="Q230" s="61">
        <f>_xlfn.IFNA(INDEX(Draft2020[Net Keeper Count],RosterPlan25[[#This Row],[DraftIndex]]),0)+IF(RosterPlan25[[#This Row],[KEEPER / RFA]]="K",1,0)</f>
        <v>1</v>
      </c>
      <c r="R230" s="60"/>
      <c r="S230" s="58">
        <f>IF(RosterPlan25[[#This Row],[VAR/G]]&gt;0,ROUND($AC$29*RosterPlan25[[#This Row],[VAR/G]],0),0)+1</f>
        <v>1</v>
      </c>
      <c r="T230" s="58">
        <f ca="1">RosterPlan25[[#This Row],[Optimal $]]-RosterPlan25[[#This Row],[2021 $]]</f>
        <v>0</v>
      </c>
      <c r="U230" s="62">
        <f>IF(OR(RosterPlan25[[#This Row],[SOURCE]]="Rookie",RosterPlan25[[#This Row],[POS]]="K"),0,RosterPlan25[[#This Row],[VAR/G]]+3.3)</f>
        <v>-0.11000000000000032</v>
      </c>
      <c r="V230" s="62">
        <f>IF(RosterPlan25[[#This Row],[VAW/G]]&gt;0,ROUND(RosterPlan25[[#This Row],[VAW/G]]*$AC$56,0)+1,1)</f>
        <v>1</v>
      </c>
      <c r="W230" s="63">
        <f ca="1">RosterPlan25[[#This Row],[VAWG Market $]]-_xlfn.IFNA(RosterPlan25[[#This Row],[2021 $]],1)</f>
        <v>0</v>
      </c>
      <c r="X23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0" s="62">
        <f ca="1">RosterPlan25[[#This Row],[Pure Inflated $]]-RosterPlan25[[#This Row],[2021 $]]</f>
        <v>0</v>
      </c>
      <c r="Z230" s="62">
        <f>INDEX(players[age],MATCH(RosterPlan25[[#This Row],[player_id]],players[sleeper_id],0))</f>
        <v>23</v>
      </c>
      <c r="AQ230"/>
      <c r="AR230"/>
      <c r="AS230"/>
      <c r="AT230"/>
      <c r="AU230"/>
      <c r="AV230"/>
    </row>
    <row r="231" spans="1:48" x14ac:dyDescent="0.3">
      <c r="A231" s="1" t="s">
        <v>14402</v>
      </c>
      <c r="B231" s="69" t="s">
        <v>265</v>
      </c>
      <c r="C231" s="69" t="s">
        <v>15600</v>
      </c>
      <c r="D231" s="58">
        <f>_xlfn.IFNA(MATCH(RosterPlan25[[#This Row],[player_id]],CompositeRoster[sleeper_id],0),  MATCH(RosterPlan25[[#This Row],[PLAYER]],CompositeRoster[full_name],0))</f>
        <v>230</v>
      </c>
      <c r="E231" s="58">
        <f>MATCH(RosterPlan25[[#This Row],[player_id]],Draft2020[sleeper_id],0)</f>
        <v>216</v>
      </c>
      <c r="F231" s="58" t="str">
        <f>INDEX(CompositeRoster[team],RosterPlan25[[#This Row],[RosterIndex]])&amp;""</f>
        <v>LV</v>
      </c>
      <c r="G231" s="58" t="str">
        <f>INDEX(CompositeRoster[position],RosterPlan25[[#This Row],[RosterIndex]])&amp;""</f>
        <v>WR</v>
      </c>
      <c r="H231" s="58" t="str">
        <f>INDEX(CompositeRoster[source],RosterPlan25[[#This Row],[RosterIndex]])</f>
        <v>Roster</v>
      </c>
      <c r="I231" s="59">
        <f>_xlfn.IFNA(INDEX(Draft2020[PRICE],RosterPlan25[[#This Row],[DraftIndex]]),0)</f>
        <v>5</v>
      </c>
      <c r="J231" s="59" t="str">
        <f>IF(RosterPlan25[[#This Row],[SOURCE]]="Rookie","Rookie",_xlfn.IFNA(INDEX(Draft2020[Current Contract],RosterPlan25[[#This Row],[DraftIndex]]),"Undrafted"))</f>
        <v>Rookie</v>
      </c>
      <c r="K23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31" s="59">
        <f>ROUNDDOWN(RosterPlan25[[#This Row],[Optimal $]]*IF(RosterPlan25[[#This Row],[Contract]]="Rookie",0.3,0.15),0)</f>
        <v>0</v>
      </c>
      <c r="M231" s="59">
        <f ca="1">ROUNDDOWN(RosterPlan25[[#This Row],[Optimal $]]*IF(YEAR(TODAY())=2021,0,IF(RosterPlan25[[#This Row],[Contract]]="Rookie",0.3,0.15)),0)</f>
        <v>0</v>
      </c>
      <c r="N231" s="60">
        <f ca="1">IF(RosterPlan25[[#This Row],[SOURCE]]="Rookie",INDEX(Rookies2021[salary],MATCH(RosterPlan25[[#This Row],[PLAYER]],Rookies2021[full_name],0)),MAX(RosterPlan25[[#This Row],[Current $]]+RosterPlan25[[#This Row],[$↑ VAR]],1))</f>
        <v>5</v>
      </c>
      <c r="O231" s="26">
        <f>_xlfn.IFNA(IF(RosterPlan25[[#This Row],[POS]]="K",0,INDEX(BeerSheets[Average],MATCH(TEXT(RosterPlan25[[#This Row],[player_id]],"0"),BeerSheets[sleeper_id],0))),_xlfn.SWITCH(RosterPlan25[[#This Row],[POS]],"QB",-12,"RB",-8,"WR",-8,-5))</f>
        <v>-0.7</v>
      </c>
      <c r="P231" s="39" t="s">
        <v>434</v>
      </c>
      <c r="Q231" s="61">
        <f>_xlfn.IFNA(INDEX(Draft2020[Net Keeper Count],RosterPlan25[[#This Row],[DraftIndex]]),0)+IF(RosterPlan25[[#This Row],[KEEPER / RFA]]="K",1,0)</f>
        <v>1</v>
      </c>
      <c r="R231" s="60"/>
      <c r="S231" s="58">
        <f>IF(RosterPlan25[[#This Row],[VAR/G]]&gt;0,ROUND($AC$29*RosterPlan25[[#This Row],[VAR/G]],0),0)+1</f>
        <v>1</v>
      </c>
      <c r="T231" s="58">
        <f ca="1">RosterPlan25[[#This Row],[Optimal $]]-RosterPlan25[[#This Row],[2021 $]]</f>
        <v>-4</v>
      </c>
      <c r="U231" s="62">
        <f>IF(OR(RosterPlan25[[#This Row],[SOURCE]]="Rookie",RosterPlan25[[#This Row],[POS]]="K"),0,RosterPlan25[[#This Row],[VAR/G]]+3.3)</f>
        <v>2.5999999999999996</v>
      </c>
      <c r="V231" s="62">
        <f ca="1">IF(RosterPlan25[[#This Row],[VAW/G]]&gt;0,ROUND(RosterPlan25[[#This Row],[VAW/G]]*$AC$56,0)+1,1)</f>
        <v>160</v>
      </c>
      <c r="W231" s="63">
        <f ca="1">RosterPlan25[[#This Row],[VAWG Market $]]-_xlfn.IFNA(RosterPlan25[[#This Row],[2021 $]],1)</f>
        <v>155</v>
      </c>
      <c r="X23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1" s="62">
        <f ca="1">RosterPlan25[[#This Row],[Pure Inflated $]]-RosterPlan25[[#This Row],[2021 $]]</f>
        <v>-4</v>
      </c>
      <c r="Z231" s="62">
        <f>INDEX(players[age],MATCH(RosterPlan25[[#This Row],[player_id]],players[sleeper_id],0))</f>
        <v>22</v>
      </c>
      <c r="AQ231"/>
      <c r="AR231"/>
      <c r="AS231"/>
      <c r="AT231"/>
      <c r="AU231"/>
      <c r="AV231"/>
    </row>
    <row r="232" spans="1:48" x14ac:dyDescent="0.3">
      <c r="A232" s="1" t="s">
        <v>15420</v>
      </c>
      <c r="B232" s="69" t="s">
        <v>265</v>
      </c>
      <c r="C232" s="69" t="s">
        <v>16634</v>
      </c>
      <c r="D232" s="58">
        <f>_xlfn.IFNA(MATCH(RosterPlan25[[#This Row],[player_id]],CompositeRoster[sleeper_id],0),  MATCH(RosterPlan25[[#This Row],[PLAYER]],CompositeRoster[full_name],0))</f>
        <v>231</v>
      </c>
      <c r="E232" s="58" t="e">
        <f>MATCH(RosterPlan25[[#This Row],[player_id]],Draft2020[sleeper_id],0)</f>
        <v>#N/A</v>
      </c>
      <c r="F232" s="58" t="str">
        <f>INDEX(CompositeRoster[team],RosterPlan25[[#This Row],[RosterIndex]])&amp;""</f>
        <v>SF</v>
      </c>
      <c r="G232" s="58" t="str">
        <f>INDEX(CompositeRoster[position],RosterPlan25[[#This Row],[RosterIndex]])&amp;""</f>
        <v>RB</v>
      </c>
      <c r="H232" s="58" t="str">
        <f>INDEX(CompositeRoster[source],RosterPlan25[[#This Row],[RosterIndex]])</f>
        <v>Roster</v>
      </c>
      <c r="I232" s="59">
        <f>_xlfn.IFNA(INDEX(Draft2020[PRICE],RosterPlan25[[#This Row],[DraftIndex]]),0)</f>
        <v>0</v>
      </c>
      <c r="J232" s="59" t="str">
        <f>IF(RosterPlan25[[#This Row],[SOURCE]]="Rookie","Rookie",_xlfn.IFNA(INDEX(Draft2020[Current Contract],RosterPlan25[[#This Row],[DraftIndex]]),"Undrafted"))</f>
        <v>Undrafted</v>
      </c>
      <c r="K23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32" s="59">
        <f>ROUNDDOWN(RosterPlan25[[#This Row],[Optimal $]]*IF(RosterPlan25[[#This Row],[Contract]]="Rookie",0.3,0.15),0)</f>
        <v>0</v>
      </c>
      <c r="M232" s="59">
        <f ca="1">ROUNDDOWN(RosterPlan25[[#This Row],[Optimal $]]*IF(YEAR(TODAY())=2021,0,IF(RosterPlan25[[#This Row],[Contract]]="Rookie",0.3,0.15)),0)</f>
        <v>0</v>
      </c>
      <c r="N232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32" s="26">
        <f>_xlfn.IFNA(IF(RosterPlan25[[#This Row],[POS]]="K",0,INDEX(BeerSheets[Average],MATCH(TEXT(RosterPlan25[[#This Row],[player_id]],"0"),BeerSheets[sleeper_id],0))),_xlfn.SWITCH(RosterPlan25[[#This Row],[POS]],"QB",-12,"RB",-8,"WR",-8,-5))</f>
        <v>-5.47</v>
      </c>
      <c r="P232" s="39" t="s">
        <v>434</v>
      </c>
      <c r="Q232" s="61">
        <f>_xlfn.IFNA(INDEX(Draft2020[Net Keeper Count],RosterPlan25[[#This Row],[DraftIndex]]),0)+IF(RosterPlan25[[#This Row],[KEEPER / RFA]]="K",1,0)</f>
        <v>1</v>
      </c>
      <c r="R232" s="60"/>
      <c r="S232" s="58">
        <f>IF(RosterPlan25[[#This Row],[VAR/G]]&gt;0,ROUND($AC$29*RosterPlan25[[#This Row],[VAR/G]],0),0)+1</f>
        <v>1</v>
      </c>
      <c r="T232" s="58">
        <f ca="1">RosterPlan25[[#This Row],[Optimal $]]-RosterPlan25[[#This Row],[2021 $]]</f>
        <v>0</v>
      </c>
      <c r="U232" s="62">
        <f>IF(OR(RosterPlan25[[#This Row],[SOURCE]]="Rookie",RosterPlan25[[#This Row],[POS]]="K"),0,RosterPlan25[[#This Row],[VAR/G]]+3.3)</f>
        <v>-2.17</v>
      </c>
      <c r="V232" s="62">
        <f>IF(RosterPlan25[[#This Row],[VAW/G]]&gt;0,ROUND(RosterPlan25[[#This Row],[VAW/G]]*$AC$56,0)+1,1)</f>
        <v>1</v>
      </c>
      <c r="W232" s="63">
        <f ca="1">RosterPlan25[[#This Row],[VAWG Market $]]-_xlfn.IFNA(RosterPlan25[[#This Row],[2021 $]],1)</f>
        <v>0</v>
      </c>
      <c r="X23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2" s="62">
        <f ca="1">RosterPlan25[[#This Row],[Pure Inflated $]]-RosterPlan25[[#This Row],[2021 $]]</f>
        <v>0</v>
      </c>
      <c r="Z232" s="62">
        <f>INDEX(players[age],MATCH(RosterPlan25[[#This Row],[player_id]],players[sleeper_id],0))</f>
        <v>24</v>
      </c>
      <c r="AQ232"/>
      <c r="AR232"/>
      <c r="AS232"/>
      <c r="AT232"/>
      <c r="AU232"/>
      <c r="AV232"/>
    </row>
    <row r="233" spans="1:48" x14ac:dyDescent="0.3">
      <c r="A233" s="1" t="s">
        <v>15503</v>
      </c>
      <c r="B233" s="69" t="s">
        <v>265</v>
      </c>
      <c r="C233" s="69" t="s">
        <v>15502</v>
      </c>
      <c r="D233" s="58">
        <f>_xlfn.IFNA(MATCH(RosterPlan25[[#This Row],[player_id]],CompositeRoster[sleeper_id],0),  MATCH(RosterPlan25[[#This Row],[PLAYER]],CompositeRoster[full_name],0))</f>
        <v>232</v>
      </c>
      <c r="E233" s="58">
        <f>MATCH(RosterPlan25[[#This Row],[player_id]],Draft2020[sleeper_id],0)</f>
        <v>214</v>
      </c>
      <c r="F233" s="58" t="str">
        <f>INDEX(CompositeRoster[team],RosterPlan25[[#This Row],[RosterIndex]])&amp;""</f>
        <v>PHI</v>
      </c>
      <c r="G233" s="58" t="str">
        <f>INDEX(CompositeRoster[position],RosterPlan25[[#This Row],[RosterIndex]])&amp;""</f>
        <v>RB</v>
      </c>
      <c r="H233" s="58" t="str">
        <f>INDEX(CompositeRoster[source],RosterPlan25[[#This Row],[RosterIndex]])</f>
        <v>Roster</v>
      </c>
      <c r="I233" s="59">
        <f>_xlfn.IFNA(INDEX(Draft2020[PRICE],RosterPlan25[[#This Row],[DraftIndex]]),0)</f>
        <v>2</v>
      </c>
      <c r="J233" s="59" t="str">
        <f>IF(RosterPlan25[[#This Row],[SOURCE]]="Rookie","Rookie",_xlfn.IFNA(INDEX(Draft2020[Current Contract],RosterPlan25[[#This Row],[DraftIndex]]),"Undrafted"))</f>
        <v>Rookie</v>
      </c>
      <c r="K23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33" s="59">
        <f>ROUNDDOWN(RosterPlan25[[#This Row],[Optimal $]]*IF(RosterPlan25[[#This Row],[Contract]]="Rookie",0.3,0.15),0)</f>
        <v>0</v>
      </c>
      <c r="M233" s="59">
        <f ca="1">ROUNDDOWN(RosterPlan25[[#This Row],[Optimal $]]*IF(YEAR(TODAY())=2021,0,IF(RosterPlan25[[#This Row],[Contract]]="Rookie",0.3,0.15)),0)</f>
        <v>0</v>
      </c>
      <c r="N233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33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P233" s="39" t="s">
        <v>434</v>
      </c>
      <c r="Q233" s="61">
        <f>_xlfn.IFNA(INDEX(Draft2020[Net Keeper Count],RosterPlan25[[#This Row],[DraftIndex]]),0)+IF(RosterPlan25[[#This Row],[KEEPER / RFA]]="K",1,0)</f>
        <v>1</v>
      </c>
      <c r="R233" s="60"/>
      <c r="S233" s="58">
        <f>IF(RosterPlan25[[#This Row],[VAR/G]]&gt;0,ROUND($AC$29*RosterPlan25[[#This Row],[VAR/G]],0),0)+1</f>
        <v>1</v>
      </c>
      <c r="T233" s="58">
        <f ca="1">RosterPlan25[[#This Row],[Optimal $]]-RosterPlan25[[#This Row],[2021 $]]</f>
        <v>-1</v>
      </c>
      <c r="U233" s="62">
        <f>IF(OR(RosterPlan25[[#This Row],[SOURCE]]="Rookie",RosterPlan25[[#This Row],[POS]]="K"),0,RosterPlan25[[#This Row],[VAR/G]]+3.3)</f>
        <v>-4.7</v>
      </c>
      <c r="V233" s="62">
        <f>IF(RosterPlan25[[#This Row],[VAW/G]]&gt;0,ROUND(RosterPlan25[[#This Row],[VAW/G]]*$AC$56,0)+1,1)</f>
        <v>1</v>
      </c>
      <c r="W233" s="63">
        <f ca="1">RosterPlan25[[#This Row],[VAWG Market $]]-_xlfn.IFNA(RosterPlan25[[#This Row],[2021 $]],1)</f>
        <v>-1</v>
      </c>
      <c r="X23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3" s="62">
        <f ca="1">RosterPlan25[[#This Row],[Pure Inflated $]]-RosterPlan25[[#This Row],[2021 $]]</f>
        <v>-1</v>
      </c>
      <c r="Z233" s="62">
        <f>INDEX(players[age],MATCH(RosterPlan25[[#This Row],[player_id]],players[sleeper_id],0))</f>
        <v>23</v>
      </c>
      <c r="AQ233"/>
      <c r="AR233"/>
      <c r="AS233"/>
      <c r="AT233"/>
      <c r="AU233"/>
      <c r="AV233"/>
    </row>
    <row r="234" spans="1:48" x14ac:dyDescent="0.3">
      <c r="A234" s="1" t="s">
        <v>105</v>
      </c>
      <c r="B234" s="69" t="s">
        <v>265</v>
      </c>
      <c r="C234" s="69" t="s">
        <v>6608</v>
      </c>
      <c r="D234" s="58">
        <f>_xlfn.IFNA(MATCH(RosterPlan25[[#This Row],[player_id]],CompositeRoster[sleeper_id],0),  MATCH(RosterPlan25[[#This Row],[PLAYER]],CompositeRoster[full_name],0))</f>
        <v>233</v>
      </c>
      <c r="E234" s="58">
        <f>MATCH(RosterPlan25[[#This Row],[player_id]],Draft2020[sleeper_id],0)</f>
        <v>199</v>
      </c>
      <c r="F234" s="58" t="str">
        <f>INDEX(CompositeRoster[team],RosterPlan25[[#This Row],[RosterIndex]])&amp;""</f>
        <v>HOU</v>
      </c>
      <c r="G234" s="58" t="str">
        <f>INDEX(CompositeRoster[position],RosterPlan25[[#This Row],[RosterIndex]])&amp;""</f>
        <v>TE</v>
      </c>
      <c r="H234" s="58" t="str">
        <f>INDEX(CompositeRoster[source],RosterPlan25[[#This Row],[RosterIndex]])</f>
        <v>Roster</v>
      </c>
      <c r="I234" s="59">
        <f>_xlfn.IFNA(INDEX(Draft2020[PRICE],RosterPlan25[[#This Row],[DraftIndex]]),0)</f>
        <v>1</v>
      </c>
      <c r="J234" s="59" t="str">
        <f>IF(RosterPlan25[[#This Row],[SOURCE]]="Rookie","Rookie",_xlfn.IFNA(INDEX(Draft2020[Current Contract],RosterPlan25[[#This Row],[DraftIndex]]),"Undrafted"))</f>
        <v>Undrafted</v>
      </c>
      <c r="K23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34" s="59">
        <f>ROUNDDOWN(RosterPlan25[[#This Row],[Optimal $]]*IF(RosterPlan25[[#This Row],[Contract]]="Rookie",0.3,0.15),0)</f>
        <v>0</v>
      </c>
      <c r="M234" s="59">
        <f ca="1">ROUNDDOWN(RosterPlan25[[#This Row],[Optimal $]]*IF(YEAR(TODAY())=2021,0,IF(RosterPlan25[[#This Row],[Contract]]="Rookie",0.3,0.15)),0)</f>
        <v>0</v>
      </c>
      <c r="N234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34" s="26">
        <f>_xlfn.IFNA(IF(RosterPlan25[[#This Row],[POS]]="K",0,INDEX(BeerSheets[Average],MATCH(TEXT(RosterPlan25[[#This Row],[player_id]],"0"),BeerSheets[sleeper_id],0))),_xlfn.SWITCH(RosterPlan25[[#This Row],[POS]],"QB",-12,"RB",-8,"WR",-8,-5))</f>
        <v>-2.16</v>
      </c>
      <c r="P234" s="39" t="s">
        <v>434</v>
      </c>
      <c r="Q234" s="61">
        <f>_xlfn.IFNA(INDEX(Draft2020[Net Keeper Count],RosterPlan25[[#This Row],[DraftIndex]]),0)+IF(RosterPlan25[[#This Row],[KEEPER / RFA]]="K",1,0)</f>
        <v>2</v>
      </c>
      <c r="R234" s="60"/>
      <c r="S234" s="58">
        <f>IF(RosterPlan25[[#This Row],[VAR/G]]&gt;0,ROUND($AC$29*RosterPlan25[[#This Row],[VAR/G]],0),0)+1</f>
        <v>1</v>
      </c>
      <c r="T234" s="58">
        <f ca="1">RosterPlan25[[#This Row],[Optimal $]]-RosterPlan25[[#This Row],[2021 $]]</f>
        <v>0</v>
      </c>
      <c r="U234" s="62">
        <f>IF(OR(RosterPlan25[[#This Row],[SOURCE]]="Rookie",RosterPlan25[[#This Row],[POS]]="K"),0,RosterPlan25[[#This Row],[VAR/G]]+3.3)</f>
        <v>1.1399999999999997</v>
      </c>
      <c r="V234" s="62">
        <f ca="1">IF(RosterPlan25[[#This Row],[VAW/G]]&gt;0,ROUND(RosterPlan25[[#This Row],[VAW/G]]*$AC$56,0)+1,1)</f>
        <v>71</v>
      </c>
      <c r="W234" s="63">
        <f ca="1">RosterPlan25[[#This Row],[VAWG Market $]]-_xlfn.IFNA(RosterPlan25[[#This Row],[2021 $]],1)</f>
        <v>70</v>
      </c>
      <c r="X23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4" s="62">
        <f ca="1">RosterPlan25[[#This Row],[Pure Inflated $]]-RosterPlan25[[#This Row],[2021 $]]</f>
        <v>0</v>
      </c>
      <c r="Z234" s="62">
        <f>INDEX(players[age],MATCH(RosterPlan25[[#This Row],[player_id]],players[sleeper_id],0))</f>
        <v>29</v>
      </c>
      <c r="AQ234"/>
      <c r="AR234"/>
      <c r="AS234"/>
      <c r="AT234"/>
      <c r="AU234"/>
      <c r="AV234"/>
    </row>
    <row r="235" spans="1:48" x14ac:dyDescent="0.3">
      <c r="A235" s="1" t="s">
        <v>167</v>
      </c>
      <c r="B235" s="69" t="s">
        <v>265</v>
      </c>
      <c r="C235" s="69" t="s">
        <v>3189</v>
      </c>
      <c r="D235" s="58">
        <f>_xlfn.IFNA(MATCH(RosterPlan25[[#This Row],[player_id]],CompositeRoster[sleeper_id],0),  MATCH(RosterPlan25[[#This Row],[PLAYER]],CompositeRoster[full_name],0))</f>
        <v>234</v>
      </c>
      <c r="E235" s="58">
        <f>MATCH(RosterPlan25[[#This Row],[player_id]],Draft2020[sleeper_id],0)</f>
        <v>211</v>
      </c>
      <c r="F235" s="58" t="str">
        <f>INDEX(CompositeRoster[team],RosterPlan25[[#This Row],[RosterIndex]])&amp;""</f>
        <v>LV</v>
      </c>
      <c r="G235" s="58" t="str">
        <f>INDEX(CompositeRoster[position],RosterPlan25[[#This Row],[RosterIndex]])&amp;""</f>
        <v>RB</v>
      </c>
      <c r="H235" s="58" t="str">
        <f>INDEX(CompositeRoster[source],RosterPlan25[[#This Row],[RosterIndex]])</f>
        <v>Roster</v>
      </c>
      <c r="I235" s="59">
        <f>_xlfn.IFNA(INDEX(Draft2020[PRICE],RosterPlan25[[#This Row],[DraftIndex]]),0)</f>
        <v>18</v>
      </c>
      <c r="J235" s="59" t="str">
        <f>IF(RosterPlan25[[#This Row],[SOURCE]]="Rookie","Rookie",_xlfn.IFNA(INDEX(Draft2020[Current Contract],RosterPlan25[[#This Row],[DraftIndex]]),"Undrafted"))</f>
        <v>Auction</v>
      </c>
      <c r="K23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35" s="59">
        <f>ROUNDDOWN(RosterPlan25[[#This Row],[Optimal $]]*IF(RosterPlan25[[#This Row],[Contract]]="Rookie",0.3,0.15),0)</f>
        <v>0</v>
      </c>
      <c r="M235" s="59">
        <f ca="1">ROUNDDOWN(RosterPlan25[[#This Row],[Optimal $]]*IF(YEAR(TODAY())=2021,0,IF(RosterPlan25[[#This Row],[Contract]]="Rookie",0.3,0.15)),0)</f>
        <v>0</v>
      </c>
      <c r="N235" s="60">
        <f ca="1">IF(RosterPlan25[[#This Row],[SOURCE]]="Rookie",INDEX(Rookies2021[salary],MATCH(RosterPlan25[[#This Row],[PLAYER]],Rookies2021[full_name],0)),MAX(RosterPlan25[[#This Row],[Current $]]+RosterPlan25[[#This Row],[$↑ VAR]],1))</f>
        <v>18</v>
      </c>
      <c r="O235" s="26">
        <f>_xlfn.IFNA(IF(RosterPlan25[[#This Row],[POS]]="K",0,INDEX(BeerSheets[Average],MATCH(TEXT(RosterPlan25[[#This Row],[player_id]],"0"),BeerSheets[sleeper_id],0))),_xlfn.SWITCH(RosterPlan25[[#This Row],[POS]],"QB",-12,"RB",-8,"WR",-8,-5))</f>
        <v>0.49</v>
      </c>
      <c r="P235" s="39" t="s">
        <v>434</v>
      </c>
      <c r="Q235" s="61">
        <f>_xlfn.IFNA(INDEX(Draft2020[Net Keeper Count],RosterPlan25[[#This Row],[DraftIndex]]),0)+IF(RosterPlan25[[#This Row],[KEEPER / RFA]]="K",1,0)</f>
        <v>2</v>
      </c>
      <c r="R235" s="60"/>
      <c r="S235" s="58">
        <f>IF(RosterPlan25[[#This Row],[VAR/G]]&gt;0,ROUND($AC$29*RosterPlan25[[#This Row],[VAR/G]],0),0)+1</f>
        <v>5</v>
      </c>
      <c r="T235" s="58">
        <f ca="1">RosterPlan25[[#This Row],[Optimal $]]-RosterPlan25[[#This Row],[2021 $]]</f>
        <v>-13</v>
      </c>
      <c r="U235" s="62">
        <f>IF(OR(RosterPlan25[[#This Row],[SOURCE]]="Rookie",RosterPlan25[[#This Row],[POS]]="K"),0,RosterPlan25[[#This Row],[VAR/G]]+3.3)</f>
        <v>3.79</v>
      </c>
      <c r="V235" s="62">
        <f ca="1">IF(RosterPlan25[[#This Row],[VAW/G]]&gt;0,ROUND(RosterPlan25[[#This Row],[VAW/G]]*$AC$56,0)+1,1)</f>
        <v>232</v>
      </c>
      <c r="W235" s="63">
        <f ca="1">RosterPlan25[[#This Row],[VAWG Market $]]-_xlfn.IFNA(RosterPlan25[[#This Row],[2021 $]],1)</f>
        <v>214</v>
      </c>
      <c r="X235" s="58">
        <f ca="1">IF(RosterPlan25[[#This Row],[VAR/G]]&gt;0,1+ROUND(RosterPlan25[[#This Row],[VAR/G]]*IF(RosterPlan25[[#This Row],[KEEPER / RFA]]="K",($AC$34+RosterPlan25[[#This Row],[2021 $]]-1)/($AC$25+RosterPlan25[[#This Row],[VAR/G]]),$AC$35),0),1)</f>
        <v>135</v>
      </c>
      <c r="Y235" s="62">
        <f ca="1">RosterPlan25[[#This Row],[Pure Inflated $]]-RosterPlan25[[#This Row],[2021 $]]</f>
        <v>117</v>
      </c>
      <c r="Z235" s="62">
        <f>INDEX(players[age],MATCH(RosterPlan25[[#This Row],[player_id]],players[sleeper_id],0))</f>
        <v>27</v>
      </c>
      <c r="AQ235"/>
      <c r="AR235"/>
      <c r="AS235"/>
      <c r="AT235"/>
      <c r="AU235"/>
      <c r="AV235"/>
    </row>
    <row r="236" spans="1:48" x14ac:dyDescent="0.3">
      <c r="A236" s="1" t="s">
        <v>203</v>
      </c>
      <c r="B236" s="69" t="s">
        <v>265</v>
      </c>
      <c r="C236" s="69" t="s">
        <v>5035</v>
      </c>
      <c r="D236" s="58">
        <f>_xlfn.IFNA(MATCH(RosterPlan25[[#This Row],[player_id]],CompositeRoster[sleeper_id],0),  MATCH(RosterPlan25[[#This Row],[PLAYER]],CompositeRoster[full_name],0))</f>
        <v>235</v>
      </c>
      <c r="E236" s="58">
        <f>MATCH(RosterPlan25[[#This Row],[player_id]],Draft2020[sleeper_id],0)</f>
        <v>212</v>
      </c>
      <c r="F236" s="58" t="str">
        <f>INDEX(CompositeRoster[team],RosterPlan25[[#This Row],[RosterIndex]])&amp;""</f>
        <v>BAL</v>
      </c>
      <c r="G236" s="58" t="str">
        <f>INDEX(CompositeRoster[position],RosterPlan25[[#This Row],[RosterIndex]])&amp;""</f>
        <v>QB</v>
      </c>
      <c r="H236" s="58" t="str">
        <f>INDEX(CompositeRoster[source],RosterPlan25[[#This Row],[RosterIndex]])</f>
        <v>Roster</v>
      </c>
      <c r="I236" s="59">
        <f>_xlfn.IFNA(INDEX(Draft2020[PRICE],RosterPlan25[[#This Row],[DraftIndex]]),0)</f>
        <v>24</v>
      </c>
      <c r="J236" s="59" t="str">
        <f>IF(RosterPlan25[[#This Row],[SOURCE]]="Rookie","Rookie",_xlfn.IFNA(INDEX(Draft2020[Current Contract],RosterPlan25[[#This Row],[DraftIndex]]),"Undrafted"))</f>
        <v>Rookie</v>
      </c>
      <c r="K23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36" s="59">
        <f>ROUNDDOWN(RosterPlan25[[#This Row],[Optimal $]]*IF(RosterPlan25[[#This Row],[Contract]]="Rookie",0.3,0.15),0)</f>
        <v>10</v>
      </c>
      <c r="M236" s="59">
        <f ca="1">ROUNDDOWN(RosterPlan25[[#This Row],[Optimal $]]*IF(YEAR(TODAY())=2021,0,IF(RosterPlan25[[#This Row],[Contract]]="Rookie",0.3,0.15)),0)</f>
        <v>0</v>
      </c>
      <c r="N236" s="60">
        <f ca="1">IF(RosterPlan25[[#This Row],[SOURCE]]="Rookie",INDEX(Rookies2021[salary],MATCH(RosterPlan25[[#This Row],[PLAYER]],Rookies2021[full_name],0)),MAX(RosterPlan25[[#This Row],[Current $]]+RosterPlan25[[#This Row],[$↑ VAR]],1))</f>
        <v>24</v>
      </c>
      <c r="O236" s="26">
        <f>_xlfn.IFNA(IF(RosterPlan25[[#This Row],[POS]]="K",0,INDEX(BeerSheets[Average],MATCH(TEXT(RosterPlan25[[#This Row],[player_id]],"0"),BeerSheets[sleeper_id],0))),_xlfn.SWITCH(RosterPlan25[[#This Row],[POS]],"QB",-12,"RB",-8,"WR",-8,-5))</f>
        <v>3.96</v>
      </c>
      <c r="P236" s="39" t="s">
        <v>434</v>
      </c>
      <c r="Q236" s="61">
        <f>_xlfn.IFNA(INDEX(Draft2020[Net Keeper Count],RosterPlan25[[#This Row],[DraftIndex]]),0)+IF(RosterPlan25[[#This Row],[KEEPER / RFA]]="K",1,0)</f>
        <v>3</v>
      </c>
      <c r="R236" s="60"/>
      <c r="S236" s="58">
        <f>IF(RosterPlan25[[#This Row],[VAR/G]]&gt;0,ROUND($AC$29*RosterPlan25[[#This Row],[VAR/G]],0),0)+1</f>
        <v>36</v>
      </c>
      <c r="T236" s="58">
        <f ca="1">RosterPlan25[[#This Row],[Optimal $]]-RosterPlan25[[#This Row],[2021 $]]</f>
        <v>12</v>
      </c>
      <c r="U236" s="62">
        <f>IF(OR(RosterPlan25[[#This Row],[SOURCE]]="Rookie",RosterPlan25[[#This Row],[POS]]="K"),0,RosterPlan25[[#This Row],[VAR/G]]+3.3)</f>
        <v>7.26</v>
      </c>
      <c r="V236" s="62">
        <f ca="1">IF(RosterPlan25[[#This Row],[VAW/G]]&gt;0,ROUND(RosterPlan25[[#This Row],[VAW/G]]*$AC$56,0)+1,1)</f>
        <v>444</v>
      </c>
      <c r="W236" s="63">
        <f ca="1">RosterPlan25[[#This Row],[VAWG Market $]]-_xlfn.IFNA(RosterPlan25[[#This Row],[2021 $]],1)</f>
        <v>420</v>
      </c>
      <c r="X236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141</v>
      </c>
      <c r="Y236" s="62">
        <f ca="1">RosterPlan25[[#This Row],[Pure Inflated $]]-RosterPlan25[[#This Row],[2021 $]]</f>
        <v>117</v>
      </c>
      <c r="Z236" s="62">
        <f>INDEX(players[age],MATCH(RosterPlan25[[#This Row],[player_id]],players[sleeper_id],0))</f>
        <v>24</v>
      </c>
      <c r="AN236" s="36">
        <v>2.5687500000000014</v>
      </c>
      <c r="AO236" s="36">
        <v>37</v>
      </c>
      <c r="AP236" s="36">
        <f>RosterPlan25[[#This Row],[Current $]]+ROUNDDOWN(AO236*0.15,0)</f>
        <v>29</v>
      </c>
      <c r="AQ236"/>
      <c r="AR236"/>
      <c r="AS236"/>
      <c r="AT236"/>
      <c r="AU236"/>
      <c r="AV236"/>
    </row>
    <row r="237" spans="1:48" x14ac:dyDescent="0.3">
      <c r="A237" s="1" t="s">
        <v>186</v>
      </c>
      <c r="B237" s="69" t="s">
        <v>265</v>
      </c>
      <c r="C237" s="69" t="s">
        <v>3833</v>
      </c>
      <c r="D237" s="58">
        <f>_xlfn.IFNA(MATCH(RosterPlan25[[#This Row],[player_id]],CompositeRoster[sleeper_id],0),  MATCH(RosterPlan25[[#This Row],[PLAYER]],CompositeRoster[full_name],0))</f>
        <v>236</v>
      </c>
      <c r="E237" s="58">
        <f>MATCH(RosterPlan25[[#This Row],[player_id]],Draft2020[sleeper_id],0)</f>
        <v>195</v>
      </c>
      <c r="F237" s="58" t="str">
        <f>INDEX(CompositeRoster[team],RosterPlan25[[#This Row],[RosterIndex]])&amp;""</f>
        <v>JAX</v>
      </c>
      <c r="G237" s="58" t="str">
        <f>INDEX(CompositeRoster[position],RosterPlan25[[#This Row],[RosterIndex]])&amp;""</f>
        <v>WR</v>
      </c>
      <c r="H237" s="58" t="str">
        <f>INDEX(CompositeRoster[source],RosterPlan25[[#This Row],[RosterIndex]])</f>
        <v>Roster</v>
      </c>
      <c r="I237" s="59">
        <f>_xlfn.IFNA(INDEX(Draft2020[PRICE],RosterPlan25[[#This Row],[DraftIndex]]),0)</f>
        <v>11</v>
      </c>
      <c r="J237" s="59" t="str">
        <f>IF(RosterPlan25[[#This Row],[SOURCE]]="Rookie","Rookie",_xlfn.IFNA(INDEX(Draft2020[Current Contract],RosterPlan25[[#This Row],[DraftIndex]]),"Undrafted"))</f>
        <v>Auction</v>
      </c>
      <c r="K23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37" s="59">
        <f>ROUNDDOWN(RosterPlan25[[#This Row],[Optimal $]]*IF(RosterPlan25[[#This Row],[Contract]]="Rookie",0.3,0.15),0)</f>
        <v>0</v>
      </c>
      <c r="M237" s="59">
        <f ca="1">ROUNDDOWN(RosterPlan25[[#This Row],[Optimal $]]*IF(YEAR(TODAY())=2021,0,IF(RosterPlan25[[#This Row],[Contract]]="Rookie",0.3,0.15)),0)</f>
        <v>0</v>
      </c>
      <c r="N237" s="60">
        <f ca="1">IF(RosterPlan25[[#This Row],[SOURCE]]="Rookie",INDEX(Rookies2021[salary],MATCH(RosterPlan25[[#This Row],[PLAYER]],Rookies2021[full_name],0)),MAX(RosterPlan25[[#This Row],[Current $]]+RosterPlan25[[#This Row],[$↑ VAR]],1))</f>
        <v>11</v>
      </c>
      <c r="O237" s="26">
        <f>_xlfn.IFNA(IF(RosterPlan25[[#This Row],[POS]]="K",0,INDEX(BeerSheets[Average],MATCH(TEXT(RosterPlan25[[#This Row],[player_id]],"0"),BeerSheets[sleeper_id],0))),_xlfn.SWITCH(RosterPlan25[[#This Row],[POS]],"QB",-12,"RB",-8,"WR",-8,-5))</f>
        <v>-0.18</v>
      </c>
      <c r="P237" s="39" t="s">
        <v>434</v>
      </c>
      <c r="Q237" s="61">
        <f>_xlfn.IFNA(INDEX(Draft2020[Net Keeper Count],RosterPlan25[[#This Row],[DraftIndex]]),0)+IF(RosterPlan25[[#This Row],[KEEPER / RFA]]="K",1,0)</f>
        <v>1</v>
      </c>
      <c r="R237" s="60"/>
      <c r="S237" s="58">
        <f>IF(RosterPlan25[[#This Row],[VAR/G]]&gt;0,ROUND($AC$29*RosterPlan25[[#This Row],[VAR/G]],0),0)+1</f>
        <v>1</v>
      </c>
      <c r="T237" s="58">
        <f ca="1">RosterPlan25[[#This Row],[Optimal $]]-RosterPlan25[[#This Row],[2021 $]]</f>
        <v>-10</v>
      </c>
      <c r="U237" s="62">
        <f>IF(OR(RosterPlan25[[#This Row],[SOURCE]]="Rookie",RosterPlan25[[#This Row],[POS]]="K"),0,RosterPlan25[[#This Row],[VAR/G]]+3.3)</f>
        <v>3.1199999999999997</v>
      </c>
      <c r="V237" s="62">
        <f ca="1">IF(RosterPlan25[[#This Row],[VAW/G]]&gt;0,ROUND(RosterPlan25[[#This Row],[VAW/G]]*$AC$56,0)+1,1)</f>
        <v>191</v>
      </c>
      <c r="W237" s="63">
        <f ca="1">RosterPlan25[[#This Row],[VAWG Market $]]-_xlfn.IFNA(RosterPlan25[[#This Row],[2021 $]],1)</f>
        <v>180</v>
      </c>
      <c r="X23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7" s="62">
        <f ca="1">RosterPlan25[[#This Row],[Pure Inflated $]]-RosterPlan25[[#This Row],[2021 $]]</f>
        <v>-10</v>
      </c>
      <c r="Z237" s="62">
        <f>INDEX(players[age],MATCH(RosterPlan25[[#This Row],[player_id]],players[sleeper_id],0))</f>
        <v>31</v>
      </c>
      <c r="AQ237"/>
      <c r="AR237"/>
      <c r="AS237"/>
      <c r="AT237"/>
      <c r="AU237"/>
      <c r="AV237"/>
    </row>
    <row r="238" spans="1:48" x14ac:dyDescent="0.3">
      <c r="A238" s="1" t="s">
        <v>42</v>
      </c>
      <c r="B238" s="69" t="s">
        <v>265</v>
      </c>
      <c r="C238" s="69" t="s">
        <v>1651</v>
      </c>
      <c r="D238" s="69">
        <f>_xlfn.IFNA(MATCH(RosterPlan25[[#This Row],[player_id]],CompositeRoster[sleeper_id],0),  MATCH(RosterPlan25[[#This Row],[PLAYER]],CompositeRoster[full_name],0))</f>
        <v>237</v>
      </c>
      <c r="E238" s="69">
        <f>MATCH(RosterPlan25[[#This Row],[player_id]],Draft2020[sleeper_id],0)</f>
        <v>194</v>
      </c>
      <c r="F238" s="58" t="str">
        <f>INDEX(CompositeRoster[team],RosterPlan25[[#This Row],[RosterIndex]])&amp;""</f>
        <v>ATL</v>
      </c>
      <c r="G238" s="58" t="str">
        <f>INDEX(CompositeRoster[position],RosterPlan25[[#This Row],[RosterIndex]])&amp;""</f>
        <v>QB</v>
      </c>
      <c r="H238" s="58" t="str">
        <f>INDEX(CompositeRoster[source],RosterPlan25[[#This Row],[RosterIndex]])</f>
        <v>Roster</v>
      </c>
      <c r="I238" s="59">
        <f>_xlfn.IFNA(INDEX(Draft2020[PRICE],RosterPlan25[[#This Row],[DraftIndex]]),0)</f>
        <v>6</v>
      </c>
      <c r="J238" s="59" t="str">
        <f>IF(RosterPlan25[[#This Row],[SOURCE]]="Rookie","Rookie",_xlfn.IFNA(INDEX(Draft2020[Current Contract],RosterPlan25[[#This Row],[DraftIndex]]),"Undrafted"))</f>
        <v>Auction</v>
      </c>
      <c r="K238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38" s="59">
        <f>ROUNDDOWN(RosterPlan25[[#This Row],[Optimal $]]*IF(RosterPlan25[[#This Row],[Contract]]="Rookie",0.3,0.15),0)</f>
        <v>0</v>
      </c>
      <c r="M238" s="59">
        <f ca="1">ROUNDDOWN(RosterPlan25[[#This Row],[Optimal $]]*IF(YEAR(TODAY())=2021,0,IF(RosterPlan25[[#This Row],[Contract]]="Rookie",0.3,0.15)),0)</f>
        <v>0</v>
      </c>
      <c r="N238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238" s="26">
        <f>_xlfn.IFNA(IF(RosterPlan25[[#This Row],[POS]]="K",0,INDEX(BeerSheets[Average],MATCH(TEXT(RosterPlan25[[#This Row],[player_id]],"0"),BeerSheets[sleeper_id],0))),_xlfn.SWITCH(RosterPlan25[[#This Row],[POS]],"QB",-12,"RB",-8,"WR",-8,-5))</f>
        <v>-1.03</v>
      </c>
      <c r="P238" s="39" t="s">
        <v>434</v>
      </c>
      <c r="Q238" s="61">
        <f>_xlfn.IFNA(INDEX(Draft2020[Net Keeper Count],RosterPlan25[[#This Row],[DraftIndex]]),0)+IF(RosterPlan25[[#This Row],[KEEPER / RFA]]="K",1,0)</f>
        <v>1</v>
      </c>
      <c r="R238" s="60"/>
      <c r="S238" s="58">
        <f>IF(RosterPlan25[[#This Row],[VAR/G]]&gt;0,ROUND($AC$29*RosterPlan25[[#This Row],[VAR/G]],0),0)+1</f>
        <v>1</v>
      </c>
      <c r="T238" s="58">
        <f ca="1">RosterPlan25[[#This Row],[Optimal $]]-RosterPlan25[[#This Row],[2021 $]]</f>
        <v>-5</v>
      </c>
      <c r="U238" s="62">
        <f>IF(OR(RosterPlan25[[#This Row],[SOURCE]]="Rookie",RosterPlan25[[#This Row],[POS]]="K"),0,RosterPlan25[[#This Row],[VAR/G]]+3.3)</f>
        <v>2.2699999999999996</v>
      </c>
      <c r="V238" s="62">
        <f ca="1">IF(RosterPlan25[[#This Row],[VAW/G]]&gt;0,ROUND(RosterPlan25[[#This Row],[VAW/G]]*$AC$56,0)+1,1)</f>
        <v>139</v>
      </c>
      <c r="W238" s="63">
        <f ca="1">RosterPlan25[[#This Row],[VAWG Market $]]-_xlfn.IFNA(RosterPlan25[[#This Row],[2021 $]],1)</f>
        <v>133</v>
      </c>
      <c r="X23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38" s="62">
        <f ca="1">RosterPlan25[[#This Row],[Pure Inflated $]]-RosterPlan25[[#This Row],[2021 $]]</f>
        <v>-5</v>
      </c>
      <c r="Z238" s="62">
        <f>INDEX(players[age],MATCH(RosterPlan25[[#This Row],[player_id]],players[sleeper_id],0))</f>
        <v>36</v>
      </c>
      <c r="AN238" s="36">
        <v>0.25</v>
      </c>
      <c r="AO238" s="36">
        <v>4</v>
      </c>
      <c r="AP238" s="36">
        <f>RosterPlan25[[#This Row],[Current $]]+ROUNDDOWN(AO238*0.3,0)</f>
        <v>7</v>
      </c>
      <c r="AQ238"/>
      <c r="AR238"/>
      <c r="AS238"/>
      <c r="AT238"/>
      <c r="AU238"/>
      <c r="AV238"/>
    </row>
    <row r="239" spans="1:48" x14ac:dyDescent="0.3">
      <c r="A239" s="1" t="s">
        <v>92</v>
      </c>
      <c r="B239" s="69" t="s">
        <v>265</v>
      </c>
      <c r="C239" s="69" t="s">
        <v>8334</v>
      </c>
      <c r="D239" s="69">
        <f>_xlfn.IFNA(MATCH(RosterPlan25[[#This Row],[player_id]],CompositeRoster[sleeper_id],0),  MATCH(RosterPlan25[[#This Row],[PLAYER]],CompositeRoster[full_name],0))</f>
        <v>238</v>
      </c>
      <c r="E239" s="69">
        <f>MATCH(RosterPlan25[[#This Row],[player_id]],Draft2020[sleeper_id],0)</f>
        <v>210</v>
      </c>
      <c r="F239" s="58" t="str">
        <f>INDEX(CompositeRoster[team],RosterPlan25[[#This Row],[RosterIndex]])&amp;""</f>
        <v>SF</v>
      </c>
      <c r="G239" s="58" t="str">
        <f>INDEX(CompositeRoster[position],RosterPlan25[[#This Row],[RosterIndex]])&amp;""</f>
        <v>RB</v>
      </c>
      <c r="H239" s="58" t="str">
        <f>INDEX(CompositeRoster[source],RosterPlan25[[#This Row],[RosterIndex]])</f>
        <v>Roster</v>
      </c>
      <c r="I239" s="59">
        <f>_xlfn.IFNA(INDEX(Draft2020[PRICE],RosterPlan25[[#This Row],[DraftIndex]]),0)</f>
        <v>4</v>
      </c>
      <c r="J239" s="59" t="str">
        <f>IF(RosterPlan25[[#This Row],[SOURCE]]="Rookie","Rookie",_xlfn.IFNA(INDEX(Draft2020[Current Contract],RosterPlan25[[#This Row],[DraftIndex]]),"Undrafted"))</f>
        <v>Undrafted</v>
      </c>
      <c r="K239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39" s="59">
        <f>ROUNDDOWN(RosterPlan25[[#This Row],[Optimal $]]*IF(RosterPlan25[[#This Row],[Contract]]="Rookie",0.3,0.15),0)</f>
        <v>3</v>
      </c>
      <c r="M239" s="59">
        <f ca="1">ROUNDDOWN(RosterPlan25[[#This Row],[Optimal $]]*IF(YEAR(TODAY())=2021,0,IF(RosterPlan25[[#This Row],[Contract]]="Rookie",0.3,0.15)),0)</f>
        <v>0</v>
      </c>
      <c r="N239" s="58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239" s="48">
        <f>_xlfn.IFNA(IF(RosterPlan25[[#This Row],[POS]]="K",0,INDEX(BeerSheets[Average],MATCH(TEXT(RosterPlan25[[#This Row],[player_id]],"0"),BeerSheets[sleeper_id],0))),_xlfn.SWITCH(RosterPlan25[[#This Row],[POS]],"QB",-12,"RB",-8,"WR",-8,-5))</f>
        <v>2.13</v>
      </c>
      <c r="P239" s="39" t="s">
        <v>434</v>
      </c>
      <c r="Q239" s="60">
        <f>_xlfn.IFNA(INDEX(Draft2020[Net Keeper Count],RosterPlan25[[#This Row],[DraftIndex]]),0)+IF(RosterPlan25[[#This Row],[KEEPER / RFA]]="K",1,0)</f>
        <v>2</v>
      </c>
      <c r="R239" s="61"/>
      <c r="S239" s="58">
        <f>IF(RosterPlan25[[#This Row],[VAR/G]]&gt;0,ROUND($AC$29*RosterPlan25[[#This Row],[VAR/G]],0),0)+1</f>
        <v>20</v>
      </c>
      <c r="T239" s="58">
        <f ca="1">RosterPlan25[[#This Row],[Optimal $]]-RosterPlan25[[#This Row],[2021 $]]</f>
        <v>16</v>
      </c>
      <c r="U239" s="62">
        <f>IF(OR(RosterPlan25[[#This Row],[SOURCE]]="Rookie",RosterPlan25[[#This Row],[POS]]="K"),0,RosterPlan25[[#This Row],[VAR/G]]+3.3)</f>
        <v>5.43</v>
      </c>
      <c r="V239" s="62">
        <f ca="1">IF(RosterPlan25[[#This Row],[VAW/G]]&gt;0,ROUND(RosterPlan25[[#This Row],[VAW/G]]*$AC$56,0)+1,1)</f>
        <v>332</v>
      </c>
      <c r="W239" s="63">
        <f ca="1">RosterPlan25[[#This Row],[VAWG Market $]]-_xlfn.IFNA(RosterPlan25[[#This Row],[2021 $]],1)</f>
        <v>328</v>
      </c>
      <c r="X239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239" s="58">
        <f ca="1">RosterPlan25[[#This Row],[Pure Inflated $]]-RosterPlan25[[#This Row],[2021 $]]</f>
        <v>117</v>
      </c>
      <c r="Z239" s="62">
        <f>INDEX(players[age],MATCH(RosterPlan25[[#This Row],[player_id]],players[sleeper_id],0))</f>
        <v>29</v>
      </c>
      <c r="AQ239"/>
      <c r="AR239"/>
      <c r="AS239"/>
      <c r="AT239"/>
      <c r="AU239"/>
      <c r="AV239"/>
    </row>
    <row r="240" spans="1:48" x14ac:dyDescent="0.3">
      <c r="A240" s="1" t="s">
        <v>7488</v>
      </c>
      <c r="B240" s="69" t="s">
        <v>265</v>
      </c>
      <c r="C240" s="69" t="s">
        <v>7491</v>
      </c>
      <c r="D240" s="69">
        <f>_xlfn.IFNA(MATCH(RosterPlan25[[#This Row],[player_id]],CompositeRoster[sleeper_id],0),  MATCH(RosterPlan25[[#This Row],[PLAYER]],CompositeRoster[full_name],0))</f>
        <v>239</v>
      </c>
      <c r="E240" s="69">
        <f>MATCH(RosterPlan25[[#This Row],[player_id]],Draft2020[sleeper_id],0)</f>
        <v>198</v>
      </c>
      <c r="F240" s="69" t="str">
        <f>INDEX(CompositeRoster[team],RosterPlan25[[#This Row],[RosterIndex]])&amp;""</f>
        <v>ATL</v>
      </c>
      <c r="G240" s="69" t="str">
        <f>INDEX(CompositeRoster[position],RosterPlan25[[#This Row],[RosterIndex]])&amp;""</f>
        <v>WR</v>
      </c>
      <c r="H240" s="69" t="str">
        <f>INDEX(CompositeRoster[source],RosterPlan25[[#This Row],[RosterIndex]])</f>
        <v>Roster</v>
      </c>
      <c r="I240" s="42">
        <f>_xlfn.IFNA(INDEX(Draft2020[PRICE],RosterPlan25[[#This Row],[DraftIndex]]),0)</f>
        <v>1</v>
      </c>
      <c r="J240" s="42" t="str">
        <f>IF(RosterPlan25[[#This Row],[SOURCE]]="Rookie","Rookie",_xlfn.IFNA(INDEX(Draft2020[Current Contract],RosterPlan25[[#This Row],[DraftIndex]]),"Undrafted"))</f>
        <v>Undrafted</v>
      </c>
      <c r="K240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40" s="42">
        <f>ROUNDDOWN(RosterPlan25[[#This Row],[Optimal $]]*IF(RosterPlan25[[#This Row],[Contract]]="Rookie",0.3,0.15),0)</f>
        <v>0</v>
      </c>
      <c r="M240" s="42">
        <f ca="1">ROUNDDOWN(RosterPlan25[[#This Row],[Optimal $]]*IF(YEAR(TODAY())=2021,0,IF(RosterPlan25[[#This Row],[Contract]]="Rookie",0.3,0.15)),0)</f>
        <v>0</v>
      </c>
      <c r="N240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40" s="38">
        <f>_xlfn.IFNA(IF(RosterPlan25[[#This Row],[POS]]="K",0,INDEX(BeerSheets[Average],MATCH(TEXT(RosterPlan25[[#This Row],[player_id]],"0"),BeerSheets[sleeper_id],0))),_xlfn.SWITCH(RosterPlan25[[#This Row],[POS]],"QB",-12,"RB",-8,"WR",-8,-5))</f>
        <v>-1.59</v>
      </c>
      <c r="P240" s="39" t="s">
        <v>434</v>
      </c>
      <c r="Q240" s="69">
        <f>_xlfn.IFNA(INDEX(Draft2020[Net Keeper Count],RosterPlan25[[#This Row],[DraftIndex]]),0)+IF(RosterPlan25[[#This Row],[KEEPER / RFA]]="K",1,0)</f>
        <v>2</v>
      </c>
      <c r="R240" s="39"/>
      <c r="S240" s="69">
        <f>IF(RosterPlan25[[#This Row],[VAR/G]]&gt;0,ROUND($AC$29*RosterPlan25[[#This Row],[VAR/G]],0),0)+1</f>
        <v>1</v>
      </c>
      <c r="T240" s="36">
        <f ca="1">RosterPlan25[[#This Row],[Optimal $]]-RosterPlan25[[#This Row],[2021 $]]</f>
        <v>0</v>
      </c>
      <c r="U240" s="36">
        <f>IF(OR(RosterPlan25[[#This Row],[SOURCE]]="Rookie",RosterPlan25[[#This Row],[POS]]="K"),0,RosterPlan25[[#This Row],[VAR/G]]+3.3)</f>
        <v>1.7099999999999997</v>
      </c>
      <c r="V240" s="36">
        <f ca="1">IF(RosterPlan25[[#This Row],[VAW/G]]&gt;0,ROUND(RosterPlan25[[#This Row],[VAW/G]]*$AC$56,0)+1,1)</f>
        <v>105</v>
      </c>
      <c r="W240" s="43">
        <f ca="1">RosterPlan25[[#This Row],[VAWG Market $]]-_xlfn.IFNA(RosterPlan25[[#This Row],[2021 $]],1)</f>
        <v>104</v>
      </c>
      <c r="X240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0" s="36">
        <f ca="1">RosterPlan25[[#This Row],[Pure Inflated $]]-RosterPlan25[[#This Row],[2021 $]]</f>
        <v>0</v>
      </c>
      <c r="Z240" s="62">
        <f>INDEX(players[age],MATCH(RosterPlan25[[#This Row],[player_id]],players[sleeper_id],0))</f>
        <v>25</v>
      </c>
      <c r="AQ240"/>
      <c r="AR240"/>
      <c r="AS240"/>
      <c r="AT240"/>
      <c r="AU240"/>
      <c r="AV240"/>
    </row>
    <row r="241" spans="1:48" x14ac:dyDescent="0.3">
      <c r="A241" s="1" t="s">
        <v>19</v>
      </c>
      <c r="B241" s="69" t="s">
        <v>265</v>
      </c>
      <c r="C241" s="69" t="s">
        <v>5179</v>
      </c>
      <c r="D241" s="69">
        <f>_xlfn.IFNA(MATCH(RosterPlan25[[#This Row],[player_id]],CompositeRoster[sleeper_id],0),  MATCH(RosterPlan25[[#This Row],[PLAYER]],CompositeRoster[full_name],0))</f>
        <v>240</v>
      </c>
      <c r="E241" s="69">
        <f>MATCH(RosterPlan25[[#This Row],[player_id]],Draft2020[sleeper_id],0)</f>
        <v>193</v>
      </c>
      <c r="F241" s="69" t="str">
        <f>INDEX(CompositeRoster[team],RosterPlan25[[#This Row],[RosterIndex]])&amp;""</f>
        <v>BUF</v>
      </c>
      <c r="G241" s="69" t="str">
        <f>INDEX(CompositeRoster[position],RosterPlan25[[#This Row],[RosterIndex]])&amp;""</f>
        <v>WR</v>
      </c>
      <c r="H241" s="69" t="str">
        <f>INDEX(CompositeRoster[source],RosterPlan25[[#This Row],[RosterIndex]])</f>
        <v>Roster</v>
      </c>
      <c r="I241" s="42">
        <f>_xlfn.IFNA(INDEX(Draft2020[PRICE],RosterPlan25[[#This Row],[DraftIndex]]),0)</f>
        <v>26</v>
      </c>
      <c r="J241" s="42" t="str">
        <f>IF(RosterPlan25[[#This Row],[SOURCE]]="Rookie","Rookie",_xlfn.IFNA(INDEX(Draft2020[Current Contract],RosterPlan25[[#This Row],[DraftIndex]]),"Undrafted"))</f>
        <v>Auction</v>
      </c>
      <c r="K241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41" s="42">
        <f>ROUNDDOWN(RosterPlan25[[#This Row],[Optimal $]]*IF(RosterPlan25[[#This Row],[Contract]]="Rookie",0.3,0.15),0)</f>
        <v>7</v>
      </c>
      <c r="M241" s="42">
        <f ca="1">ROUNDDOWN(RosterPlan25[[#This Row],[Optimal $]]*IF(YEAR(TODAY())=2021,0,IF(RosterPlan25[[#This Row],[Contract]]="Rookie",0.3,0.15)),0)</f>
        <v>0</v>
      </c>
      <c r="N241" s="69">
        <f ca="1">IF(RosterPlan25[[#This Row],[SOURCE]]="Rookie",INDEX(Rookies2021[salary],MATCH(RosterPlan25[[#This Row],[PLAYER]],Rookies2021[full_name],0)),MAX(RosterPlan25[[#This Row],[Current $]]+RosterPlan25[[#This Row],[$↑ VAR]],1))</f>
        <v>26</v>
      </c>
      <c r="O241" s="38">
        <f>_xlfn.IFNA(IF(RosterPlan25[[#This Row],[POS]]="K",0,INDEX(BeerSheets[Average],MATCH(TEXT(RosterPlan25[[#This Row],[player_id]],"0"),BeerSheets[sleeper_id],0))),_xlfn.SWITCH(RosterPlan25[[#This Row],[POS]],"QB",-12,"RB",-8,"WR",-8,-5))</f>
        <v>5.09</v>
      </c>
      <c r="P241" s="39" t="s">
        <v>434</v>
      </c>
      <c r="Q241" s="69">
        <f>_xlfn.IFNA(INDEX(Draft2020[Net Keeper Count],RosterPlan25[[#This Row],[DraftIndex]]),0)+IF(RosterPlan25[[#This Row],[KEEPER / RFA]]="K",1,0)</f>
        <v>1</v>
      </c>
      <c r="R241" s="39"/>
      <c r="S241" s="36">
        <f>IF(RosterPlan25[[#This Row],[VAR/G]]&gt;0,ROUND($AC$29*RosterPlan25[[#This Row],[VAR/G]],0),0)+1</f>
        <v>47</v>
      </c>
      <c r="T241" s="36">
        <f ca="1">RosterPlan25[[#This Row],[Optimal $]]-RosterPlan25[[#This Row],[2021 $]]</f>
        <v>21</v>
      </c>
      <c r="U241" s="36">
        <f>IF(OR(RosterPlan25[[#This Row],[SOURCE]]="Rookie",RosterPlan25[[#This Row],[POS]]="K"),0,RosterPlan25[[#This Row],[VAR/G]]+3.3)</f>
        <v>8.39</v>
      </c>
      <c r="V241" s="36">
        <f ca="1">IF(RosterPlan25[[#This Row],[VAW/G]]&gt;0,ROUND(RosterPlan25[[#This Row],[VAW/G]]*$AC$56,0)+1,1)</f>
        <v>513</v>
      </c>
      <c r="W241" s="43">
        <f ca="1">RosterPlan25[[#This Row],[VAWG Market $]]-_xlfn.IFNA(RosterPlan25[[#This Row],[2021 $]],1)</f>
        <v>487</v>
      </c>
      <c r="X241" s="36">
        <f ca="1">IF(RosterPlan25[[#This Row],[VAR/G]]&gt;0,1+ROUND(RosterPlan25[[#This Row],[VAR/G]]*IF(RosterPlan25[[#This Row],[KEEPER / RFA]]="K",($AC$34+RosterPlan25[[#This Row],[2021 $]]-1)/($AC$25+RosterPlan25[[#This Row],[VAR/G]]),$AC$35),0),1)</f>
        <v>143</v>
      </c>
      <c r="Y241" s="36">
        <f ca="1">RosterPlan25[[#This Row],[Pure Inflated $]]-RosterPlan25[[#This Row],[2021 $]]</f>
        <v>117</v>
      </c>
      <c r="Z241" s="62">
        <f>INDEX(players[age],MATCH(RosterPlan25[[#This Row],[player_id]],players[sleeper_id],0))</f>
        <v>27</v>
      </c>
      <c r="AN241" s="36">
        <v>7.9250000000000007</v>
      </c>
      <c r="AO241" s="36">
        <v>112</v>
      </c>
      <c r="AP241" s="36">
        <f>RosterPlan25[[#This Row],[Current $]]+ROUNDDOWN(AO241*0.3,0)</f>
        <v>59</v>
      </c>
      <c r="AQ241"/>
      <c r="AR241"/>
      <c r="AS241"/>
      <c r="AT241"/>
      <c r="AU241"/>
      <c r="AV241"/>
    </row>
    <row r="242" spans="1:48" x14ac:dyDescent="0.3">
      <c r="A242" s="1" t="s">
        <v>244</v>
      </c>
      <c r="B242" s="69" t="s">
        <v>265</v>
      </c>
      <c r="C242" s="69" t="s">
        <v>7937</v>
      </c>
      <c r="D242" s="69">
        <f>_xlfn.IFNA(MATCH(RosterPlan25[[#This Row],[player_id]],CompositeRoster[sleeper_id],0),  MATCH(RosterPlan25[[#This Row],[PLAYER]],CompositeRoster[full_name],0))</f>
        <v>241</v>
      </c>
      <c r="E242" s="69">
        <f>MATCH(RosterPlan25[[#This Row],[player_id]],Draft2020[sleeper_id],0)</f>
        <v>229</v>
      </c>
      <c r="F242" s="58" t="str">
        <f>INDEX(CompositeRoster[team],RosterPlan25[[#This Row],[RosterIndex]])&amp;""</f>
        <v>CIN</v>
      </c>
      <c r="G242" s="58" t="str">
        <f>INDEX(CompositeRoster[position],RosterPlan25[[#This Row],[RosterIndex]])&amp;""</f>
        <v>WR</v>
      </c>
      <c r="H242" s="58" t="str">
        <f>INDEX(CompositeRoster[source],RosterPlan25[[#This Row],[RosterIndex]])</f>
        <v>Roster</v>
      </c>
      <c r="I242" s="59">
        <f>_xlfn.IFNA(INDEX(Draft2020[PRICE],RosterPlan25[[#This Row],[DraftIndex]]),0)</f>
        <v>2</v>
      </c>
      <c r="J242" s="59" t="str">
        <f>IF(RosterPlan25[[#This Row],[SOURCE]]="Rookie","Rookie",_xlfn.IFNA(INDEX(Draft2020[Current Contract],RosterPlan25[[#This Row],[DraftIndex]]),"Undrafted"))</f>
        <v>Undrafted</v>
      </c>
      <c r="K24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42" s="59">
        <f>ROUNDDOWN(RosterPlan25[[#This Row],[Optimal $]]*IF(RosterPlan25[[#This Row],[Contract]]="Rookie",0.3,0.15),0)</f>
        <v>0</v>
      </c>
      <c r="M242" s="59">
        <f ca="1">ROUNDDOWN(RosterPlan25[[#This Row],[Optimal $]]*IF(YEAR(TODAY())=2021,0,IF(RosterPlan25[[#This Row],[Contract]]="Rookie",0.3,0.15)),0)</f>
        <v>0</v>
      </c>
      <c r="N242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42" s="26">
        <f>_xlfn.IFNA(IF(RosterPlan25[[#This Row],[POS]]="K",0,INDEX(BeerSheets[Average],MATCH(TEXT(RosterPlan25[[#This Row],[player_id]],"0"),BeerSheets[sleeper_id],0))),_xlfn.SWITCH(RosterPlan25[[#This Row],[POS]],"QB",-12,"RB",-8,"WR",-8,-5))</f>
        <v>0.25</v>
      </c>
      <c r="P242" s="39" t="s">
        <v>434</v>
      </c>
      <c r="Q242" s="61">
        <f>_xlfn.IFNA(INDEX(Draft2020[Net Keeper Count],RosterPlan25[[#This Row],[DraftIndex]]),0)+IF(RosterPlan25[[#This Row],[KEEPER / RFA]]="K",1,0)</f>
        <v>3</v>
      </c>
      <c r="R242" s="60"/>
      <c r="S242" s="58">
        <f>IF(RosterPlan25[[#This Row],[VAR/G]]&gt;0,ROUND($AC$29*RosterPlan25[[#This Row],[VAR/G]],0),0)+1</f>
        <v>3</v>
      </c>
      <c r="T242" s="58">
        <f ca="1">RosterPlan25[[#This Row],[Optimal $]]-RosterPlan25[[#This Row],[2021 $]]</f>
        <v>1</v>
      </c>
      <c r="U242" s="62">
        <f>IF(OR(RosterPlan25[[#This Row],[SOURCE]]="Rookie",RosterPlan25[[#This Row],[POS]]="K"),0,RosterPlan25[[#This Row],[VAR/G]]+3.3)</f>
        <v>3.55</v>
      </c>
      <c r="V242" s="62">
        <f ca="1">IF(RosterPlan25[[#This Row],[VAW/G]]&gt;0,ROUND(RosterPlan25[[#This Row],[VAW/G]]*$AC$56,0)+1,1)</f>
        <v>217</v>
      </c>
      <c r="W242" s="63">
        <f ca="1">RosterPlan25[[#This Row],[VAWG Market $]]-_xlfn.IFNA(RosterPlan25[[#This Row],[2021 $]],1)</f>
        <v>215</v>
      </c>
      <c r="X24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119</v>
      </c>
      <c r="Y242" s="62">
        <f ca="1">RosterPlan25[[#This Row],[Pure Inflated $]]-RosterPlan25[[#This Row],[2021 $]]</f>
        <v>117</v>
      </c>
      <c r="Z242" s="62">
        <f>INDEX(players[age],MATCH(RosterPlan25[[#This Row],[player_id]],players[sleeper_id],0))</f>
        <v>26</v>
      </c>
      <c r="AN242" s="36">
        <v>2.28125</v>
      </c>
      <c r="AO242" s="36">
        <v>33</v>
      </c>
      <c r="AP242" s="36">
        <f>RosterPlan25[[#This Row],[Current $]]+ROUNDDOWN(AO242*0.3,0)</f>
        <v>11</v>
      </c>
      <c r="AQ242"/>
      <c r="AR242"/>
      <c r="AS242"/>
      <c r="AT242"/>
      <c r="AU242"/>
      <c r="AV242"/>
    </row>
    <row r="243" spans="1:48" x14ac:dyDescent="0.3">
      <c r="A243" s="1" t="s">
        <v>124</v>
      </c>
      <c r="B243" s="69" t="s">
        <v>265</v>
      </c>
      <c r="C243" s="69" t="s">
        <v>5671</v>
      </c>
      <c r="D243" s="58">
        <f>_xlfn.IFNA(MATCH(RosterPlan25[[#This Row],[player_id]],CompositeRoster[sleeper_id],0),  MATCH(RosterPlan25[[#This Row],[PLAYER]],CompositeRoster[full_name],0))</f>
        <v>242</v>
      </c>
      <c r="E243" s="58">
        <f>MATCH(RosterPlan25[[#This Row],[player_id]],Draft2020[sleeper_id],0)</f>
        <v>202</v>
      </c>
      <c r="F243" s="58" t="str">
        <f>INDEX(CompositeRoster[team],RosterPlan25[[#This Row],[RosterIndex]])&amp;""</f>
        <v>DET</v>
      </c>
      <c r="G243" s="58" t="str">
        <f>INDEX(CompositeRoster[position],RosterPlan25[[#This Row],[RosterIndex]])&amp;""</f>
        <v>WR</v>
      </c>
      <c r="H243" s="58" t="str">
        <f>INDEX(CompositeRoster[source],RosterPlan25[[#This Row],[RosterIndex]])</f>
        <v>Roster</v>
      </c>
      <c r="I243" s="59">
        <f>_xlfn.IFNA(INDEX(Draft2020[PRICE],RosterPlan25[[#This Row],[DraftIndex]]),0)</f>
        <v>1</v>
      </c>
      <c r="J243" s="59" t="str">
        <f>IF(RosterPlan25[[#This Row],[SOURCE]]="Rookie","Rookie",_xlfn.IFNA(INDEX(Draft2020[Current Contract],RosterPlan25[[#This Row],[DraftIndex]]),"Undrafted"))</f>
        <v>Undrafted</v>
      </c>
      <c r="K24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43" s="59">
        <f>ROUNDDOWN(RosterPlan25[[#This Row],[Optimal $]]*IF(RosterPlan25[[#This Row],[Contract]]="Rookie",0.3,0.15),0)</f>
        <v>0</v>
      </c>
      <c r="M243" s="59">
        <f ca="1">ROUNDDOWN(RosterPlan25[[#This Row],[Optimal $]]*IF(YEAR(TODAY())=2021,0,IF(RosterPlan25[[#This Row],[Contract]]="Rookie",0.3,0.15)),0)</f>
        <v>0</v>
      </c>
      <c r="N243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43" s="26">
        <f>_xlfn.IFNA(IF(RosterPlan25[[#This Row],[POS]]="K",0,INDEX(BeerSheets[Average],MATCH(TEXT(RosterPlan25[[#This Row],[player_id]],"0"),BeerSheets[sleeper_id],0))),_xlfn.SWITCH(RosterPlan25[[#This Row],[POS]],"QB",-12,"RB",-8,"WR",-8,-5))</f>
        <v>-1.63</v>
      </c>
      <c r="P243" s="39" t="s">
        <v>434</v>
      </c>
      <c r="Q243" s="61">
        <f>_xlfn.IFNA(INDEX(Draft2020[Net Keeper Count],RosterPlan25[[#This Row],[DraftIndex]]),0)+IF(RosterPlan25[[#This Row],[KEEPER / RFA]]="K",1,0)</f>
        <v>2</v>
      </c>
      <c r="R243" s="60"/>
      <c r="S243" s="58">
        <f>IF(RosterPlan25[[#This Row],[VAR/G]]&gt;0,ROUND($AC$29*RosterPlan25[[#This Row],[VAR/G]],0),0)+1</f>
        <v>1</v>
      </c>
      <c r="T243" s="58">
        <f ca="1">RosterPlan25[[#This Row],[Optimal $]]-RosterPlan25[[#This Row],[2021 $]]</f>
        <v>0</v>
      </c>
      <c r="U243" s="62">
        <f>IF(OR(RosterPlan25[[#This Row],[SOURCE]]="Rookie",RosterPlan25[[#This Row],[POS]]="K"),0,RosterPlan25[[#This Row],[VAR/G]]+3.3)</f>
        <v>1.67</v>
      </c>
      <c r="V243" s="62">
        <f ca="1">IF(RosterPlan25[[#This Row],[VAW/G]]&gt;0,ROUND(RosterPlan25[[#This Row],[VAW/G]]*$AC$56,0)+1,1)</f>
        <v>103</v>
      </c>
      <c r="W243" s="63">
        <f ca="1">RosterPlan25[[#This Row],[VAWG Market $]]-_xlfn.IFNA(RosterPlan25[[#This Row],[2021 $]],1)</f>
        <v>102</v>
      </c>
      <c r="X24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3" s="62">
        <f ca="1">RosterPlan25[[#This Row],[Pure Inflated $]]-RosterPlan25[[#This Row],[2021 $]]</f>
        <v>0</v>
      </c>
      <c r="Z243" s="62">
        <f>INDEX(players[age],MATCH(RosterPlan25[[#This Row],[player_id]],players[sleeper_id],0))</f>
        <v>29</v>
      </c>
      <c r="AQ243"/>
      <c r="AR243"/>
      <c r="AS243"/>
      <c r="AT243"/>
      <c r="AU243"/>
      <c r="AV243"/>
    </row>
    <row r="244" spans="1:48" x14ac:dyDescent="0.3">
      <c r="A244" s="1"/>
      <c r="B244" s="69" t="s">
        <v>265</v>
      </c>
      <c r="C244" s="69" t="s">
        <v>15526</v>
      </c>
      <c r="D244" s="69">
        <f>_xlfn.IFNA(MATCH(RosterPlan25[[#This Row],[player_id]],CompositeRoster[sleeper_id],0),  MATCH(RosterPlan25[[#This Row],[PLAYER]],CompositeRoster[full_name],0))</f>
        <v>243</v>
      </c>
      <c r="E244" s="69" t="e">
        <f>MATCH(RosterPlan25[[#This Row],[player_id]],Draft2020[sleeper_id],0)</f>
        <v>#N/A</v>
      </c>
      <c r="F244" s="58" t="str">
        <f>INDEX(CompositeRoster[team],RosterPlan25[[#This Row],[RosterIndex]])&amp;""</f>
        <v>TBD</v>
      </c>
      <c r="G244" s="58" t="str">
        <f>INDEX(CompositeRoster[position],RosterPlan25[[#This Row],[RosterIndex]])&amp;""</f>
        <v>TBD</v>
      </c>
      <c r="H244" s="58" t="str">
        <f>INDEX(CompositeRoster[source],RosterPlan25[[#This Row],[RosterIndex]])</f>
        <v>Rookie</v>
      </c>
      <c r="I244" s="59">
        <f>_xlfn.IFNA(INDEX(Draft2020[PRICE],RosterPlan25[[#This Row],[DraftIndex]]),0)</f>
        <v>0</v>
      </c>
      <c r="J244" s="59" t="str">
        <f>IF(RosterPlan25[[#This Row],[SOURCE]]="Rookie","Rookie",_xlfn.IFNA(INDEX(Draft2020[Current Contract],RosterPlan25[[#This Row],[DraftIndex]]),"Undrafted"))</f>
        <v>Rookie</v>
      </c>
      <c r="K24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44" s="59">
        <f>ROUNDDOWN(RosterPlan25[[#This Row],[Optimal $]]*IF(RosterPlan25[[#This Row],[Contract]]="Rookie",0.3,0.15),0)</f>
        <v>0</v>
      </c>
      <c r="M244" s="59">
        <f ca="1">ROUNDDOWN(RosterPlan25[[#This Row],[Optimal $]]*IF(YEAR(TODAY())=2021,0,IF(RosterPlan25[[#This Row],[Contract]]="Rookie",0.3,0.15)),0)</f>
        <v>0</v>
      </c>
      <c r="N244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244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44" s="39" t="s">
        <v>434</v>
      </c>
      <c r="Q244" s="61">
        <f>_xlfn.IFNA(INDEX(Draft2020[Net Keeper Count],RosterPlan25[[#This Row],[DraftIndex]]),0)+IF(RosterPlan25[[#This Row],[KEEPER / RFA]]="K",1,0)</f>
        <v>1</v>
      </c>
      <c r="R244" s="60"/>
      <c r="S244" s="58">
        <f>IF(RosterPlan25[[#This Row],[VAR/G]]&gt;0,ROUND($AC$29*RosterPlan25[[#This Row],[VAR/G]],0),0)+1</f>
        <v>1</v>
      </c>
      <c r="T244" s="58">
        <f>RosterPlan25[[#This Row],[Optimal $]]-RosterPlan25[[#This Row],[2021 $]]</f>
        <v>-3</v>
      </c>
      <c r="U244" s="62">
        <f>IF(OR(RosterPlan25[[#This Row],[SOURCE]]="Rookie",RosterPlan25[[#This Row],[POS]]="K"),0,RosterPlan25[[#This Row],[VAR/G]]+3.3)</f>
        <v>0</v>
      </c>
      <c r="V244" s="62">
        <f>IF(RosterPlan25[[#This Row],[VAW/G]]&gt;0,ROUND(RosterPlan25[[#This Row],[VAW/G]]*$AC$56,0)+1,1)</f>
        <v>1</v>
      </c>
      <c r="W244" s="63">
        <f>RosterPlan25[[#This Row],[VAWG Market $]]-_xlfn.IFNA(RosterPlan25[[#This Row],[2021 $]],1)</f>
        <v>-3</v>
      </c>
      <c r="X24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4" s="62">
        <f>RosterPlan25[[#This Row],[Pure Inflated $]]-RosterPlan25[[#This Row],[2021 $]]</f>
        <v>-3</v>
      </c>
      <c r="Z244" s="62" t="e">
        <f>INDEX(players[age],MATCH(RosterPlan25[[#This Row],[player_id]],players[sleeper_id],0))</f>
        <v>#N/A</v>
      </c>
      <c r="AQ244"/>
      <c r="AR244"/>
      <c r="AS244"/>
      <c r="AT244"/>
      <c r="AU244"/>
      <c r="AV244"/>
    </row>
    <row r="245" spans="1:48" x14ac:dyDescent="0.3">
      <c r="A245" s="1"/>
      <c r="B245" s="69" t="s">
        <v>265</v>
      </c>
      <c r="C245" s="69" t="s">
        <v>16716</v>
      </c>
      <c r="D245" s="69">
        <f>_xlfn.IFNA(MATCH(RosterPlan25[[#This Row],[player_id]],CompositeRoster[sleeper_id],0),  MATCH(RosterPlan25[[#This Row],[PLAYER]],CompositeRoster[full_name],0))</f>
        <v>244</v>
      </c>
      <c r="E245" s="69" t="e">
        <f>MATCH(RosterPlan25[[#This Row],[player_id]],Draft2020[sleeper_id],0)</f>
        <v>#N/A</v>
      </c>
      <c r="F245" s="58" t="str">
        <f>INDEX(CompositeRoster[team],RosterPlan25[[#This Row],[RosterIndex]])&amp;""</f>
        <v>TBD</v>
      </c>
      <c r="G245" s="58" t="str">
        <f>INDEX(CompositeRoster[position],RosterPlan25[[#This Row],[RosterIndex]])&amp;""</f>
        <v>TBD</v>
      </c>
      <c r="H245" s="58" t="str">
        <f>INDEX(CompositeRoster[source],RosterPlan25[[#This Row],[RosterIndex]])</f>
        <v>Rookie</v>
      </c>
      <c r="I245" s="59">
        <f>_xlfn.IFNA(INDEX(Draft2020[PRICE],RosterPlan25[[#This Row],[DraftIndex]]),0)</f>
        <v>0</v>
      </c>
      <c r="J245" s="59" t="str">
        <f>IF(RosterPlan25[[#This Row],[SOURCE]]="Rookie","Rookie",_xlfn.IFNA(INDEX(Draft2020[Current Contract],RosterPlan25[[#This Row],[DraftIndex]]),"Undrafted"))</f>
        <v>Rookie</v>
      </c>
      <c r="K24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45" s="59">
        <f>ROUNDDOWN(RosterPlan25[[#This Row],[Optimal $]]*IF(RosterPlan25[[#This Row],[Contract]]="Rookie",0.3,0.15),0)</f>
        <v>0</v>
      </c>
      <c r="M245" s="59">
        <f ca="1">ROUNDDOWN(RosterPlan25[[#This Row],[Optimal $]]*IF(YEAR(TODAY())=2021,0,IF(RosterPlan25[[#This Row],[Contract]]="Rookie",0.3,0.15)),0)</f>
        <v>0</v>
      </c>
      <c r="N245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245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45" s="39" t="s">
        <v>434</v>
      </c>
      <c r="Q245" s="61">
        <f>_xlfn.IFNA(INDEX(Draft2020[Net Keeper Count],RosterPlan25[[#This Row],[DraftIndex]]),0)+IF(RosterPlan25[[#This Row],[KEEPER / RFA]]="K",1,0)</f>
        <v>1</v>
      </c>
      <c r="R245" s="60"/>
      <c r="S245" s="58">
        <f>IF(RosterPlan25[[#This Row],[VAR/G]]&gt;0,ROUND($AC$29*RosterPlan25[[#This Row],[VAR/G]],0),0)+1</f>
        <v>1</v>
      </c>
      <c r="T245" s="58">
        <f>RosterPlan25[[#This Row],[Optimal $]]-RosterPlan25[[#This Row],[2021 $]]</f>
        <v>-2</v>
      </c>
      <c r="U245" s="62">
        <f>IF(OR(RosterPlan25[[#This Row],[SOURCE]]="Rookie",RosterPlan25[[#This Row],[POS]]="K"),0,RosterPlan25[[#This Row],[VAR/G]]+3.3)</f>
        <v>0</v>
      </c>
      <c r="V245" s="62">
        <f>IF(RosterPlan25[[#This Row],[VAW/G]]&gt;0,ROUND(RosterPlan25[[#This Row],[VAW/G]]*$AC$56,0)+1,1)</f>
        <v>1</v>
      </c>
      <c r="W245" s="63">
        <f>RosterPlan25[[#This Row],[VAWG Market $]]-_xlfn.IFNA(RosterPlan25[[#This Row],[2021 $]],1)</f>
        <v>-2</v>
      </c>
      <c r="X24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5" s="62">
        <f>RosterPlan25[[#This Row],[Pure Inflated $]]-RosterPlan25[[#This Row],[2021 $]]</f>
        <v>-2</v>
      </c>
      <c r="Z245" s="62" t="e">
        <f>INDEX(players[age],MATCH(RosterPlan25[[#This Row],[player_id]],players[sleeper_id],0))</f>
        <v>#N/A</v>
      </c>
      <c r="AQ245"/>
      <c r="AR245"/>
      <c r="AS245"/>
      <c r="AT245"/>
      <c r="AU245"/>
      <c r="AV245"/>
    </row>
    <row r="246" spans="1:48" x14ac:dyDescent="0.3">
      <c r="A246" s="1"/>
      <c r="B246" s="69" t="s">
        <v>265</v>
      </c>
      <c r="C246" s="69" t="s">
        <v>13755</v>
      </c>
      <c r="D246" s="69">
        <f>_xlfn.IFNA(MATCH(RosterPlan25[[#This Row],[player_id]],CompositeRoster[sleeper_id],0),  MATCH(RosterPlan25[[#This Row],[PLAYER]],CompositeRoster[full_name],0))</f>
        <v>245</v>
      </c>
      <c r="E246" s="69" t="e">
        <f>MATCH(RosterPlan25[[#This Row],[player_id]],Draft2020[sleeper_id],0)</f>
        <v>#N/A</v>
      </c>
      <c r="F246" s="58" t="str">
        <f>INDEX(CompositeRoster[team],RosterPlan25[[#This Row],[RosterIndex]])&amp;""</f>
        <v>TBD</v>
      </c>
      <c r="G246" s="58" t="str">
        <f>INDEX(CompositeRoster[position],RosterPlan25[[#This Row],[RosterIndex]])&amp;""</f>
        <v>TBD</v>
      </c>
      <c r="H246" s="58" t="str">
        <f>INDEX(CompositeRoster[source],RosterPlan25[[#This Row],[RosterIndex]])</f>
        <v>Rookie</v>
      </c>
      <c r="I246" s="59">
        <f>_xlfn.IFNA(INDEX(Draft2020[PRICE],RosterPlan25[[#This Row],[DraftIndex]]),0)</f>
        <v>0</v>
      </c>
      <c r="J246" s="59" t="str">
        <f>IF(RosterPlan25[[#This Row],[SOURCE]]="Rookie","Rookie",_xlfn.IFNA(INDEX(Draft2020[Current Contract],RosterPlan25[[#This Row],[DraftIndex]]),"Undrafted"))</f>
        <v>Rookie</v>
      </c>
      <c r="K24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46" s="59">
        <f>ROUNDDOWN(RosterPlan25[[#This Row],[Optimal $]]*IF(RosterPlan25[[#This Row],[Contract]]="Rookie",0.3,0.15),0)</f>
        <v>0</v>
      </c>
      <c r="M246" s="59">
        <f ca="1">ROUNDDOWN(RosterPlan25[[#This Row],[Optimal $]]*IF(YEAR(TODAY())=2021,0,IF(RosterPlan25[[#This Row],[Contract]]="Rookie",0.3,0.15)),0)</f>
        <v>0</v>
      </c>
      <c r="N246" s="58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246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46" s="39" t="s">
        <v>434</v>
      </c>
      <c r="Q246" s="60">
        <f>_xlfn.IFNA(INDEX(Draft2020[Net Keeper Count],RosterPlan25[[#This Row],[DraftIndex]]),0)+IF(RosterPlan25[[#This Row],[KEEPER / RFA]]="K",1,0)</f>
        <v>1</v>
      </c>
      <c r="R246" s="61"/>
      <c r="S246" s="58">
        <f>IF(RosterPlan25[[#This Row],[VAR/G]]&gt;0,ROUND($AC$29*RosterPlan25[[#This Row],[VAR/G]],0),0)+1</f>
        <v>1</v>
      </c>
      <c r="T246" s="58">
        <f>RosterPlan25[[#This Row],[Optimal $]]-RosterPlan25[[#This Row],[2021 $]]</f>
        <v>-1</v>
      </c>
      <c r="U246" s="62">
        <f>IF(OR(RosterPlan25[[#This Row],[SOURCE]]="Rookie",RosterPlan25[[#This Row],[POS]]="K"),0,RosterPlan25[[#This Row],[VAR/G]]+3.3)</f>
        <v>0</v>
      </c>
      <c r="V246" s="62">
        <f>IF(RosterPlan25[[#This Row],[VAW/G]]&gt;0,ROUND(RosterPlan25[[#This Row],[VAW/G]]*$AC$56,0)+1,1)</f>
        <v>1</v>
      </c>
      <c r="W246" s="63">
        <f>RosterPlan25[[#This Row],[VAWG Market $]]-_xlfn.IFNA(RosterPlan25[[#This Row],[2021 $]],1)</f>
        <v>-1</v>
      </c>
      <c r="X24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6" s="58">
        <f>RosterPlan25[[#This Row],[Pure Inflated $]]-RosterPlan25[[#This Row],[2021 $]]</f>
        <v>-1</v>
      </c>
      <c r="Z246" s="62" t="e">
        <f>INDEX(players[age],MATCH(RosterPlan25[[#This Row],[player_id]],players[sleeper_id],0))</f>
        <v>#N/A</v>
      </c>
      <c r="AQ246"/>
      <c r="AR246"/>
      <c r="AS246"/>
      <c r="AT246"/>
      <c r="AU246"/>
      <c r="AV246"/>
    </row>
    <row r="247" spans="1:48" x14ac:dyDescent="0.3">
      <c r="A247" s="1"/>
      <c r="B247" s="69" t="s">
        <v>265</v>
      </c>
      <c r="C247" s="69" t="s">
        <v>16724</v>
      </c>
      <c r="D247" s="69">
        <f>_xlfn.IFNA(MATCH(RosterPlan25[[#This Row],[player_id]],CompositeRoster[sleeper_id],0),  MATCH(RosterPlan25[[#This Row],[PLAYER]],CompositeRoster[full_name],0))</f>
        <v>246</v>
      </c>
      <c r="E247" s="69" t="e">
        <f>MATCH(RosterPlan25[[#This Row],[player_id]],Draft2020[sleeper_id],0)</f>
        <v>#N/A</v>
      </c>
      <c r="F247" s="58" t="str">
        <f>INDEX(CompositeRoster[team],RosterPlan25[[#This Row],[RosterIndex]])&amp;""</f>
        <v>TBD</v>
      </c>
      <c r="G247" s="58" t="str">
        <f>INDEX(CompositeRoster[position],RosterPlan25[[#This Row],[RosterIndex]])&amp;""</f>
        <v>TBD</v>
      </c>
      <c r="H247" s="58" t="str">
        <f>INDEX(CompositeRoster[source],RosterPlan25[[#This Row],[RosterIndex]])</f>
        <v>Rookie</v>
      </c>
      <c r="I247" s="59">
        <f>_xlfn.IFNA(INDEX(Draft2020[PRICE],RosterPlan25[[#This Row],[DraftIndex]]),0)</f>
        <v>0</v>
      </c>
      <c r="J247" s="59" t="str">
        <f>IF(RosterPlan25[[#This Row],[SOURCE]]="Rookie","Rookie",_xlfn.IFNA(INDEX(Draft2020[Current Contract],RosterPlan25[[#This Row],[DraftIndex]]),"Undrafted"))</f>
        <v>Rookie</v>
      </c>
      <c r="K24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47" s="59">
        <f>ROUNDDOWN(RosterPlan25[[#This Row],[Optimal $]]*IF(RosterPlan25[[#This Row],[Contract]]="Rookie",0.3,0.15),0)</f>
        <v>0</v>
      </c>
      <c r="M247" s="59">
        <f ca="1">ROUNDDOWN(RosterPlan25[[#This Row],[Optimal $]]*IF(YEAR(TODAY())=2021,0,IF(RosterPlan25[[#This Row],[Contract]]="Rookie",0.3,0.15)),0)</f>
        <v>0</v>
      </c>
      <c r="N247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247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47" s="39" t="s">
        <v>434</v>
      </c>
      <c r="Q247" s="61">
        <f>_xlfn.IFNA(INDEX(Draft2020[Net Keeper Count],RosterPlan25[[#This Row],[DraftIndex]]),0)+IF(RosterPlan25[[#This Row],[KEEPER / RFA]]="K",1,0)</f>
        <v>1</v>
      </c>
      <c r="R247" s="60"/>
      <c r="S247" s="58">
        <f>IF(RosterPlan25[[#This Row],[VAR/G]]&gt;0,ROUND($AC$29*RosterPlan25[[#This Row],[VAR/G]],0),0)+1</f>
        <v>1</v>
      </c>
      <c r="T247" s="58">
        <f>RosterPlan25[[#This Row],[Optimal $]]-RosterPlan25[[#This Row],[2021 $]]</f>
        <v>-1</v>
      </c>
      <c r="U247" s="62">
        <f>IF(OR(RosterPlan25[[#This Row],[SOURCE]]="Rookie",RosterPlan25[[#This Row],[POS]]="K"),0,RosterPlan25[[#This Row],[VAR/G]]+3.3)</f>
        <v>0</v>
      </c>
      <c r="V247" s="62">
        <f>IF(RosterPlan25[[#This Row],[VAW/G]]&gt;0,ROUND(RosterPlan25[[#This Row],[VAW/G]]*$AC$56,0)+1,1)</f>
        <v>1</v>
      </c>
      <c r="W247" s="63">
        <f>RosterPlan25[[#This Row],[VAWG Market $]]-_xlfn.IFNA(RosterPlan25[[#This Row],[2021 $]],1)</f>
        <v>-1</v>
      </c>
      <c r="X24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7" s="62">
        <f>RosterPlan25[[#This Row],[Pure Inflated $]]-RosterPlan25[[#This Row],[2021 $]]</f>
        <v>-1</v>
      </c>
      <c r="Z247" s="62" t="e">
        <f>INDEX(players[age],MATCH(RosterPlan25[[#This Row],[player_id]],players[sleeper_id],0))</f>
        <v>#N/A</v>
      </c>
      <c r="AN247" s="36">
        <v>0.59375</v>
      </c>
      <c r="AO247" s="36">
        <v>9</v>
      </c>
      <c r="AP247" s="36">
        <f>RosterPlan25[[#This Row],[Current $]]+ROUNDDOWN(AO247*0.3,0)</f>
        <v>2</v>
      </c>
      <c r="AQ247"/>
      <c r="AR247"/>
      <c r="AS247"/>
      <c r="AT247"/>
      <c r="AU247"/>
      <c r="AV247"/>
    </row>
    <row r="248" spans="1:48" x14ac:dyDescent="0.3">
      <c r="A248" s="1"/>
      <c r="B248" s="69" t="s">
        <v>265</v>
      </c>
      <c r="C248" s="69" t="s">
        <v>15540</v>
      </c>
      <c r="D248" s="69">
        <f>_xlfn.IFNA(MATCH(RosterPlan25[[#This Row],[player_id]],CompositeRoster[sleeper_id],0),  MATCH(RosterPlan25[[#This Row],[PLAYER]],CompositeRoster[full_name],0))</f>
        <v>247</v>
      </c>
      <c r="E248" s="69" t="e">
        <f>MATCH(RosterPlan25[[#This Row],[player_id]],Draft2020[sleeper_id],0)</f>
        <v>#N/A</v>
      </c>
      <c r="F248" s="58" t="str">
        <f>INDEX(CompositeRoster[team],RosterPlan25[[#This Row],[RosterIndex]])&amp;""</f>
        <v>TBD</v>
      </c>
      <c r="G248" s="58" t="str">
        <f>INDEX(CompositeRoster[position],RosterPlan25[[#This Row],[RosterIndex]])&amp;""</f>
        <v>TBD</v>
      </c>
      <c r="H248" s="58" t="str">
        <f>INDEX(CompositeRoster[source],RosterPlan25[[#This Row],[RosterIndex]])</f>
        <v>Rookie</v>
      </c>
      <c r="I248" s="59">
        <f>_xlfn.IFNA(INDEX(Draft2020[PRICE],RosterPlan25[[#This Row],[DraftIndex]]),0)</f>
        <v>0</v>
      </c>
      <c r="J248" s="59" t="str">
        <f>IF(RosterPlan25[[#This Row],[SOURCE]]="Rookie","Rookie",_xlfn.IFNA(INDEX(Draft2020[Current Contract],RosterPlan25[[#This Row],[DraftIndex]]),"Undrafted"))</f>
        <v>Rookie</v>
      </c>
      <c r="K24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48" s="59">
        <f>ROUNDDOWN(RosterPlan25[[#This Row],[Optimal $]]*IF(RosterPlan25[[#This Row],[Contract]]="Rookie",0.3,0.15),0)</f>
        <v>0</v>
      </c>
      <c r="M248" s="59">
        <f ca="1">ROUNDDOWN(RosterPlan25[[#This Row],[Optimal $]]*IF(YEAR(TODAY())=2021,0,IF(RosterPlan25[[#This Row],[Contract]]="Rookie",0.3,0.15)),0)</f>
        <v>0</v>
      </c>
      <c r="N24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4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48" s="39" t="s">
        <v>434</v>
      </c>
      <c r="Q248" s="61">
        <f>_xlfn.IFNA(INDEX(Draft2020[Net Keeper Count],RosterPlan25[[#This Row],[DraftIndex]]),0)+IF(RosterPlan25[[#This Row],[KEEPER / RFA]]="K",1,0)</f>
        <v>1</v>
      </c>
      <c r="R248" s="60"/>
      <c r="S248" s="58">
        <f>IF(RosterPlan25[[#This Row],[VAR/G]]&gt;0,ROUND($AC$29*RosterPlan25[[#This Row],[VAR/G]],0),0)+1</f>
        <v>1</v>
      </c>
      <c r="T248" s="58">
        <f>RosterPlan25[[#This Row],[Optimal $]]-RosterPlan25[[#This Row],[2021 $]]</f>
        <v>0</v>
      </c>
      <c r="U248" s="62">
        <f>IF(OR(RosterPlan25[[#This Row],[SOURCE]]="Rookie",RosterPlan25[[#This Row],[POS]]="K"),0,RosterPlan25[[#This Row],[VAR/G]]+3.3)</f>
        <v>0</v>
      </c>
      <c r="V248" s="62">
        <f>IF(RosterPlan25[[#This Row],[VAW/G]]&gt;0,ROUND(RosterPlan25[[#This Row],[VAW/G]]*$AC$56,0)+1,1)</f>
        <v>1</v>
      </c>
      <c r="W248" s="63">
        <f>RosterPlan25[[#This Row],[VAWG Market $]]-_xlfn.IFNA(RosterPlan25[[#This Row],[2021 $]],1)</f>
        <v>0</v>
      </c>
      <c r="X24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8" s="62">
        <f>RosterPlan25[[#This Row],[Pure Inflated $]]-RosterPlan25[[#This Row],[2021 $]]</f>
        <v>0</v>
      </c>
      <c r="Z248" s="62" t="e">
        <f>INDEX(players[age],MATCH(RosterPlan25[[#This Row],[player_id]],players[sleeper_id],0))</f>
        <v>#N/A</v>
      </c>
      <c r="AQ248"/>
      <c r="AR248"/>
      <c r="AS248"/>
      <c r="AT248"/>
      <c r="AU248"/>
      <c r="AV248"/>
    </row>
    <row r="249" spans="1:48" x14ac:dyDescent="0.3">
      <c r="A249" s="1"/>
      <c r="B249" s="69" t="s">
        <v>265</v>
      </c>
      <c r="C249" s="69" t="s">
        <v>13774</v>
      </c>
      <c r="D249" s="69">
        <f>_xlfn.IFNA(MATCH(RosterPlan25[[#This Row],[player_id]],CompositeRoster[sleeper_id],0),  MATCH(RosterPlan25[[#This Row],[PLAYER]],CompositeRoster[full_name],0))</f>
        <v>248</v>
      </c>
      <c r="E249" s="69" t="e">
        <f>MATCH(RosterPlan25[[#This Row],[player_id]],Draft2020[sleeper_id],0)</f>
        <v>#N/A</v>
      </c>
      <c r="F249" s="69" t="str">
        <f>INDEX(CompositeRoster[team],RosterPlan25[[#This Row],[RosterIndex]])&amp;""</f>
        <v>TBD</v>
      </c>
      <c r="G249" s="69" t="str">
        <f>INDEX(CompositeRoster[position],RosterPlan25[[#This Row],[RosterIndex]])&amp;""</f>
        <v>TBD</v>
      </c>
      <c r="H249" s="69" t="str">
        <f>INDEX(CompositeRoster[source],RosterPlan25[[#This Row],[RosterIndex]])</f>
        <v>Rookie</v>
      </c>
      <c r="I249" s="42">
        <f>_xlfn.IFNA(INDEX(Draft2020[PRICE],RosterPlan25[[#This Row],[DraftIndex]]),0)</f>
        <v>0</v>
      </c>
      <c r="J249" s="42" t="str">
        <f>IF(RosterPlan25[[#This Row],[SOURCE]]="Rookie","Rookie",_xlfn.IFNA(INDEX(Draft2020[Current Contract],RosterPlan25[[#This Row],[DraftIndex]]),"Undrafted"))</f>
        <v>Rookie</v>
      </c>
      <c r="K249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49" s="42">
        <f>ROUNDDOWN(RosterPlan25[[#This Row],[Optimal $]]*IF(RosterPlan25[[#This Row],[Contract]]="Rookie",0.3,0.15),0)</f>
        <v>0</v>
      </c>
      <c r="M249" s="42">
        <f ca="1">ROUNDDOWN(RosterPlan25[[#This Row],[Optimal $]]*IF(YEAR(TODAY())=2021,0,IF(RosterPlan25[[#This Row],[Contract]]="Rookie",0.3,0.15)),0)</f>
        <v>0</v>
      </c>
      <c r="N249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49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49" s="39" t="s">
        <v>434</v>
      </c>
      <c r="Q249" s="36">
        <f>_xlfn.IFNA(INDEX(Draft2020[Net Keeper Count],RosterPlan25[[#This Row],[DraftIndex]]),0)+IF(RosterPlan25[[#This Row],[KEEPER / RFA]]="K",1,0)</f>
        <v>1</v>
      </c>
      <c r="R249" s="39"/>
      <c r="S249" s="36">
        <f>IF(RosterPlan25[[#This Row],[VAR/G]]&gt;0,ROUND($AC$29*RosterPlan25[[#This Row],[VAR/G]],0),0)+1</f>
        <v>1</v>
      </c>
      <c r="T249" s="36">
        <f>RosterPlan25[[#This Row],[Optimal $]]-RosterPlan25[[#This Row],[2021 $]]</f>
        <v>0</v>
      </c>
      <c r="U249" s="36">
        <f>IF(OR(RosterPlan25[[#This Row],[SOURCE]]="Rookie",RosterPlan25[[#This Row],[POS]]="K"),0,RosterPlan25[[#This Row],[VAR/G]]+3.3)</f>
        <v>0</v>
      </c>
      <c r="V249" s="36">
        <f>IF(RosterPlan25[[#This Row],[VAW/G]]&gt;0,ROUND(RosterPlan25[[#This Row],[VAW/G]]*$AC$56,0)+1,1)</f>
        <v>1</v>
      </c>
      <c r="W249" s="43">
        <f>RosterPlan25[[#This Row],[VAWG Market $]]-_xlfn.IFNA(RosterPlan25[[#This Row],[2021 $]],1)</f>
        <v>0</v>
      </c>
      <c r="X249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49" s="36">
        <f>RosterPlan25[[#This Row],[Pure Inflated $]]-RosterPlan25[[#This Row],[2021 $]]</f>
        <v>0</v>
      </c>
      <c r="Z249" s="62" t="e">
        <f>INDEX(players[age],MATCH(RosterPlan25[[#This Row],[player_id]],players[sleeper_id],0))</f>
        <v>#N/A</v>
      </c>
      <c r="AQ249"/>
      <c r="AR249"/>
      <c r="AS249"/>
      <c r="AT249"/>
      <c r="AU249"/>
      <c r="AV249"/>
    </row>
    <row r="250" spans="1:48" x14ac:dyDescent="0.3">
      <c r="A250" s="1"/>
      <c r="B250" s="69" t="s">
        <v>265</v>
      </c>
      <c r="C250" s="69" t="s">
        <v>13783</v>
      </c>
      <c r="D250" s="69">
        <f>_xlfn.IFNA(MATCH(RosterPlan25[[#This Row],[player_id]],CompositeRoster[sleeper_id],0),  MATCH(RosterPlan25[[#This Row],[PLAYER]],CompositeRoster[full_name],0))</f>
        <v>249</v>
      </c>
      <c r="E250" s="69" t="e">
        <f>MATCH(RosterPlan25[[#This Row],[player_id]],Draft2020[sleeper_id],0)</f>
        <v>#N/A</v>
      </c>
      <c r="F250" s="58" t="str">
        <f>INDEX(CompositeRoster[team],RosterPlan25[[#This Row],[RosterIndex]])&amp;""</f>
        <v>TBD</v>
      </c>
      <c r="G250" s="58" t="str">
        <f>INDEX(CompositeRoster[position],RosterPlan25[[#This Row],[RosterIndex]])&amp;""</f>
        <v>TBD</v>
      </c>
      <c r="H250" s="58" t="str">
        <f>INDEX(CompositeRoster[source],RosterPlan25[[#This Row],[RosterIndex]])</f>
        <v>Rookie</v>
      </c>
      <c r="I250" s="59">
        <f>_xlfn.IFNA(INDEX(Draft2020[PRICE],RosterPlan25[[#This Row],[DraftIndex]]),0)</f>
        <v>0</v>
      </c>
      <c r="J250" s="59" t="str">
        <f>IF(RosterPlan25[[#This Row],[SOURCE]]="Rookie","Rookie",_xlfn.IFNA(INDEX(Draft2020[Current Contract],RosterPlan25[[#This Row],[DraftIndex]]),"Undrafted"))</f>
        <v>Rookie</v>
      </c>
      <c r="K25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50" s="59">
        <f>ROUNDDOWN(RosterPlan25[[#This Row],[Optimal $]]*IF(RosterPlan25[[#This Row],[Contract]]="Rookie",0.3,0.15),0)</f>
        <v>0</v>
      </c>
      <c r="M250" s="59">
        <f ca="1">ROUNDDOWN(RosterPlan25[[#This Row],[Optimal $]]*IF(YEAR(TODAY())=2021,0,IF(RosterPlan25[[#This Row],[Contract]]="Rookie",0.3,0.15)),0)</f>
        <v>0</v>
      </c>
      <c r="N250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50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50" s="39" t="s">
        <v>434</v>
      </c>
      <c r="Q250" s="60">
        <f>_xlfn.IFNA(INDEX(Draft2020[Net Keeper Count],RosterPlan25[[#This Row],[DraftIndex]]),0)+IF(RosterPlan25[[#This Row],[KEEPER / RFA]]="K",1,0)</f>
        <v>1</v>
      </c>
      <c r="R250" s="61"/>
      <c r="S250" s="58">
        <f>IF(RosterPlan25[[#This Row],[VAR/G]]&gt;0,ROUND($AC$29*RosterPlan25[[#This Row],[VAR/G]],0),0)+1</f>
        <v>1</v>
      </c>
      <c r="T250" s="58">
        <f>RosterPlan25[[#This Row],[Optimal $]]-RosterPlan25[[#This Row],[2021 $]]</f>
        <v>0</v>
      </c>
      <c r="U250" s="62">
        <f>IF(OR(RosterPlan25[[#This Row],[SOURCE]]="Rookie",RosterPlan25[[#This Row],[POS]]="K"),0,RosterPlan25[[#This Row],[VAR/G]]+3.3)</f>
        <v>0</v>
      </c>
      <c r="V250" s="62">
        <f>IF(RosterPlan25[[#This Row],[VAW/G]]&gt;0,ROUND(RosterPlan25[[#This Row],[VAW/G]]*$AC$56,0)+1,1)</f>
        <v>1</v>
      </c>
      <c r="W250" s="63">
        <f>RosterPlan25[[#This Row],[VAWG Market $]]-_xlfn.IFNA(RosterPlan25[[#This Row],[2021 $]],1)</f>
        <v>0</v>
      </c>
      <c r="X25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50" s="58">
        <f>RosterPlan25[[#This Row],[Pure Inflated $]]-RosterPlan25[[#This Row],[2021 $]]</f>
        <v>0</v>
      </c>
      <c r="Z250" s="62" t="e">
        <f>INDEX(players[age],MATCH(RosterPlan25[[#This Row],[player_id]],players[sleeper_id],0))</f>
        <v>#N/A</v>
      </c>
      <c r="AQ250"/>
      <c r="AR250"/>
      <c r="AS250"/>
      <c r="AT250"/>
      <c r="AU250"/>
      <c r="AV250"/>
    </row>
    <row r="251" spans="1:48" x14ac:dyDescent="0.3">
      <c r="A251" s="1" t="s">
        <v>179</v>
      </c>
      <c r="B251" s="69" t="s">
        <v>266</v>
      </c>
      <c r="C251" s="69" t="s">
        <v>5075</v>
      </c>
      <c r="D251" s="69">
        <f>_xlfn.IFNA(MATCH(RosterPlan25[[#This Row],[player_id]],CompositeRoster[sleeper_id],0),  MATCH(RosterPlan25[[#This Row],[PLAYER]],CompositeRoster[full_name],0))</f>
        <v>250</v>
      </c>
      <c r="E251" s="69">
        <f>MATCH(RosterPlan25[[#This Row],[player_id]],Draft2020[sleeper_id],0)</f>
        <v>177</v>
      </c>
      <c r="F251" s="58" t="str">
        <f>INDEX(CompositeRoster[team],RosterPlan25[[#This Row],[RosterIndex]])&amp;""</f>
        <v>ARI</v>
      </c>
      <c r="G251" s="58" t="str">
        <f>INDEX(CompositeRoster[position],RosterPlan25[[#This Row],[RosterIndex]])&amp;""</f>
        <v>RB</v>
      </c>
      <c r="H251" s="58" t="str">
        <f>INDEX(CompositeRoster[source],RosterPlan25[[#This Row],[RosterIndex]])</f>
        <v>Roster</v>
      </c>
      <c r="I251" s="59">
        <f>_xlfn.IFNA(INDEX(Draft2020[PRICE],RosterPlan25[[#This Row],[DraftIndex]]),0)</f>
        <v>2</v>
      </c>
      <c r="J251" s="59" t="str">
        <f>IF(RosterPlan25[[#This Row],[SOURCE]]="Rookie","Rookie",_xlfn.IFNA(INDEX(Draft2020[Current Contract],RosterPlan25[[#This Row],[DraftIndex]]),"Undrafted"))</f>
        <v>Rookie</v>
      </c>
      <c r="K25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51" s="59">
        <f>ROUNDDOWN(RosterPlan25[[#This Row],[Optimal $]]*IF(RosterPlan25[[#This Row],[Contract]]="Rookie",0.3,0.15),0)</f>
        <v>5</v>
      </c>
      <c r="M251" s="59">
        <f ca="1">ROUNDDOWN(RosterPlan25[[#This Row],[Optimal $]]*IF(YEAR(TODAY())=2021,0,IF(RosterPlan25[[#This Row],[Contract]]="Rookie",0.3,0.15)),0)</f>
        <v>0</v>
      </c>
      <c r="N251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51" s="26">
        <f>_xlfn.IFNA(IF(RosterPlan25[[#This Row],[POS]]="K",0,INDEX(BeerSheets[Average],MATCH(TEXT(RosterPlan25[[#This Row],[player_id]],"0"),BeerSheets[sleeper_id],0))),_xlfn.SWITCH(RosterPlan25[[#This Row],[POS]],"QB",-12,"RB",-8,"WR",-8,-5))</f>
        <v>2</v>
      </c>
      <c r="P251" s="39" t="s">
        <v>434</v>
      </c>
      <c r="Q251" s="61">
        <f>_xlfn.IFNA(INDEX(Draft2020[Net Keeper Count],RosterPlan25[[#This Row],[DraftIndex]]),0)+IF(RosterPlan25[[#This Row],[KEEPER / RFA]]="K",1,0)</f>
        <v>3</v>
      </c>
      <c r="R251" s="60"/>
      <c r="S251" s="58">
        <f>IF(RosterPlan25[[#This Row],[VAR/G]]&gt;0,ROUND($AC$29*RosterPlan25[[#This Row],[VAR/G]],0),0)+1</f>
        <v>19</v>
      </c>
      <c r="T251" s="58">
        <f ca="1">RosterPlan25[[#This Row],[Optimal $]]-RosterPlan25[[#This Row],[2021 $]]</f>
        <v>17</v>
      </c>
      <c r="U251" s="62">
        <f>IF(OR(RosterPlan25[[#This Row],[SOURCE]]="Rookie",RosterPlan25[[#This Row],[POS]]="K"),0,RosterPlan25[[#This Row],[VAR/G]]+3.3)</f>
        <v>5.3</v>
      </c>
      <c r="V251" s="62">
        <f ca="1">IF(RosterPlan25[[#This Row],[VAW/G]]&gt;0,ROUND(RosterPlan25[[#This Row],[VAW/G]]*$AC$56,0)+1,1)</f>
        <v>324</v>
      </c>
      <c r="W251" s="63">
        <f ca="1">RosterPlan25[[#This Row],[VAWG Market $]]-_xlfn.IFNA(RosterPlan25[[#This Row],[2021 $]],1)</f>
        <v>322</v>
      </c>
      <c r="X251" s="58">
        <f ca="1">IF(RosterPlan25[[#This Row],[VAR/G]]&gt;0,1+ROUND(RosterPlan25[[#This Row],[VAR/G]]*IF(RosterPlan25[[#This Row],[KEEPER / RFA]]="K",($AC$34+RosterPlan25[[#This Row],[2021 $]]-1)/($AC$25+RosterPlan25[[#This Row],[VAR/G]]),$AC$35),0),1)</f>
        <v>119</v>
      </c>
      <c r="Y251" s="62">
        <f ca="1">RosterPlan25[[#This Row],[Pure Inflated $]]-RosterPlan25[[#This Row],[2021 $]]</f>
        <v>117</v>
      </c>
      <c r="Z251" s="62">
        <f>INDEX(players[age],MATCH(RosterPlan25[[#This Row],[player_id]],players[sleeper_id],0))</f>
        <v>25</v>
      </c>
      <c r="AN251" s="36">
        <v>4.3625000000000007</v>
      </c>
      <c r="AO251" s="36">
        <v>62</v>
      </c>
      <c r="AP251" s="36">
        <f>RosterPlan25[[#This Row],[Current $]]+ROUNDDOWN(AO251*0.3,0)</f>
        <v>20</v>
      </c>
      <c r="AQ251"/>
      <c r="AR251"/>
      <c r="AS251"/>
      <c r="AT251"/>
      <c r="AU251"/>
      <c r="AV251"/>
    </row>
    <row r="252" spans="1:48" x14ac:dyDescent="0.3">
      <c r="A252" s="1" t="s">
        <v>157</v>
      </c>
      <c r="B252" s="69" t="s">
        <v>266</v>
      </c>
      <c r="C252" s="69" t="s">
        <v>10383</v>
      </c>
      <c r="D252" s="58">
        <f>_xlfn.IFNA(MATCH(RosterPlan25[[#This Row],[player_id]],CompositeRoster[sleeper_id],0),  MATCH(RosterPlan25[[#This Row],[PLAYER]],CompositeRoster[full_name],0))</f>
        <v>251</v>
      </c>
      <c r="E252" s="58">
        <f>MATCH(RosterPlan25[[#This Row],[player_id]],Draft2020[sleeper_id],0)</f>
        <v>65</v>
      </c>
      <c r="F252" s="58" t="str">
        <f>INDEX(CompositeRoster[team],RosterPlan25[[#This Row],[RosterIndex]])&amp;""</f>
        <v>SEA</v>
      </c>
      <c r="G252" s="58" t="str">
        <f>INDEX(CompositeRoster[position],RosterPlan25[[#This Row],[RosterIndex]])&amp;""</f>
        <v>RB</v>
      </c>
      <c r="H252" s="58" t="str">
        <f>INDEX(CompositeRoster[source],RosterPlan25[[#This Row],[RosterIndex]])</f>
        <v>Roster</v>
      </c>
      <c r="I252" s="59">
        <f>_xlfn.IFNA(INDEX(Draft2020[PRICE],RosterPlan25[[#This Row],[DraftIndex]]),0)</f>
        <v>24</v>
      </c>
      <c r="J252" s="59" t="str">
        <f>IF(RosterPlan25[[#This Row],[SOURCE]]="Rookie","Rookie",_xlfn.IFNA(INDEX(Draft2020[Current Contract],RosterPlan25[[#This Row],[DraftIndex]]),"Undrafted"))</f>
        <v>Auction</v>
      </c>
      <c r="K25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52" s="59">
        <f>ROUNDDOWN(RosterPlan25[[#This Row],[Optimal $]]*IF(RosterPlan25[[#This Row],[Contract]]="Rookie",0.3,0.15),0)</f>
        <v>7</v>
      </c>
      <c r="M252" s="59">
        <f ca="1">ROUNDDOWN(RosterPlan25[[#This Row],[Optimal $]]*IF(YEAR(TODAY())=2021,0,IF(RosterPlan25[[#This Row],[Contract]]="Rookie",0.3,0.15)),0)</f>
        <v>0</v>
      </c>
      <c r="N252" s="60">
        <f ca="1">IF(RosterPlan25[[#This Row],[SOURCE]]="Rookie",INDEX(Rookies2021[salary],MATCH(RosterPlan25[[#This Row],[PLAYER]],Rookies2021[full_name],0)),MAX(RosterPlan25[[#This Row],[Current $]]+RosterPlan25[[#This Row],[$↑ VAR]],1))</f>
        <v>24</v>
      </c>
      <c r="O252" s="26">
        <f>_xlfn.IFNA(IF(RosterPlan25[[#This Row],[POS]]="K",0,INDEX(BeerSheets[Average],MATCH(TEXT(RosterPlan25[[#This Row],[player_id]],"0"),BeerSheets[sleeper_id],0))),_xlfn.SWITCH(RosterPlan25[[#This Row],[POS]],"QB",-12,"RB",-8,"WR",-8,-5))</f>
        <v>5.24</v>
      </c>
      <c r="P252" s="39" t="s">
        <v>434</v>
      </c>
      <c r="Q252" s="61">
        <f>_xlfn.IFNA(INDEX(Draft2020[Net Keeper Count],RosterPlan25[[#This Row],[DraftIndex]]),0)+IF(RosterPlan25[[#This Row],[KEEPER / RFA]]="K",1,0)</f>
        <v>3</v>
      </c>
      <c r="R252" s="60"/>
      <c r="S252" s="58">
        <f>IF(RosterPlan25[[#This Row],[VAR/G]]&gt;0,ROUND($AC$29*RosterPlan25[[#This Row],[VAR/G]],0),0)+1</f>
        <v>48</v>
      </c>
      <c r="T252" s="58">
        <f ca="1">RosterPlan25[[#This Row],[Optimal $]]-RosterPlan25[[#This Row],[2021 $]]</f>
        <v>24</v>
      </c>
      <c r="U252" s="62">
        <f>IF(OR(RosterPlan25[[#This Row],[SOURCE]]="Rookie",RosterPlan25[[#This Row],[POS]]="K"),0,RosterPlan25[[#This Row],[VAR/G]]+3.3)</f>
        <v>8.5399999999999991</v>
      </c>
      <c r="V252" s="62">
        <f ca="1">IF(RosterPlan25[[#This Row],[VAW/G]]&gt;0,ROUND(RosterPlan25[[#This Row],[VAW/G]]*$AC$56,0)+1,1)</f>
        <v>522</v>
      </c>
      <c r="W252" s="63">
        <f ca="1">RosterPlan25[[#This Row],[VAWG Market $]]-_xlfn.IFNA(RosterPlan25[[#This Row],[2021 $]],1)</f>
        <v>498</v>
      </c>
      <c r="X25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141</v>
      </c>
      <c r="Y252" s="62">
        <f ca="1">RosterPlan25[[#This Row],[Pure Inflated $]]-RosterPlan25[[#This Row],[2021 $]]</f>
        <v>117</v>
      </c>
      <c r="Z252" s="62">
        <f>INDEX(players[age],MATCH(RosterPlan25[[#This Row],[player_id]],players[sleeper_id],0))</f>
        <v>26</v>
      </c>
      <c r="AN252" s="36">
        <v>2.09375</v>
      </c>
      <c r="AO252" s="36">
        <v>30</v>
      </c>
      <c r="AP252" s="36">
        <f>RosterPlan25[[#This Row],[Current $]]+ROUNDDOWN(AO252*0.3,0)</f>
        <v>33</v>
      </c>
      <c r="AQ252"/>
      <c r="AR252"/>
      <c r="AS252"/>
      <c r="AT252"/>
      <c r="AU252"/>
      <c r="AV252"/>
    </row>
    <row r="253" spans="1:48" x14ac:dyDescent="0.3">
      <c r="A253" s="1" t="s">
        <v>7024</v>
      </c>
      <c r="B253" s="69" t="s">
        <v>266</v>
      </c>
      <c r="C253" s="69" t="s">
        <v>7025</v>
      </c>
      <c r="D253" s="69">
        <f>_xlfn.IFNA(MATCH(RosterPlan25[[#This Row],[player_id]],CompositeRoster[sleeper_id],0),  MATCH(RosterPlan25[[#This Row],[PLAYER]],CompositeRoster[full_name],0))</f>
        <v>252</v>
      </c>
      <c r="E253" s="69">
        <f>MATCH(RosterPlan25[[#This Row],[player_id]],Draft2020[sleeper_id],0)</f>
        <v>225</v>
      </c>
      <c r="F253" s="58" t="str">
        <f>INDEX(CompositeRoster[team],RosterPlan25[[#This Row],[RosterIndex]])&amp;""</f>
        <v>LAR</v>
      </c>
      <c r="G253" s="58" t="str">
        <f>INDEX(CompositeRoster[position],RosterPlan25[[#This Row],[RosterIndex]])&amp;""</f>
        <v>RB</v>
      </c>
      <c r="H253" s="58" t="str">
        <f>INDEX(CompositeRoster[source],RosterPlan25[[#This Row],[RosterIndex]])</f>
        <v>Roster</v>
      </c>
      <c r="I253" s="59">
        <f>_xlfn.IFNA(INDEX(Draft2020[PRICE],RosterPlan25[[#This Row],[DraftIndex]]),0)</f>
        <v>6</v>
      </c>
      <c r="J253" s="59" t="str">
        <f>IF(RosterPlan25[[#This Row],[SOURCE]]="Rookie","Rookie",_xlfn.IFNA(INDEX(Draft2020[Current Contract],RosterPlan25[[#This Row],[DraftIndex]]),"Undrafted"))</f>
        <v>Rookie</v>
      </c>
      <c r="K25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53" s="59">
        <f>ROUNDDOWN(RosterPlan25[[#This Row],[Optimal $]]*IF(RosterPlan25[[#This Row],[Contract]]="Rookie",0.3,0.15),0)</f>
        <v>10</v>
      </c>
      <c r="M253" s="59">
        <f ca="1">ROUNDDOWN(RosterPlan25[[#This Row],[Optimal $]]*IF(YEAR(TODAY())=2021,0,IF(RosterPlan25[[#This Row],[Contract]]="Rookie",0.3,0.15)),0)</f>
        <v>0</v>
      </c>
      <c r="N253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253" s="26">
        <f>_xlfn.IFNA(IF(RosterPlan25[[#This Row],[POS]]="K",0,INDEX(BeerSheets[Average],MATCH(TEXT(RosterPlan25[[#This Row],[player_id]],"0"),BeerSheets[sleeper_id],0))),_xlfn.SWITCH(RosterPlan25[[#This Row],[POS]],"QB",-12,"RB",-8,"WR",-8,-5))</f>
        <v>3.89</v>
      </c>
      <c r="P253" s="39" t="s">
        <v>434</v>
      </c>
      <c r="Q253" s="61">
        <f>_xlfn.IFNA(INDEX(Draft2020[Net Keeper Count],RosterPlan25[[#This Row],[DraftIndex]]),0)+IF(RosterPlan25[[#This Row],[KEEPER / RFA]]="K",1,0)</f>
        <v>2</v>
      </c>
      <c r="R253" s="60"/>
      <c r="S253" s="58">
        <f>IF(RosterPlan25[[#This Row],[VAR/G]]&gt;0,ROUND($AC$29*RosterPlan25[[#This Row],[VAR/G]],0),0)+1</f>
        <v>36</v>
      </c>
      <c r="T253" s="58">
        <f ca="1">RosterPlan25[[#This Row],[Optimal $]]-RosterPlan25[[#This Row],[2021 $]]</f>
        <v>30</v>
      </c>
      <c r="U253" s="62">
        <f>IF(OR(RosterPlan25[[#This Row],[SOURCE]]="Rookie",RosterPlan25[[#This Row],[POS]]="K"),0,RosterPlan25[[#This Row],[VAR/G]]+3.3)</f>
        <v>7.1899999999999995</v>
      </c>
      <c r="V253" s="62">
        <f ca="1">IF(RosterPlan25[[#This Row],[VAW/G]]&gt;0,ROUND(RosterPlan25[[#This Row],[VAW/G]]*$AC$56,0)+1,1)</f>
        <v>439</v>
      </c>
      <c r="W253" s="63">
        <f ca="1">RosterPlan25[[#This Row],[VAWG Market $]]-_xlfn.IFNA(RosterPlan25[[#This Row],[2021 $]],1)</f>
        <v>433</v>
      </c>
      <c r="X25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253" s="62">
        <f ca="1">RosterPlan25[[#This Row],[Pure Inflated $]]-RosterPlan25[[#This Row],[2021 $]]</f>
        <v>117</v>
      </c>
      <c r="Z253" s="62">
        <f>INDEX(players[age],MATCH(RosterPlan25[[#This Row],[player_id]],players[sleeper_id],0))</f>
        <v>23</v>
      </c>
      <c r="AQ253"/>
      <c r="AR253"/>
      <c r="AS253"/>
      <c r="AT253"/>
      <c r="AU253"/>
      <c r="AV253"/>
    </row>
    <row r="254" spans="1:48" x14ac:dyDescent="0.3">
      <c r="A254" s="1" t="s">
        <v>6546</v>
      </c>
      <c r="B254" s="69" t="s">
        <v>266</v>
      </c>
      <c r="C254" s="69" t="s">
        <v>6549</v>
      </c>
      <c r="D254" s="69">
        <f>_xlfn.IFNA(MATCH(RosterPlan25[[#This Row],[player_id]],CompositeRoster[sleeper_id],0),  MATCH(RosterPlan25[[#This Row],[PLAYER]],CompositeRoster[full_name],0))</f>
        <v>253</v>
      </c>
      <c r="E254" s="69">
        <f>MATCH(RosterPlan25[[#This Row],[player_id]],Draft2020[sleeper_id],0)</f>
        <v>86</v>
      </c>
      <c r="F254" s="58" t="str">
        <f>INDEX(CompositeRoster[team],RosterPlan25[[#This Row],[RosterIndex]])&amp;""</f>
        <v>LV</v>
      </c>
      <c r="G254" s="58" t="str">
        <f>INDEX(CompositeRoster[position],RosterPlan25[[#This Row],[RosterIndex]])&amp;""</f>
        <v>TE</v>
      </c>
      <c r="H254" s="58" t="str">
        <f>INDEX(CompositeRoster[source],RosterPlan25[[#This Row],[RosterIndex]])</f>
        <v>Roster</v>
      </c>
      <c r="I254" s="59">
        <f>_xlfn.IFNA(INDEX(Draft2020[PRICE],RosterPlan25[[#This Row],[DraftIndex]]),0)</f>
        <v>4</v>
      </c>
      <c r="J254" s="59" t="str">
        <f>IF(RosterPlan25[[#This Row],[SOURCE]]="Rookie","Rookie",_xlfn.IFNA(INDEX(Draft2020[Current Contract],RosterPlan25[[#This Row],[DraftIndex]]),"Undrafted"))</f>
        <v>Auction</v>
      </c>
      <c r="K25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54" s="59">
        <f>ROUNDDOWN(RosterPlan25[[#This Row],[Optimal $]]*IF(RosterPlan25[[#This Row],[Contract]]="Rookie",0.3,0.15),0)</f>
        <v>6</v>
      </c>
      <c r="M254" s="59">
        <f ca="1">ROUNDDOWN(RosterPlan25[[#This Row],[Optimal $]]*IF(YEAR(TODAY())=2021,0,IF(RosterPlan25[[#This Row],[Contract]]="Rookie",0.3,0.15)),0)</f>
        <v>0</v>
      </c>
      <c r="N254" s="58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254" s="48">
        <f>_xlfn.IFNA(IF(RosterPlan25[[#This Row],[POS]]="K",0,INDEX(BeerSheets[Average],MATCH(TEXT(RosterPlan25[[#This Row],[player_id]],"0"),BeerSheets[sleeper_id],0))),_xlfn.SWITCH(RosterPlan25[[#This Row],[POS]],"QB",-12,"RB",-8,"WR",-8,-5))</f>
        <v>4.55</v>
      </c>
      <c r="P254" s="39" t="s">
        <v>434</v>
      </c>
      <c r="Q254" s="60">
        <f>_xlfn.IFNA(INDEX(Draft2020[Net Keeper Count],RosterPlan25[[#This Row],[DraftIndex]]),0)+IF(RosterPlan25[[#This Row],[KEEPER / RFA]]="K",1,0)</f>
        <v>2</v>
      </c>
      <c r="R254" s="61"/>
      <c r="S254" s="58">
        <f>IF(RosterPlan25[[#This Row],[VAR/G]]&gt;0,ROUND($AC$29*RosterPlan25[[#This Row],[VAR/G]],0),0)+1</f>
        <v>42</v>
      </c>
      <c r="T254" s="58">
        <f ca="1">RosterPlan25[[#This Row],[Optimal $]]-RosterPlan25[[#This Row],[2021 $]]</f>
        <v>38</v>
      </c>
      <c r="U254" s="62">
        <f>IF(OR(RosterPlan25[[#This Row],[SOURCE]]="Rookie",RosterPlan25[[#This Row],[POS]]="K"),0,RosterPlan25[[#This Row],[VAR/G]]+3.3)</f>
        <v>7.85</v>
      </c>
      <c r="V254" s="62">
        <f ca="1">IF(RosterPlan25[[#This Row],[VAW/G]]&gt;0,ROUND(RosterPlan25[[#This Row],[VAW/G]]*$AC$56,0)+1,1)</f>
        <v>480</v>
      </c>
      <c r="W254" s="63">
        <f ca="1">RosterPlan25[[#This Row],[VAWG Market $]]-_xlfn.IFNA(RosterPlan25[[#This Row],[2021 $]],1)</f>
        <v>476</v>
      </c>
      <c r="X254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254" s="58">
        <f ca="1">RosterPlan25[[#This Row],[Pure Inflated $]]-RosterPlan25[[#This Row],[2021 $]]</f>
        <v>117</v>
      </c>
      <c r="Z254" s="62">
        <f>INDEX(players[age],MATCH(RosterPlan25[[#This Row],[player_id]],players[sleeper_id],0))</f>
        <v>28</v>
      </c>
      <c r="AN254" s="36">
        <v>0.68125000000000036</v>
      </c>
      <c r="AO254" s="36">
        <v>11</v>
      </c>
      <c r="AP254" s="36">
        <f>RosterPlan25[[#This Row],[Current $]]+ROUNDDOWN(AO254*0.3,0)</f>
        <v>7</v>
      </c>
      <c r="AQ254"/>
      <c r="AR254"/>
      <c r="AS254"/>
      <c r="AT254"/>
      <c r="AU254"/>
      <c r="AV254"/>
    </row>
    <row r="255" spans="1:48" x14ac:dyDescent="0.3">
      <c r="A255" s="1" t="s">
        <v>236</v>
      </c>
      <c r="B255" s="69" t="s">
        <v>266</v>
      </c>
      <c r="C255" s="69" t="s">
        <v>6767</v>
      </c>
      <c r="D255" s="69">
        <f>_xlfn.IFNA(MATCH(RosterPlan25[[#This Row],[player_id]],CompositeRoster[sleeper_id],0),  MATCH(RosterPlan25[[#This Row],[PLAYER]],CompositeRoster[full_name],0))</f>
        <v>254</v>
      </c>
      <c r="E255" s="69">
        <f>MATCH(RosterPlan25[[#This Row],[player_id]],Draft2020[sleeper_id],0)</f>
        <v>74</v>
      </c>
      <c r="F255" s="58" t="str">
        <f>INDEX(CompositeRoster[team],RosterPlan25[[#This Row],[RosterIndex]])&amp;""</f>
        <v>ARI</v>
      </c>
      <c r="G255" s="58" t="str">
        <f>INDEX(CompositeRoster[position],RosterPlan25[[#This Row],[RosterIndex]])&amp;""</f>
        <v>WR</v>
      </c>
      <c r="H255" s="58" t="str">
        <f>INDEX(CompositeRoster[source],RosterPlan25[[#This Row],[RosterIndex]])</f>
        <v>Roster</v>
      </c>
      <c r="I255" s="59">
        <f>_xlfn.IFNA(INDEX(Draft2020[PRICE],RosterPlan25[[#This Row],[DraftIndex]]),0)</f>
        <v>53</v>
      </c>
      <c r="J255" s="59" t="str">
        <f>IF(RosterPlan25[[#This Row],[SOURCE]]="Rookie","Rookie",_xlfn.IFNA(INDEX(Draft2020[Current Contract],RosterPlan25[[#This Row],[DraftIndex]]),"Undrafted"))</f>
        <v>Auction</v>
      </c>
      <c r="K25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55" s="59">
        <f>ROUNDDOWN(RosterPlan25[[#This Row],[Optimal $]]*IF(RosterPlan25[[#This Row],[Contract]]="Rookie",0.3,0.15),0)</f>
        <v>6</v>
      </c>
      <c r="M255" s="59">
        <f ca="1">ROUNDDOWN(RosterPlan25[[#This Row],[Optimal $]]*IF(YEAR(TODAY())=2021,0,IF(RosterPlan25[[#This Row],[Contract]]="Rookie",0.3,0.15)),0)</f>
        <v>0</v>
      </c>
      <c r="N255" s="60">
        <f ca="1">IF(RosterPlan25[[#This Row],[SOURCE]]="Rookie",INDEX(Rookies2021[salary],MATCH(RosterPlan25[[#This Row],[PLAYER]],Rookies2021[full_name],0)),MAX(RosterPlan25[[#This Row],[Current $]]+RosterPlan25[[#This Row],[$↑ VAR]],1))</f>
        <v>53</v>
      </c>
      <c r="O255" s="26">
        <f>_xlfn.IFNA(IF(RosterPlan25[[#This Row],[POS]]="K",0,INDEX(BeerSheets[Average],MATCH(TEXT(RosterPlan25[[#This Row],[player_id]],"0"),BeerSheets[sleeper_id],0))),_xlfn.SWITCH(RosterPlan25[[#This Row],[POS]],"QB",-12,"RB",-8,"WR",-8,-5))</f>
        <v>4.3499999999999996</v>
      </c>
      <c r="P255" s="39" t="s">
        <v>434</v>
      </c>
      <c r="Q255" s="61">
        <f>_xlfn.IFNA(INDEX(Draft2020[Net Keeper Count],RosterPlan25[[#This Row],[DraftIndex]]),0)+IF(RosterPlan25[[#This Row],[KEEPER / RFA]]="K",1,0)</f>
        <v>1</v>
      </c>
      <c r="R255" s="60"/>
      <c r="S255" s="58">
        <f>IF(RosterPlan25[[#This Row],[VAR/G]]&gt;0,ROUND($AC$29*RosterPlan25[[#This Row],[VAR/G]],0),0)+1</f>
        <v>40</v>
      </c>
      <c r="T255" s="58">
        <f ca="1">RosterPlan25[[#This Row],[Optimal $]]-RosterPlan25[[#This Row],[2021 $]]</f>
        <v>-13</v>
      </c>
      <c r="U255" s="62">
        <f>IF(OR(RosterPlan25[[#This Row],[SOURCE]]="Rookie",RosterPlan25[[#This Row],[POS]]="K"),0,RosterPlan25[[#This Row],[VAR/G]]+3.3)</f>
        <v>7.6499999999999995</v>
      </c>
      <c r="V255" s="62">
        <f ca="1">IF(RosterPlan25[[#This Row],[VAW/G]]&gt;0,ROUND(RosterPlan25[[#This Row],[VAW/G]]*$AC$56,0)+1,1)</f>
        <v>467</v>
      </c>
      <c r="W255" s="63">
        <f ca="1">RosterPlan25[[#This Row],[VAWG Market $]]-_xlfn.IFNA(RosterPlan25[[#This Row],[2021 $]],1)</f>
        <v>414</v>
      </c>
      <c r="X255" s="58">
        <f ca="1">IF(RosterPlan25[[#This Row],[VAR/G]]&gt;0,1+ROUND(RosterPlan25[[#This Row],[VAR/G]]*IF(RosterPlan25[[#This Row],[KEEPER / RFA]]="K",($AC$34+RosterPlan25[[#This Row],[2021 $]]-1)/($AC$25+RosterPlan25[[#This Row],[VAR/G]]),$AC$35),0),1)</f>
        <v>170</v>
      </c>
      <c r="Y255" s="62">
        <f ca="1">RosterPlan25[[#This Row],[Pure Inflated $]]-RosterPlan25[[#This Row],[2021 $]]</f>
        <v>117</v>
      </c>
      <c r="Z255" s="62">
        <f>INDEX(players[age],MATCH(RosterPlan25[[#This Row],[player_id]],players[sleeper_id],0))</f>
        <v>29</v>
      </c>
      <c r="AN255" s="36">
        <v>0.8125</v>
      </c>
      <c r="AO255" s="36">
        <v>12</v>
      </c>
      <c r="AP255" s="36">
        <f>RosterPlan25[[#This Row],[Current $]]+ROUNDDOWN(AO255*0.3,0)</f>
        <v>56</v>
      </c>
      <c r="AQ255"/>
      <c r="AR255"/>
      <c r="AS255"/>
      <c r="AT255"/>
      <c r="AU255"/>
      <c r="AV255"/>
    </row>
    <row r="256" spans="1:48" x14ac:dyDescent="0.3">
      <c r="A256" s="1" t="s">
        <v>15455</v>
      </c>
      <c r="B256" s="69" t="s">
        <v>266</v>
      </c>
      <c r="C256" s="69" t="s">
        <v>15454</v>
      </c>
      <c r="D256" s="69">
        <f>_xlfn.IFNA(MATCH(RosterPlan25[[#This Row],[player_id]],CompositeRoster[sleeper_id],0),  MATCH(RosterPlan25[[#This Row],[PLAYER]],CompositeRoster[full_name],0))</f>
        <v>255</v>
      </c>
      <c r="E256" s="69">
        <f>MATCH(RosterPlan25[[#This Row],[player_id]],Draft2020[sleeper_id],0)</f>
        <v>92</v>
      </c>
      <c r="F256" s="69" t="str">
        <f>INDEX(CompositeRoster[team],RosterPlan25[[#This Row],[RosterIndex]])&amp;""</f>
        <v>BUF</v>
      </c>
      <c r="G256" s="69" t="str">
        <f>INDEX(CompositeRoster[position],RosterPlan25[[#This Row],[RosterIndex]])&amp;""</f>
        <v>WR</v>
      </c>
      <c r="H256" s="69" t="str">
        <f>INDEX(CompositeRoster[source],RosterPlan25[[#This Row],[RosterIndex]])</f>
        <v>Roster</v>
      </c>
      <c r="I256" s="42">
        <f>_xlfn.IFNA(INDEX(Draft2020[PRICE],RosterPlan25[[#This Row],[DraftIndex]]),0)</f>
        <v>1</v>
      </c>
      <c r="J256" s="42" t="str">
        <f>IF(RosterPlan25[[#This Row],[SOURCE]]="Rookie","Rookie",_xlfn.IFNA(INDEX(Draft2020[Current Contract],RosterPlan25[[#This Row],[DraftIndex]]),"Undrafted"))</f>
        <v>Rookie</v>
      </c>
      <c r="K256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56" s="42">
        <f>ROUNDDOWN(RosterPlan25[[#This Row],[Optimal $]]*IF(RosterPlan25[[#This Row],[Contract]]="Rookie",0.3,0.15),0)</f>
        <v>0</v>
      </c>
      <c r="M256" s="42">
        <f ca="1">ROUNDDOWN(RosterPlan25[[#This Row],[Optimal $]]*IF(YEAR(TODAY())=2021,0,IF(RosterPlan25[[#This Row],[Contract]]="Rookie",0.3,0.15)),0)</f>
        <v>0</v>
      </c>
      <c r="N256" s="69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56" s="38">
        <f>_xlfn.IFNA(IF(RosterPlan25[[#This Row],[POS]]="K",0,INDEX(BeerSheets[Average],MATCH(TEXT(RosterPlan25[[#This Row],[player_id]],"0"),BeerSheets[sleeper_id],0))),_xlfn.SWITCH(RosterPlan25[[#This Row],[POS]],"QB",-12,"RB",-8,"WR",-8,-5))</f>
        <v>-1.52</v>
      </c>
      <c r="P256" s="39" t="s">
        <v>434</v>
      </c>
      <c r="Q256" s="36">
        <f>_xlfn.IFNA(INDEX(Draft2020[Net Keeper Count],RosterPlan25[[#This Row],[DraftIndex]]),0)+IF(RosterPlan25[[#This Row],[KEEPER / RFA]]="K",1,0)</f>
        <v>1</v>
      </c>
      <c r="R256" s="39"/>
      <c r="S256" s="69">
        <f>IF(RosterPlan25[[#This Row],[VAR/G]]&gt;0,ROUND($AC$29*RosterPlan25[[#This Row],[VAR/G]],0),0)+1</f>
        <v>1</v>
      </c>
      <c r="T256" s="36">
        <f ca="1">RosterPlan25[[#This Row],[Optimal $]]-RosterPlan25[[#This Row],[2021 $]]</f>
        <v>0</v>
      </c>
      <c r="U256" s="36">
        <f>IF(OR(RosterPlan25[[#This Row],[SOURCE]]="Rookie",RosterPlan25[[#This Row],[POS]]="K"),0,RosterPlan25[[#This Row],[VAR/G]]+3.3)</f>
        <v>1.7799999999999998</v>
      </c>
      <c r="V256" s="36">
        <f ca="1">IF(RosterPlan25[[#This Row],[VAW/G]]&gt;0,ROUND(RosterPlan25[[#This Row],[VAW/G]]*$AC$56,0)+1,1)</f>
        <v>110</v>
      </c>
      <c r="W256" s="43">
        <f ca="1">RosterPlan25[[#This Row],[VAWG Market $]]-_xlfn.IFNA(RosterPlan25[[#This Row],[2021 $]],1)</f>
        <v>109</v>
      </c>
      <c r="X25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56" s="36">
        <f ca="1">RosterPlan25[[#This Row],[Pure Inflated $]]-RosterPlan25[[#This Row],[2021 $]]</f>
        <v>0</v>
      </c>
      <c r="Z256" s="62">
        <f>INDEX(players[age],MATCH(RosterPlan25[[#This Row],[player_id]],players[sleeper_id],0))</f>
        <v>22</v>
      </c>
      <c r="AQ256"/>
      <c r="AR256"/>
      <c r="AS256"/>
      <c r="AT256"/>
      <c r="AU256"/>
      <c r="AV256"/>
    </row>
    <row r="257" spans="1:48" x14ac:dyDescent="0.3">
      <c r="A257" s="1" t="s">
        <v>15204</v>
      </c>
      <c r="B257" s="69" t="s">
        <v>266</v>
      </c>
      <c r="C257" s="69" t="s">
        <v>15203</v>
      </c>
      <c r="D257" s="69">
        <f>_xlfn.IFNA(MATCH(RosterPlan25[[#This Row],[player_id]],CompositeRoster[sleeper_id],0),  MATCH(RosterPlan25[[#This Row],[PLAYER]],CompositeRoster[full_name],0))</f>
        <v>256</v>
      </c>
      <c r="E257" s="69" t="e">
        <f>MATCH(RosterPlan25[[#This Row],[player_id]],Draft2020[sleeper_id],0)</f>
        <v>#N/A</v>
      </c>
      <c r="F257" s="69" t="str">
        <f>INDEX(CompositeRoster[team],RosterPlan25[[#This Row],[RosterIndex]])&amp;""</f>
        <v>PHI</v>
      </c>
      <c r="G257" s="69" t="str">
        <f>INDEX(CompositeRoster[position],RosterPlan25[[#This Row],[RosterIndex]])&amp;""</f>
        <v>QB</v>
      </c>
      <c r="H257" s="36" t="str">
        <f>INDEX(CompositeRoster[source],RosterPlan25[[#This Row],[RosterIndex]])</f>
        <v>Roster</v>
      </c>
      <c r="I257" s="42">
        <f>_xlfn.IFNA(INDEX(Draft2020[PRICE],RosterPlan25[[#This Row],[DraftIndex]]),0)</f>
        <v>0</v>
      </c>
      <c r="J257" s="42" t="str">
        <f>IF(RosterPlan25[[#This Row],[SOURCE]]="Rookie","Rookie",_xlfn.IFNA(INDEX(Draft2020[Current Contract],RosterPlan25[[#This Row],[DraftIndex]]),"Undrafted"))</f>
        <v>Undrafted</v>
      </c>
      <c r="K257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57" s="42">
        <f>ROUNDDOWN(RosterPlan25[[#This Row],[Optimal $]]*IF(RosterPlan25[[#This Row],[Contract]]="Rookie",0.3,0.15),0)</f>
        <v>1</v>
      </c>
      <c r="M257" s="42">
        <f ca="1">ROUNDDOWN(RosterPlan25[[#This Row],[Optimal $]]*IF(YEAR(TODAY())=2021,0,IF(RosterPlan25[[#This Row],[Contract]]="Rookie",0.3,0.15)),0)</f>
        <v>0</v>
      </c>
      <c r="N257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57" s="38">
        <f>_xlfn.IFNA(IF(RosterPlan25[[#This Row],[POS]]="K",0,INDEX(BeerSheets[Average],MATCH(TEXT(RosterPlan25[[#This Row],[player_id]],"0"),BeerSheets[sleeper_id],0))),_xlfn.SWITCH(RosterPlan25[[#This Row],[POS]],"QB",-12,"RB",-8,"WR",-8,-5))</f>
        <v>1.0900000000000001</v>
      </c>
      <c r="P257" s="39" t="s">
        <v>434</v>
      </c>
      <c r="Q257" s="36">
        <f>_xlfn.IFNA(INDEX(Draft2020[Net Keeper Count],RosterPlan25[[#This Row],[DraftIndex]]),0)+IF(RosterPlan25[[#This Row],[KEEPER / RFA]]="K",1,0)</f>
        <v>1</v>
      </c>
      <c r="R257" s="39"/>
      <c r="S257" s="69">
        <f>IF(RosterPlan25[[#This Row],[VAR/G]]&gt;0,ROUND($AC$29*RosterPlan25[[#This Row],[VAR/G]],0),0)+1</f>
        <v>11</v>
      </c>
      <c r="T257" s="36">
        <f ca="1">RosterPlan25[[#This Row],[Optimal $]]-RosterPlan25[[#This Row],[2021 $]]</f>
        <v>10</v>
      </c>
      <c r="U257" s="36">
        <f>IF(OR(RosterPlan25[[#This Row],[SOURCE]]="Rookie",RosterPlan25[[#This Row],[POS]]="K"),0,RosterPlan25[[#This Row],[VAR/G]]+3.3)</f>
        <v>4.3899999999999997</v>
      </c>
      <c r="V257" s="36">
        <f ca="1">IF(RosterPlan25[[#This Row],[VAW/G]]&gt;0,ROUND(RosterPlan25[[#This Row],[VAW/G]]*$AC$56,0)+1,1)</f>
        <v>269</v>
      </c>
      <c r="W257" s="43">
        <f ca="1">RosterPlan25[[#This Row],[VAWG Market $]]-_xlfn.IFNA(RosterPlan25[[#This Row],[2021 $]],1)</f>
        <v>268</v>
      </c>
      <c r="X257" s="36">
        <f ca="1">IF(RosterPlan25[[#This Row],[VAR/G]]&gt;0,1+ROUND(RosterPlan25[[#This Row],[VAR/G]]*IF(RosterPlan25[[#This Row],[KEEPER / RFA]]="K",($AC$34+RosterPlan25[[#This Row],[2021 $]]-1)/($AC$25+RosterPlan25[[#This Row],[VAR/G]]),$AC$35),0),1)</f>
        <v>118</v>
      </c>
      <c r="Y257" s="36">
        <f ca="1">RosterPlan25[[#This Row],[Pure Inflated $]]-RosterPlan25[[#This Row],[2021 $]]</f>
        <v>117</v>
      </c>
      <c r="Z257" s="62">
        <f>INDEX(players[age],MATCH(RosterPlan25[[#This Row],[player_id]],players[sleeper_id],0))</f>
        <v>22</v>
      </c>
      <c r="AQ257"/>
      <c r="AR257"/>
      <c r="AS257"/>
      <c r="AT257"/>
      <c r="AU257"/>
      <c r="AV257"/>
    </row>
    <row r="258" spans="1:48" x14ac:dyDescent="0.3">
      <c r="A258" s="1" t="s">
        <v>6308</v>
      </c>
      <c r="B258" s="69" t="s">
        <v>266</v>
      </c>
      <c r="C258" s="69" t="s">
        <v>16408</v>
      </c>
      <c r="D258" s="69">
        <f>_xlfn.IFNA(MATCH(RosterPlan25[[#This Row],[player_id]],CompositeRoster[sleeper_id],0),  MATCH(RosterPlan25[[#This Row],[PLAYER]],CompositeRoster[full_name],0))</f>
        <v>257</v>
      </c>
      <c r="E258" s="69" t="e">
        <f>MATCH(RosterPlan25[[#This Row],[player_id]],Draft2020[sleeper_id],0)</f>
        <v>#N/A</v>
      </c>
      <c r="F258" s="58" t="str">
        <f>INDEX(CompositeRoster[team],RosterPlan25[[#This Row],[RosterIndex]])&amp;""</f>
        <v>SF</v>
      </c>
      <c r="G258" s="58" t="str">
        <f>INDEX(CompositeRoster[position],RosterPlan25[[#This Row],[RosterIndex]])&amp;""</f>
        <v>RB</v>
      </c>
      <c r="H258" s="58" t="str">
        <f>INDEX(CompositeRoster[source],RosterPlan25[[#This Row],[RosterIndex]])</f>
        <v>Roster</v>
      </c>
      <c r="I258" s="59">
        <f>_xlfn.IFNA(INDEX(Draft2020[PRICE],RosterPlan25[[#This Row],[DraftIndex]]),0)</f>
        <v>0</v>
      </c>
      <c r="J258" s="59" t="str">
        <f>IF(RosterPlan25[[#This Row],[SOURCE]]="Rookie","Rookie",_xlfn.IFNA(INDEX(Draft2020[Current Contract],RosterPlan25[[#This Row],[DraftIndex]]),"Undrafted"))</f>
        <v>Undrafted</v>
      </c>
      <c r="K258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58" s="59">
        <f>ROUNDDOWN(RosterPlan25[[#This Row],[Optimal $]]*IF(RosterPlan25[[#This Row],[Contract]]="Rookie",0.3,0.15),0)</f>
        <v>0</v>
      </c>
      <c r="M258" s="59">
        <f ca="1">ROUNDDOWN(RosterPlan25[[#This Row],[Optimal $]]*IF(YEAR(TODAY())=2021,0,IF(RosterPlan25[[#This Row],[Contract]]="Rookie",0.3,0.15)),0)</f>
        <v>0</v>
      </c>
      <c r="N258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58" s="26">
        <f>_xlfn.IFNA(IF(RosterPlan25[[#This Row],[POS]]="K",0,INDEX(BeerSheets[Average],MATCH(TEXT(RosterPlan25[[#This Row],[player_id]],"0"),BeerSheets[sleeper_id],0))),_xlfn.SWITCH(RosterPlan25[[#This Row],[POS]],"QB",-12,"RB",-8,"WR",-8,-5))</f>
        <v>-2.81</v>
      </c>
      <c r="P258" s="39" t="s">
        <v>434</v>
      </c>
      <c r="Q258" s="61">
        <f>_xlfn.IFNA(INDEX(Draft2020[Net Keeper Count],RosterPlan25[[#This Row],[DraftIndex]]),0)+IF(RosterPlan25[[#This Row],[KEEPER / RFA]]="K",1,0)</f>
        <v>1</v>
      </c>
      <c r="R258" s="60"/>
      <c r="S258" s="58">
        <f>IF(RosterPlan25[[#This Row],[VAR/G]]&gt;0,ROUND($AC$29*RosterPlan25[[#This Row],[VAR/G]],0),0)+1</f>
        <v>1</v>
      </c>
      <c r="T258" s="58">
        <f ca="1">RosterPlan25[[#This Row],[Optimal $]]-RosterPlan25[[#This Row],[2021 $]]</f>
        <v>0</v>
      </c>
      <c r="U258" s="62">
        <f>IF(OR(RosterPlan25[[#This Row],[SOURCE]]="Rookie",RosterPlan25[[#This Row],[POS]]="K"),0,RosterPlan25[[#This Row],[VAR/G]]+3.3)</f>
        <v>0.48999999999999977</v>
      </c>
      <c r="V258" s="62">
        <f ca="1">IF(RosterPlan25[[#This Row],[VAW/G]]&gt;0,ROUND(RosterPlan25[[#This Row],[VAW/G]]*$AC$56,0)+1,1)</f>
        <v>31</v>
      </c>
      <c r="W258" s="63">
        <f ca="1">RosterPlan25[[#This Row],[VAWG Market $]]-_xlfn.IFNA(RosterPlan25[[#This Row],[2021 $]],1)</f>
        <v>30</v>
      </c>
      <c r="X25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58" s="62">
        <f ca="1">RosterPlan25[[#This Row],[Pure Inflated $]]-RosterPlan25[[#This Row],[2021 $]]</f>
        <v>0</v>
      </c>
      <c r="Z258" s="62">
        <f>INDEX(players[age],MATCH(RosterPlan25[[#This Row],[player_id]],players[sleeper_id],0))</f>
        <v>25</v>
      </c>
      <c r="AQ258"/>
      <c r="AR258"/>
      <c r="AS258"/>
      <c r="AT258"/>
      <c r="AU258"/>
      <c r="AV258"/>
    </row>
    <row r="259" spans="1:48" x14ac:dyDescent="0.3">
      <c r="A259" s="1" t="s">
        <v>5582</v>
      </c>
      <c r="B259" s="69" t="s">
        <v>266</v>
      </c>
      <c r="C259" s="69" t="s">
        <v>5584</v>
      </c>
      <c r="D259" s="69">
        <f>_xlfn.IFNA(MATCH(RosterPlan25[[#This Row],[player_id]],CompositeRoster[sleeper_id],0),  MATCH(RosterPlan25[[#This Row],[PLAYER]],CompositeRoster[full_name],0))</f>
        <v>258</v>
      </c>
      <c r="E259" s="69">
        <f>MATCH(RosterPlan25[[#This Row],[player_id]],Draft2020[sleeper_id],0)</f>
        <v>88</v>
      </c>
      <c r="F259" s="58" t="str">
        <f>INDEX(CompositeRoster[team],RosterPlan25[[#This Row],[RosterIndex]])&amp;""</f>
        <v>ARI</v>
      </c>
      <c r="G259" s="58" t="str">
        <f>INDEX(CompositeRoster[position],RosterPlan25[[#This Row],[RosterIndex]])&amp;""</f>
        <v>QB</v>
      </c>
      <c r="H259" s="58" t="str">
        <f>INDEX(CompositeRoster[source],RosterPlan25[[#This Row],[RosterIndex]])</f>
        <v>Roster</v>
      </c>
      <c r="I259" s="59">
        <f>_xlfn.IFNA(INDEX(Draft2020[PRICE],RosterPlan25[[#This Row],[DraftIndex]]),0)</f>
        <v>12</v>
      </c>
      <c r="J259" s="59" t="str">
        <f>IF(RosterPlan25[[#This Row],[SOURCE]]="Rookie","Rookie",_xlfn.IFNA(INDEX(Draft2020[Current Contract],RosterPlan25[[#This Row],[DraftIndex]]),"Undrafted"))</f>
        <v>Rookie</v>
      </c>
      <c r="K25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59" s="59">
        <f>ROUNDDOWN(RosterPlan25[[#This Row],[Optimal $]]*IF(RosterPlan25[[#This Row],[Contract]]="Rookie",0.3,0.15),0)</f>
        <v>12</v>
      </c>
      <c r="M259" s="59">
        <f ca="1">ROUNDDOWN(RosterPlan25[[#This Row],[Optimal $]]*IF(YEAR(TODAY())=2021,0,IF(RosterPlan25[[#This Row],[Contract]]="Rookie",0.3,0.15)),0)</f>
        <v>0</v>
      </c>
      <c r="N259" s="60">
        <f ca="1">IF(RosterPlan25[[#This Row],[SOURCE]]="Rookie",INDEX(Rookies2021[salary],MATCH(RosterPlan25[[#This Row],[PLAYER]],Rookies2021[full_name],0)),MAX(RosterPlan25[[#This Row],[Current $]]+RosterPlan25[[#This Row],[$↑ VAR]],1))</f>
        <v>12</v>
      </c>
      <c r="O259" s="26">
        <f>_xlfn.IFNA(IF(RosterPlan25[[#This Row],[POS]]="K",0,INDEX(BeerSheets[Average],MATCH(TEXT(RosterPlan25[[#This Row],[player_id]],"0"),BeerSheets[sleeper_id],0))),_xlfn.SWITCH(RosterPlan25[[#This Row],[POS]],"QB",-12,"RB",-8,"WR",-8,-5))</f>
        <v>4.3099999999999996</v>
      </c>
      <c r="P259" s="39" t="s">
        <v>434</v>
      </c>
      <c r="Q259" s="61">
        <f>_xlfn.IFNA(INDEX(Draft2020[Net Keeper Count],RosterPlan25[[#This Row],[DraftIndex]]),0)+IF(RosterPlan25[[#This Row],[KEEPER / RFA]]="K",1,0)</f>
        <v>2</v>
      </c>
      <c r="R259" s="60"/>
      <c r="S259" s="58">
        <f>IF(RosterPlan25[[#This Row],[VAR/G]]&gt;0,ROUND($AC$29*RosterPlan25[[#This Row],[VAR/G]],0),0)+1</f>
        <v>40</v>
      </c>
      <c r="T259" s="58">
        <f ca="1">RosterPlan25[[#This Row],[Optimal $]]-RosterPlan25[[#This Row],[2021 $]]</f>
        <v>28</v>
      </c>
      <c r="U259" s="62">
        <f>IF(OR(RosterPlan25[[#This Row],[SOURCE]]="Rookie",RosterPlan25[[#This Row],[POS]]="K"),0,RosterPlan25[[#This Row],[VAR/G]]+3.3)</f>
        <v>7.6099999999999994</v>
      </c>
      <c r="V259" s="62">
        <f ca="1">IF(RosterPlan25[[#This Row],[VAW/G]]&gt;0,ROUND(RosterPlan25[[#This Row],[VAW/G]]*$AC$56,0)+1,1)</f>
        <v>465</v>
      </c>
      <c r="W259" s="63">
        <f ca="1">RosterPlan25[[#This Row],[VAWG Market $]]-_xlfn.IFNA(RosterPlan25[[#This Row],[2021 $]],1)</f>
        <v>453</v>
      </c>
      <c r="X259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129</v>
      </c>
      <c r="Y259" s="62">
        <f ca="1">RosterPlan25[[#This Row],[Pure Inflated $]]-RosterPlan25[[#This Row],[2021 $]]</f>
        <v>117</v>
      </c>
      <c r="Z259" s="62">
        <f>INDEX(players[age],MATCH(RosterPlan25[[#This Row],[player_id]],players[sleeper_id],0))</f>
        <v>23</v>
      </c>
      <c r="AQ259"/>
      <c r="AR259"/>
      <c r="AS259"/>
      <c r="AT259"/>
      <c r="AU259"/>
      <c r="AV259"/>
    </row>
    <row r="260" spans="1:48" x14ac:dyDescent="0.3">
      <c r="A260" s="1" t="s">
        <v>246</v>
      </c>
      <c r="B260" s="69" t="s">
        <v>266</v>
      </c>
      <c r="C260" s="69" t="s">
        <v>7444</v>
      </c>
      <c r="D260" s="58">
        <f>_xlfn.IFNA(MATCH(RosterPlan25[[#This Row],[player_id]],CompositeRoster[sleeper_id],0),  MATCH(RosterPlan25[[#This Row],[PLAYER]],CompositeRoster[full_name],0))</f>
        <v>259</v>
      </c>
      <c r="E260" s="58">
        <f>MATCH(RosterPlan25[[#This Row],[player_id]],Draft2020[sleeper_id],0)</f>
        <v>232</v>
      </c>
      <c r="F260" s="58" t="str">
        <f>INDEX(CompositeRoster[team],RosterPlan25[[#This Row],[RosterIndex]])&amp;""</f>
        <v>TB</v>
      </c>
      <c r="G260" s="58" t="str">
        <f>INDEX(CompositeRoster[position],RosterPlan25[[#This Row],[RosterIndex]])&amp;""</f>
        <v>RB</v>
      </c>
      <c r="H260" s="58" t="str">
        <f>INDEX(CompositeRoster[source],RosterPlan25[[#This Row],[RosterIndex]])</f>
        <v>Roster</v>
      </c>
      <c r="I260" s="59">
        <f>_xlfn.IFNA(INDEX(Draft2020[PRICE],RosterPlan25[[#This Row],[DraftIndex]]),0)</f>
        <v>28</v>
      </c>
      <c r="J260" s="59" t="str">
        <f>IF(RosterPlan25[[#This Row],[SOURCE]]="Rookie","Rookie",_xlfn.IFNA(INDEX(Draft2020[Current Contract],RosterPlan25[[#This Row],[DraftIndex]]),"Undrafted"))</f>
        <v>Rookie</v>
      </c>
      <c r="K26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0" s="59">
        <f>ROUNDDOWN(RosterPlan25[[#This Row],[Optimal $]]*IF(RosterPlan25[[#This Row],[Contract]]="Rookie",0.3,0.15),0)</f>
        <v>3</v>
      </c>
      <c r="M260" s="59">
        <f ca="1">ROUNDDOWN(RosterPlan25[[#This Row],[Optimal $]]*IF(YEAR(TODAY())=2021,0,IF(RosterPlan25[[#This Row],[Contract]]="Rookie",0.3,0.15)),0)</f>
        <v>0</v>
      </c>
      <c r="N260" s="60">
        <f ca="1">IF(RosterPlan25[[#This Row],[SOURCE]]="Rookie",INDEX(Rookies2021[salary],MATCH(RosterPlan25[[#This Row],[PLAYER]],Rookies2021[full_name],0)),MAX(RosterPlan25[[#This Row],[Current $]]+RosterPlan25[[#This Row],[$↑ VAR]],1))</f>
        <v>28</v>
      </c>
      <c r="O260" s="26">
        <f>_xlfn.IFNA(IF(RosterPlan25[[#This Row],[POS]]="K",0,INDEX(BeerSheets[Average],MATCH(TEXT(RosterPlan25[[#This Row],[player_id]],"0"),BeerSheets[sleeper_id],0))),_xlfn.SWITCH(RosterPlan25[[#This Row],[POS]],"QB",-12,"RB",-8,"WR",-8,-5))</f>
        <v>1.0900000000000001</v>
      </c>
      <c r="P260" s="39" t="s">
        <v>434</v>
      </c>
      <c r="Q260" s="61">
        <f>_xlfn.IFNA(INDEX(Draft2020[Net Keeper Count],RosterPlan25[[#This Row],[DraftIndex]]),0)+IF(RosterPlan25[[#This Row],[KEEPER / RFA]]="K",1,0)</f>
        <v>4</v>
      </c>
      <c r="R260" s="60"/>
      <c r="S260" s="58">
        <f>IF(RosterPlan25[[#This Row],[VAR/G]]&gt;0,ROUND($AC$29*RosterPlan25[[#This Row],[VAR/G]],0),0)+1</f>
        <v>11</v>
      </c>
      <c r="T260" s="58">
        <f ca="1">RosterPlan25[[#This Row],[Optimal $]]-RosterPlan25[[#This Row],[2021 $]]</f>
        <v>-17</v>
      </c>
      <c r="U260" s="62">
        <f>IF(OR(RosterPlan25[[#This Row],[SOURCE]]="Rookie",RosterPlan25[[#This Row],[POS]]="K"),0,RosterPlan25[[#This Row],[VAR/G]]+3.3)</f>
        <v>4.3899999999999997</v>
      </c>
      <c r="V260" s="62">
        <f ca="1">IF(RosterPlan25[[#This Row],[VAW/G]]&gt;0,ROUND(RosterPlan25[[#This Row],[VAW/G]]*$AC$56,0)+1,1)</f>
        <v>269</v>
      </c>
      <c r="W260" s="63">
        <f ca="1">RosterPlan25[[#This Row],[VAWG Market $]]-_xlfn.IFNA(RosterPlan25[[#This Row],[2021 $]],1)</f>
        <v>241</v>
      </c>
      <c r="X26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145</v>
      </c>
      <c r="Y260" s="62">
        <f ca="1">RosterPlan25[[#This Row],[Pure Inflated $]]-RosterPlan25[[#This Row],[2021 $]]</f>
        <v>117</v>
      </c>
      <c r="Z260" s="62">
        <f>INDEX(players[age],MATCH(RosterPlan25[[#This Row],[player_id]],players[sleeper_id],0))</f>
        <v>26</v>
      </c>
      <c r="AQ260"/>
      <c r="AR260"/>
      <c r="AS260"/>
      <c r="AT260"/>
      <c r="AU260"/>
      <c r="AV260"/>
    </row>
    <row r="261" spans="1:48" x14ac:dyDescent="0.3">
      <c r="A261" s="1" t="s">
        <v>7536</v>
      </c>
      <c r="B261" s="69" t="s">
        <v>266</v>
      </c>
      <c r="C261" s="69" t="s">
        <v>7537</v>
      </c>
      <c r="D261" s="58">
        <f>_xlfn.IFNA(MATCH(RosterPlan25[[#This Row],[player_id]],CompositeRoster[sleeper_id],0),  MATCH(RosterPlan25[[#This Row],[PLAYER]],CompositeRoster[full_name],0))</f>
        <v>260</v>
      </c>
      <c r="E261" s="58">
        <f>MATCH(RosterPlan25[[#This Row],[player_id]],Draft2020[sleeper_id],0)</f>
        <v>90</v>
      </c>
      <c r="F261" s="58" t="str">
        <f>INDEX(CompositeRoster[team],RosterPlan25[[#This Row],[RosterIndex]])&amp;""</f>
        <v>PHI</v>
      </c>
      <c r="G261" s="58" t="str">
        <f>INDEX(CompositeRoster[position],RosterPlan25[[#This Row],[RosterIndex]])&amp;""</f>
        <v>RB</v>
      </c>
      <c r="H261" s="58" t="str">
        <f>INDEX(CompositeRoster[source],RosterPlan25[[#This Row],[RosterIndex]])</f>
        <v>Roster</v>
      </c>
      <c r="I261" s="59">
        <f>_xlfn.IFNA(INDEX(Draft2020[PRICE],RosterPlan25[[#This Row],[DraftIndex]]),0)</f>
        <v>24</v>
      </c>
      <c r="J261" s="59" t="str">
        <f>IF(RosterPlan25[[#This Row],[SOURCE]]="Rookie","Rookie",_xlfn.IFNA(INDEX(Draft2020[Current Contract],RosterPlan25[[#This Row],[DraftIndex]]),"Undrafted"))</f>
        <v>Rookie</v>
      </c>
      <c r="K26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1" s="59">
        <f>ROUNDDOWN(RosterPlan25[[#This Row],[Optimal $]]*IF(RosterPlan25[[#This Row],[Contract]]="Rookie",0.3,0.15),0)</f>
        <v>12</v>
      </c>
      <c r="M261" s="59">
        <f ca="1">ROUNDDOWN(RosterPlan25[[#This Row],[Optimal $]]*IF(YEAR(TODAY())=2021,0,IF(RosterPlan25[[#This Row],[Contract]]="Rookie",0.3,0.15)),0)</f>
        <v>0</v>
      </c>
      <c r="N261" s="60">
        <f ca="1">IF(RosterPlan25[[#This Row],[SOURCE]]="Rookie",INDEX(Rookies2021[salary],MATCH(RosterPlan25[[#This Row],[PLAYER]],Rookies2021[full_name],0)),MAX(RosterPlan25[[#This Row],[Current $]]+RosterPlan25[[#This Row],[$↑ VAR]],1))</f>
        <v>24</v>
      </c>
      <c r="O261" s="26">
        <f>_xlfn.IFNA(IF(RosterPlan25[[#This Row],[POS]]="K",0,INDEX(BeerSheets[Average],MATCH(TEXT(RosterPlan25[[#This Row],[player_id]],"0"),BeerSheets[sleeper_id],0))),_xlfn.SWITCH(RosterPlan25[[#This Row],[POS]],"QB",-12,"RB",-8,"WR",-8,-5))</f>
        <v>4.3099999999999996</v>
      </c>
      <c r="P261" s="39" t="s">
        <v>434</v>
      </c>
      <c r="Q261" s="61">
        <f>_xlfn.IFNA(INDEX(Draft2020[Net Keeper Count],RosterPlan25[[#This Row],[DraftIndex]]),0)+IF(RosterPlan25[[#This Row],[KEEPER / RFA]]="K",1,0)</f>
        <v>2</v>
      </c>
      <c r="R261" s="60"/>
      <c r="S261" s="58">
        <f>IF(RosterPlan25[[#This Row],[VAR/G]]&gt;0,ROUND($AC$29*RosterPlan25[[#This Row],[VAR/G]],0),0)+1</f>
        <v>40</v>
      </c>
      <c r="T261" s="58">
        <f ca="1">RosterPlan25[[#This Row],[Optimal $]]-RosterPlan25[[#This Row],[2021 $]]</f>
        <v>16</v>
      </c>
      <c r="U261" s="62">
        <f>IF(OR(RosterPlan25[[#This Row],[SOURCE]]="Rookie",RosterPlan25[[#This Row],[POS]]="K"),0,RosterPlan25[[#This Row],[VAR/G]]+3.3)</f>
        <v>7.6099999999999994</v>
      </c>
      <c r="V261" s="62">
        <f ca="1">IF(RosterPlan25[[#This Row],[VAW/G]]&gt;0,ROUND(RosterPlan25[[#This Row],[VAW/G]]*$AC$56,0)+1,1)</f>
        <v>465</v>
      </c>
      <c r="W261" s="63">
        <f ca="1">RosterPlan25[[#This Row],[VAWG Market $]]-_xlfn.IFNA(RosterPlan25[[#This Row],[2021 $]],1)</f>
        <v>441</v>
      </c>
      <c r="X261" s="58">
        <f ca="1">IF(RosterPlan25[[#This Row],[VAR/G]]&gt;0,1+ROUND(RosterPlan25[[#This Row],[VAR/G]]*IF(RosterPlan25[[#This Row],[KEEPER / RFA]]="K",($AC$34+RosterPlan25[[#This Row],[2021 $]]-1)/($AC$25+RosterPlan25[[#This Row],[VAR/G]]),$AC$35),0),1)</f>
        <v>141</v>
      </c>
      <c r="Y261" s="62">
        <f ca="1">RosterPlan25[[#This Row],[Pure Inflated $]]-RosterPlan25[[#This Row],[2021 $]]</f>
        <v>117</v>
      </c>
      <c r="Z261" s="62">
        <f>INDEX(players[age],MATCH(RosterPlan25[[#This Row],[player_id]],players[sleeper_id],0))</f>
        <v>24</v>
      </c>
      <c r="AQ261"/>
      <c r="AR261"/>
      <c r="AS261"/>
      <c r="AT261"/>
      <c r="AU261"/>
      <c r="AV261"/>
    </row>
    <row r="262" spans="1:48" x14ac:dyDescent="0.3">
      <c r="A262" s="1" t="s">
        <v>206</v>
      </c>
      <c r="B262" s="69" t="s">
        <v>266</v>
      </c>
      <c r="C262" s="69" t="s">
        <v>12419</v>
      </c>
      <c r="D262" s="58">
        <f>_xlfn.IFNA(MATCH(RosterPlan25[[#This Row],[player_id]],CompositeRoster[sleeper_id],0),  MATCH(RosterPlan25[[#This Row],[PLAYER]],CompositeRoster[full_name],0))</f>
        <v>261</v>
      </c>
      <c r="E262" s="58">
        <f>MATCH(RosterPlan25[[#This Row],[player_id]],Draft2020[sleeper_id],0)</f>
        <v>222</v>
      </c>
      <c r="F262" s="58" t="str">
        <f>INDEX(CompositeRoster[team],RosterPlan25[[#This Row],[RosterIndex]])&amp;""</f>
        <v>TB</v>
      </c>
      <c r="G262" s="58" t="str">
        <f>INDEX(CompositeRoster[position],RosterPlan25[[#This Row],[RosterIndex]])&amp;""</f>
        <v>RB</v>
      </c>
      <c r="H262" s="58" t="str">
        <f>INDEX(CompositeRoster[source],RosterPlan25[[#This Row],[RosterIndex]])</f>
        <v>Roster</v>
      </c>
      <c r="I262" s="59">
        <f>_xlfn.IFNA(INDEX(Draft2020[PRICE],RosterPlan25[[#This Row],[DraftIndex]]),0)</f>
        <v>6</v>
      </c>
      <c r="J262" s="59" t="str">
        <f>IF(RosterPlan25[[#This Row],[SOURCE]]="Rookie","Rookie",_xlfn.IFNA(INDEX(Draft2020[Current Contract],RosterPlan25[[#This Row],[DraftIndex]]),"Undrafted"))</f>
        <v>Rookie</v>
      </c>
      <c r="K26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2" s="59">
        <f>ROUNDDOWN(RosterPlan25[[#This Row],[Optimal $]]*IF(RosterPlan25[[#This Row],[Contract]]="Rookie",0.3,0.15),0)</f>
        <v>2</v>
      </c>
      <c r="M262" s="59">
        <f ca="1">ROUNDDOWN(RosterPlan25[[#This Row],[Optimal $]]*IF(YEAR(TODAY())=2021,0,IF(RosterPlan25[[#This Row],[Contract]]="Rookie",0.3,0.15)),0)</f>
        <v>0</v>
      </c>
      <c r="N262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262" s="26">
        <f>_xlfn.IFNA(IF(RosterPlan25[[#This Row],[POS]]="K",0,INDEX(BeerSheets[Average],MATCH(TEXT(RosterPlan25[[#This Row],[player_id]],"0"),BeerSheets[sleeper_id],0))),_xlfn.SWITCH(RosterPlan25[[#This Row],[POS]],"QB",-12,"RB",-8,"WR",-8,-5))</f>
        <v>0.87</v>
      </c>
      <c r="P262" s="39" t="s">
        <v>434</v>
      </c>
      <c r="Q262" s="61">
        <f>_xlfn.IFNA(INDEX(Draft2020[Net Keeper Count],RosterPlan25[[#This Row],[DraftIndex]]),0)+IF(RosterPlan25[[#This Row],[KEEPER / RFA]]="K",1,0)</f>
        <v>2</v>
      </c>
      <c r="R262" s="60"/>
      <c r="S262" s="58">
        <f>IF(RosterPlan25[[#This Row],[VAR/G]]&gt;0,ROUND($AC$29*RosterPlan25[[#This Row],[VAR/G]],0),0)+1</f>
        <v>9</v>
      </c>
      <c r="T262" s="58">
        <f ca="1">RosterPlan25[[#This Row],[Optimal $]]-RosterPlan25[[#This Row],[2021 $]]</f>
        <v>3</v>
      </c>
      <c r="U262" s="62">
        <f>IF(OR(RosterPlan25[[#This Row],[SOURCE]]="Rookie",RosterPlan25[[#This Row],[POS]]="K"),0,RosterPlan25[[#This Row],[VAR/G]]+3.3)</f>
        <v>4.17</v>
      </c>
      <c r="V262" s="62">
        <f ca="1">IF(RosterPlan25[[#This Row],[VAW/G]]&gt;0,ROUND(RosterPlan25[[#This Row],[VAW/G]]*$AC$56,0)+1,1)</f>
        <v>255</v>
      </c>
      <c r="W262" s="63">
        <f ca="1">RosterPlan25[[#This Row],[VAWG Market $]]-_xlfn.IFNA(RosterPlan25[[#This Row],[2021 $]],1)</f>
        <v>249</v>
      </c>
      <c r="X262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262" s="62">
        <f ca="1">RosterPlan25[[#This Row],[Pure Inflated $]]-RosterPlan25[[#This Row],[2021 $]]</f>
        <v>117</v>
      </c>
      <c r="Z262" s="62">
        <f>INDEX(players[age],MATCH(RosterPlan25[[#This Row],[player_id]],players[sleeper_id],0))</f>
        <v>23</v>
      </c>
      <c r="AQ262"/>
      <c r="AR262"/>
      <c r="AS262"/>
      <c r="AT262"/>
      <c r="AU262"/>
      <c r="AV262"/>
    </row>
    <row r="263" spans="1:48" x14ac:dyDescent="0.3">
      <c r="A263" s="1" t="s">
        <v>152</v>
      </c>
      <c r="B263" s="69" t="s">
        <v>266</v>
      </c>
      <c r="C263" s="69" t="s">
        <v>9889</v>
      </c>
      <c r="D263" s="58">
        <f>_xlfn.IFNA(MATCH(RosterPlan25[[#This Row],[player_id]],CompositeRoster[sleeper_id],0),  MATCH(RosterPlan25[[#This Row],[PLAYER]],CompositeRoster[full_name],0))</f>
        <v>262</v>
      </c>
      <c r="E263" s="58">
        <f>MATCH(RosterPlan25[[#This Row],[player_id]],Draft2020[sleeper_id],0)</f>
        <v>76</v>
      </c>
      <c r="F263" s="58" t="str">
        <f>INDEX(CompositeRoster[team],RosterPlan25[[#This Row],[RosterIndex]])&amp;""</f>
        <v>KC</v>
      </c>
      <c r="G263" s="58" t="str">
        <f>INDEX(CompositeRoster[position],RosterPlan25[[#This Row],[RosterIndex]])&amp;""</f>
        <v>WR</v>
      </c>
      <c r="H263" s="58" t="str">
        <f>INDEX(CompositeRoster[source],RosterPlan25[[#This Row],[RosterIndex]])</f>
        <v>Roster</v>
      </c>
      <c r="I263" s="59">
        <f>_xlfn.IFNA(INDEX(Draft2020[PRICE],RosterPlan25[[#This Row],[DraftIndex]]),0)</f>
        <v>70</v>
      </c>
      <c r="J263" s="59" t="str">
        <f>IF(RosterPlan25[[#This Row],[SOURCE]]="Rookie","Rookie",_xlfn.IFNA(INDEX(Draft2020[Current Contract],RosterPlan25[[#This Row],[DraftIndex]]),"Undrafted"))</f>
        <v>Auction</v>
      </c>
      <c r="K263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63" s="59">
        <f>ROUNDDOWN(RosterPlan25[[#This Row],[Optimal $]]*IF(RosterPlan25[[#This Row],[Contract]]="Rookie",0.3,0.15),0)</f>
        <v>9</v>
      </c>
      <c r="M263" s="59">
        <f ca="1">ROUNDDOWN(RosterPlan25[[#This Row],[Optimal $]]*IF(YEAR(TODAY())=2021,0,IF(RosterPlan25[[#This Row],[Contract]]="Rookie",0.3,0.15)),0)</f>
        <v>0</v>
      </c>
      <c r="N263" s="60">
        <f ca="1">IF(RosterPlan25[[#This Row],[SOURCE]]="Rookie",INDEX(Rookies2021[salary],MATCH(RosterPlan25[[#This Row],[PLAYER]],Rookies2021[full_name],0)),MAX(RosterPlan25[[#This Row],[Current $]]+RosterPlan25[[#This Row],[$↑ VAR]],1))</f>
        <v>70</v>
      </c>
      <c r="O263" s="26">
        <f>_xlfn.IFNA(IF(RosterPlan25[[#This Row],[POS]]="K",0,INDEX(BeerSheets[Average],MATCH(TEXT(RosterPlan25[[#This Row],[player_id]],"0"),BeerSheets[sleeper_id],0))),_xlfn.SWITCH(RosterPlan25[[#This Row],[POS]],"QB",-12,"RB",-8,"WR",-8,-5))</f>
        <v>6.84</v>
      </c>
      <c r="P263" s="39" t="s">
        <v>434</v>
      </c>
      <c r="Q263" s="61">
        <f>_xlfn.IFNA(INDEX(Draft2020[Net Keeper Count],RosterPlan25[[#This Row],[DraftIndex]]),0)+IF(RosterPlan25[[#This Row],[KEEPER / RFA]]="K",1,0)</f>
        <v>1</v>
      </c>
      <c r="R263" s="60"/>
      <c r="S263" s="58">
        <f>IF(RosterPlan25[[#This Row],[VAR/G]]&gt;0,ROUND($AC$29*RosterPlan25[[#This Row],[VAR/G]],0),0)+1</f>
        <v>62</v>
      </c>
      <c r="T263" s="58">
        <f ca="1">RosterPlan25[[#This Row],[Optimal $]]-RosterPlan25[[#This Row],[2021 $]]</f>
        <v>-8</v>
      </c>
      <c r="U263" s="62">
        <f>IF(OR(RosterPlan25[[#This Row],[SOURCE]]="Rookie",RosterPlan25[[#This Row],[POS]]="K"),0,RosterPlan25[[#This Row],[VAR/G]]+3.3)</f>
        <v>10.14</v>
      </c>
      <c r="V263" s="62">
        <f ca="1">IF(RosterPlan25[[#This Row],[VAW/G]]&gt;0,ROUND(RosterPlan25[[#This Row],[VAW/G]]*$AC$56,0)+1,1)</f>
        <v>619</v>
      </c>
      <c r="W263" s="63">
        <f ca="1">RosterPlan25[[#This Row],[VAWG Market $]]-_xlfn.IFNA(RosterPlan25[[#This Row],[2021 $]],1)</f>
        <v>549</v>
      </c>
      <c r="X26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187</v>
      </c>
      <c r="Y263" s="62">
        <f ca="1">RosterPlan25[[#This Row],[Pure Inflated $]]-RosterPlan25[[#This Row],[2021 $]]</f>
        <v>117</v>
      </c>
      <c r="Z263" s="62">
        <f>INDEX(players[age],MATCH(RosterPlan25[[#This Row],[player_id]],players[sleeper_id],0))</f>
        <v>27</v>
      </c>
      <c r="AQ263"/>
      <c r="AR263"/>
      <c r="AS263"/>
      <c r="AT263"/>
      <c r="AU263"/>
      <c r="AV263"/>
    </row>
    <row r="264" spans="1:48" x14ac:dyDescent="0.3">
      <c r="A264" s="1"/>
      <c r="B264" s="69" t="s">
        <v>266</v>
      </c>
      <c r="C264" s="69" t="s">
        <v>13729</v>
      </c>
      <c r="D264" s="58">
        <f>_xlfn.IFNA(MATCH(RosterPlan25[[#This Row],[player_id]],CompositeRoster[sleeper_id],0),  MATCH(RosterPlan25[[#This Row],[PLAYER]],CompositeRoster[full_name],0))</f>
        <v>263</v>
      </c>
      <c r="E264" s="58" t="e">
        <f>MATCH(RosterPlan25[[#This Row],[player_id]],Draft2020[sleeper_id],0)</f>
        <v>#N/A</v>
      </c>
      <c r="F264" s="58" t="str">
        <f>INDEX(CompositeRoster[team],RosterPlan25[[#This Row],[RosterIndex]])&amp;""</f>
        <v>TBD</v>
      </c>
      <c r="G264" s="58" t="str">
        <f>INDEX(CompositeRoster[position],RosterPlan25[[#This Row],[RosterIndex]])&amp;""</f>
        <v>TBD</v>
      </c>
      <c r="H264" s="58" t="str">
        <f>INDEX(CompositeRoster[source],RosterPlan25[[#This Row],[RosterIndex]])</f>
        <v>Rookie</v>
      </c>
      <c r="I264" s="59">
        <f>_xlfn.IFNA(INDEX(Draft2020[PRICE],RosterPlan25[[#This Row],[DraftIndex]]),0)</f>
        <v>0</v>
      </c>
      <c r="J264" s="59" t="str">
        <f>IF(RosterPlan25[[#This Row],[SOURCE]]="Rookie","Rookie",_xlfn.IFNA(INDEX(Draft2020[Current Contract],RosterPlan25[[#This Row],[DraftIndex]]),"Undrafted"))</f>
        <v>Rookie</v>
      </c>
      <c r="K264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4" s="59">
        <f>ROUNDDOWN(RosterPlan25[[#This Row],[Optimal $]]*IF(RosterPlan25[[#This Row],[Contract]]="Rookie",0.3,0.15),0)</f>
        <v>0</v>
      </c>
      <c r="M264" s="59">
        <f ca="1">ROUNDDOWN(RosterPlan25[[#This Row],[Optimal $]]*IF(YEAR(TODAY())=2021,0,IF(RosterPlan25[[#This Row],[Contract]]="Rookie",0.3,0.15)),0)</f>
        <v>0</v>
      </c>
      <c r="N264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O264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64" s="39" t="s">
        <v>434</v>
      </c>
      <c r="Q264" s="61">
        <f>_xlfn.IFNA(INDEX(Draft2020[Net Keeper Count],RosterPlan25[[#This Row],[DraftIndex]]),0)+IF(RosterPlan25[[#This Row],[KEEPER / RFA]]="K",1,0)</f>
        <v>1</v>
      </c>
      <c r="R264" s="60"/>
      <c r="S264" s="58">
        <f>IF(RosterPlan25[[#This Row],[VAR/G]]&gt;0,ROUND($AC$29*RosterPlan25[[#This Row],[VAR/G]],0),0)+1</f>
        <v>1</v>
      </c>
      <c r="T264" s="58">
        <f>RosterPlan25[[#This Row],[Optimal $]]-RosterPlan25[[#This Row],[2021 $]]</f>
        <v>-5</v>
      </c>
      <c r="U264" s="62">
        <f>IF(OR(RosterPlan25[[#This Row],[SOURCE]]="Rookie",RosterPlan25[[#This Row],[POS]]="K"),0,RosterPlan25[[#This Row],[VAR/G]]+3.3)</f>
        <v>0</v>
      </c>
      <c r="V264" s="62">
        <f>IF(RosterPlan25[[#This Row],[VAW/G]]&gt;0,ROUND(RosterPlan25[[#This Row],[VAW/G]]*$AC$56,0)+1,1)</f>
        <v>1</v>
      </c>
      <c r="W264" s="63">
        <f>RosterPlan25[[#This Row],[VAWG Market $]]-_xlfn.IFNA(RosterPlan25[[#This Row],[2021 $]],1)</f>
        <v>-5</v>
      </c>
      <c r="X26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64" s="62">
        <f>RosterPlan25[[#This Row],[Pure Inflated $]]-RosterPlan25[[#This Row],[2021 $]]</f>
        <v>-5</v>
      </c>
      <c r="Z264" s="62" t="e">
        <f>INDEX(players[age],MATCH(RosterPlan25[[#This Row],[player_id]],players[sleeper_id],0))</f>
        <v>#N/A</v>
      </c>
      <c r="AQ264"/>
      <c r="AR264"/>
      <c r="AS264"/>
      <c r="AT264"/>
      <c r="AU264"/>
      <c r="AV264"/>
    </row>
    <row r="265" spans="1:48" x14ac:dyDescent="0.3">
      <c r="A265" s="1"/>
      <c r="B265" s="69" t="s">
        <v>266</v>
      </c>
      <c r="C265" s="69" t="s">
        <v>15525</v>
      </c>
      <c r="D265" s="58">
        <f>_xlfn.IFNA(MATCH(RosterPlan25[[#This Row],[player_id]],CompositeRoster[sleeper_id],0),  MATCH(RosterPlan25[[#This Row],[PLAYER]],CompositeRoster[full_name],0))</f>
        <v>264</v>
      </c>
      <c r="E265" s="58" t="e">
        <f>MATCH(RosterPlan25[[#This Row],[player_id]],Draft2020[sleeper_id],0)</f>
        <v>#N/A</v>
      </c>
      <c r="F265" s="58" t="str">
        <f>INDEX(CompositeRoster[team],RosterPlan25[[#This Row],[RosterIndex]])&amp;""</f>
        <v>TBD</v>
      </c>
      <c r="G265" s="58" t="str">
        <f>INDEX(CompositeRoster[position],RosterPlan25[[#This Row],[RosterIndex]])&amp;""</f>
        <v>TBD</v>
      </c>
      <c r="H265" s="58" t="str">
        <f>INDEX(CompositeRoster[source],RosterPlan25[[#This Row],[RosterIndex]])</f>
        <v>Rookie</v>
      </c>
      <c r="I265" s="59">
        <f>_xlfn.IFNA(INDEX(Draft2020[PRICE],RosterPlan25[[#This Row],[DraftIndex]]),0)</f>
        <v>0</v>
      </c>
      <c r="J265" s="59" t="str">
        <f>IF(RosterPlan25[[#This Row],[SOURCE]]="Rookie","Rookie",_xlfn.IFNA(INDEX(Draft2020[Current Contract],RosterPlan25[[#This Row],[DraftIndex]]),"Undrafted"))</f>
        <v>Rookie</v>
      </c>
      <c r="K26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5" s="59">
        <f>ROUNDDOWN(RosterPlan25[[#This Row],[Optimal $]]*IF(RosterPlan25[[#This Row],[Contract]]="Rookie",0.3,0.15),0)</f>
        <v>0</v>
      </c>
      <c r="M265" s="59">
        <f ca="1">ROUNDDOWN(RosterPlan25[[#This Row],[Optimal $]]*IF(YEAR(TODAY())=2021,0,IF(RosterPlan25[[#This Row],[Contract]]="Rookie",0.3,0.15)),0)</f>
        <v>0</v>
      </c>
      <c r="N265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O265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65" s="39" t="s">
        <v>434</v>
      </c>
      <c r="Q265" s="61">
        <f>_xlfn.IFNA(INDEX(Draft2020[Net Keeper Count],RosterPlan25[[#This Row],[DraftIndex]]),0)+IF(RosterPlan25[[#This Row],[KEEPER / RFA]]="K",1,0)</f>
        <v>1</v>
      </c>
      <c r="R265" s="60"/>
      <c r="S265" s="58">
        <f>IF(RosterPlan25[[#This Row],[VAR/G]]&gt;0,ROUND($AC$29*RosterPlan25[[#This Row],[VAR/G]],0),0)+1</f>
        <v>1</v>
      </c>
      <c r="T265" s="58">
        <f>RosterPlan25[[#This Row],[Optimal $]]-RosterPlan25[[#This Row],[2021 $]]</f>
        <v>-3</v>
      </c>
      <c r="U265" s="62">
        <f>IF(OR(RosterPlan25[[#This Row],[SOURCE]]="Rookie",RosterPlan25[[#This Row],[POS]]="K"),0,RosterPlan25[[#This Row],[VAR/G]]+3.3)</f>
        <v>0</v>
      </c>
      <c r="V265" s="62">
        <f>IF(RosterPlan25[[#This Row],[VAW/G]]&gt;0,ROUND(RosterPlan25[[#This Row],[VAW/G]]*$AC$56,0)+1,1)</f>
        <v>1</v>
      </c>
      <c r="W265" s="63">
        <f>RosterPlan25[[#This Row],[VAWG Market $]]-_xlfn.IFNA(RosterPlan25[[#This Row],[2021 $]],1)</f>
        <v>-3</v>
      </c>
      <c r="X26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65" s="62">
        <f>RosterPlan25[[#This Row],[Pure Inflated $]]-RosterPlan25[[#This Row],[2021 $]]</f>
        <v>-3</v>
      </c>
      <c r="Z265" s="62" t="e">
        <f>INDEX(players[age],MATCH(RosterPlan25[[#This Row],[player_id]],players[sleeper_id],0))</f>
        <v>#N/A</v>
      </c>
      <c r="AQ265"/>
      <c r="AR265"/>
      <c r="AS265"/>
      <c r="AT265"/>
      <c r="AU265"/>
      <c r="AV265"/>
    </row>
    <row r="266" spans="1:48" x14ac:dyDescent="0.3">
      <c r="A266" s="1"/>
      <c r="B266" s="69" t="s">
        <v>266</v>
      </c>
      <c r="C266" s="69" t="s">
        <v>16719</v>
      </c>
      <c r="D266" s="69">
        <f>_xlfn.IFNA(MATCH(RosterPlan25[[#This Row],[player_id]],CompositeRoster[sleeper_id],0),  MATCH(RosterPlan25[[#This Row],[PLAYER]],CompositeRoster[full_name],0))</f>
        <v>265</v>
      </c>
      <c r="E266" s="69" t="e">
        <f>MATCH(RosterPlan25[[#This Row],[player_id]],Draft2020[sleeper_id],0)</f>
        <v>#N/A</v>
      </c>
      <c r="F266" s="69" t="str">
        <f>INDEX(CompositeRoster[team],RosterPlan25[[#This Row],[RosterIndex]])&amp;""</f>
        <v>TBD</v>
      </c>
      <c r="G266" s="69" t="str">
        <f>INDEX(CompositeRoster[position],RosterPlan25[[#This Row],[RosterIndex]])&amp;""</f>
        <v>TBD</v>
      </c>
      <c r="H266" s="36" t="str">
        <f>INDEX(CompositeRoster[source],RosterPlan25[[#This Row],[RosterIndex]])</f>
        <v>Rookie</v>
      </c>
      <c r="I266" s="42">
        <f>_xlfn.IFNA(INDEX(Draft2020[PRICE],RosterPlan25[[#This Row],[DraftIndex]]),0)</f>
        <v>0</v>
      </c>
      <c r="J266" s="42" t="str">
        <f>IF(RosterPlan25[[#This Row],[SOURCE]]="Rookie","Rookie",_xlfn.IFNA(INDEX(Draft2020[Current Contract],RosterPlan25[[#This Row],[DraftIndex]]),"Undrafted"))</f>
        <v>Rookie</v>
      </c>
      <c r="K266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6" s="42">
        <f>ROUNDDOWN(RosterPlan25[[#This Row],[Optimal $]]*IF(RosterPlan25[[#This Row],[Contract]]="Rookie",0.3,0.15),0)</f>
        <v>0</v>
      </c>
      <c r="M266" s="42">
        <f ca="1">ROUNDDOWN(RosterPlan25[[#This Row],[Optimal $]]*IF(YEAR(TODAY())=2021,0,IF(RosterPlan25[[#This Row],[Contract]]="Rookie",0.3,0.15)),0)</f>
        <v>0</v>
      </c>
      <c r="N266" s="36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266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66" s="39" t="s">
        <v>434</v>
      </c>
      <c r="Q266" s="36">
        <f>_xlfn.IFNA(INDEX(Draft2020[Net Keeper Count],RosterPlan25[[#This Row],[DraftIndex]]),0)+IF(RosterPlan25[[#This Row],[KEEPER / RFA]]="K",1,0)</f>
        <v>1</v>
      </c>
      <c r="R266" s="39"/>
      <c r="S266" s="69">
        <f>IF(RosterPlan25[[#This Row],[VAR/G]]&gt;0,ROUND($AC$29*RosterPlan25[[#This Row],[VAR/G]],0),0)+1</f>
        <v>1</v>
      </c>
      <c r="T266" s="36">
        <f>RosterPlan25[[#This Row],[Optimal $]]-RosterPlan25[[#This Row],[2021 $]]</f>
        <v>-2</v>
      </c>
      <c r="U266" s="36">
        <f>IF(OR(RosterPlan25[[#This Row],[SOURCE]]="Rookie",RosterPlan25[[#This Row],[POS]]="K"),0,RosterPlan25[[#This Row],[VAR/G]]+3.3)</f>
        <v>0</v>
      </c>
      <c r="V266" s="36">
        <f>IF(RosterPlan25[[#This Row],[VAW/G]]&gt;0,ROUND(RosterPlan25[[#This Row],[VAW/G]]*$AC$56,0)+1,1)</f>
        <v>1</v>
      </c>
      <c r="W266" s="43">
        <f>RosterPlan25[[#This Row],[VAWG Market $]]-_xlfn.IFNA(RosterPlan25[[#This Row],[2021 $]],1)</f>
        <v>-2</v>
      </c>
      <c r="X266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66" s="36">
        <f>RosterPlan25[[#This Row],[Pure Inflated $]]-RosterPlan25[[#This Row],[2021 $]]</f>
        <v>-2</v>
      </c>
      <c r="Z266" s="62" t="e">
        <f>INDEX(players[age],MATCH(RosterPlan25[[#This Row],[player_id]],players[sleeper_id],0))</f>
        <v>#N/A</v>
      </c>
      <c r="AQ266"/>
      <c r="AR266"/>
      <c r="AS266"/>
      <c r="AT266"/>
      <c r="AU266"/>
      <c r="AV266"/>
    </row>
    <row r="267" spans="1:48" x14ac:dyDescent="0.3">
      <c r="A267" s="1"/>
      <c r="B267" s="69" t="s">
        <v>266</v>
      </c>
      <c r="C267" s="69" t="s">
        <v>16722</v>
      </c>
      <c r="D267" s="58">
        <f>_xlfn.IFNA(MATCH(RosterPlan25[[#This Row],[player_id]],CompositeRoster[sleeper_id],0),  MATCH(RosterPlan25[[#This Row],[PLAYER]],CompositeRoster[full_name],0))</f>
        <v>266</v>
      </c>
      <c r="E267" s="58" t="e">
        <f>MATCH(RosterPlan25[[#This Row],[player_id]],Draft2020[sleeper_id],0)</f>
        <v>#N/A</v>
      </c>
      <c r="F267" s="58" t="str">
        <f>INDEX(CompositeRoster[team],RosterPlan25[[#This Row],[RosterIndex]])&amp;""</f>
        <v>TBD</v>
      </c>
      <c r="G267" s="58" t="str">
        <f>INDEX(CompositeRoster[position],RosterPlan25[[#This Row],[RosterIndex]])&amp;""</f>
        <v>TBD</v>
      </c>
      <c r="H267" s="58" t="str">
        <f>INDEX(CompositeRoster[source],RosterPlan25[[#This Row],[RosterIndex]])</f>
        <v>Rookie</v>
      </c>
      <c r="I267" s="59">
        <f>_xlfn.IFNA(INDEX(Draft2020[PRICE],RosterPlan25[[#This Row],[DraftIndex]]),0)</f>
        <v>0</v>
      </c>
      <c r="J267" s="59" t="str">
        <f>IF(RosterPlan25[[#This Row],[SOURCE]]="Rookie","Rookie",_xlfn.IFNA(INDEX(Draft2020[Current Contract],RosterPlan25[[#This Row],[DraftIndex]]),"Undrafted"))</f>
        <v>Rookie</v>
      </c>
      <c r="K267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7" s="59">
        <f>ROUNDDOWN(RosterPlan25[[#This Row],[Optimal $]]*IF(RosterPlan25[[#This Row],[Contract]]="Rookie",0.3,0.15),0)</f>
        <v>0</v>
      </c>
      <c r="M267" s="59">
        <f ca="1">ROUNDDOWN(RosterPlan25[[#This Row],[Optimal $]]*IF(YEAR(TODAY())=2021,0,IF(RosterPlan25[[#This Row],[Contract]]="Rookie",0.3,0.15)),0)</f>
        <v>0</v>
      </c>
      <c r="N267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267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67" s="39" t="s">
        <v>434</v>
      </c>
      <c r="Q267" s="61">
        <f>_xlfn.IFNA(INDEX(Draft2020[Net Keeper Count],RosterPlan25[[#This Row],[DraftIndex]]),0)+IF(RosterPlan25[[#This Row],[KEEPER / RFA]]="K",1,0)</f>
        <v>1</v>
      </c>
      <c r="R267" s="60"/>
      <c r="S267" s="58">
        <f>IF(RosterPlan25[[#This Row],[VAR/G]]&gt;0,ROUND($AC$29*RosterPlan25[[#This Row],[VAR/G]],0),0)+1</f>
        <v>1</v>
      </c>
      <c r="T267" s="58">
        <f>RosterPlan25[[#This Row],[Optimal $]]-RosterPlan25[[#This Row],[2021 $]]</f>
        <v>-1</v>
      </c>
      <c r="U267" s="62">
        <f>IF(OR(RosterPlan25[[#This Row],[SOURCE]]="Rookie",RosterPlan25[[#This Row],[POS]]="K"),0,RosterPlan25[[#This Row],[VAR/G]]+3.3)</f>
        <v>0</v>
      </c>
      <c r="V267" s="62">
        <f>IF(RosterPlan25[[#This Row],[VAW/G]]&gt;0,ROUND(RosterPlan25[[#This Row],[VAW/G]]*$AC$56,0)+1,1)</f>
        <v>1</v>
      </c>
      <c r="W267" s="63">
        <f>RosterPlan25[[#This Row],[VAWG Market $]]-_xlfn.IFNA(RosterPlan25[[#This Row],[2021 $]],1)</f>
        <v>-1</v>
      </c>
      <c r="X26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67" s="62">
        <f>RosterPlan25[[#This Row],[Pure Inflated $]]-RosterPlan25[[#This Row],[2021 $]]</f>
        <v>-1</v>
      </c>
      <c r="Z267" s="62" t="e">
        <f>INDEX(players[age],MATCH(RosterPlan25[[#This Row],[player_id]],players[sleeper_id],0))</f>
        <v>#N/A</v>
      </c>
    </row>
    <row r="268" spans="1:48" x14ac:dyDescent="0.3">
      <c r="A268" s="1"/>
      <c r="B268" s="69" t="s">
        <v>266</v>
      </c>
      <c r="C268" s="69" t="s">
        <v>16723</v>
      </c>
      <c r="D268" s="58">
        <f>_xlfn.IFNA(MATCH(RosterPlan25[[#This Row],[player_id]],CompositeRoster[sleeper_id],0),  MATCH(RosterPlan25[[#This Row],[PLAYER]],CompositeRoster[full_name],0))</f>
        <v>267</v>
      </c>
      <c r="E268" s="58" t="e">
        <f>MATCH(RosterPlan25[[#This Row],[player_id]],Draft2020[sleeper_id],0)</f>
        <v>#N/A</v>
      </c>
      <c r="F268" s="58" t="str">
        <f>INDEX(CompositeRoster[team],RosterPlan25[[#This Row],[RosterIndex]])&amp;""</f>
        <v>TBD</v>
      </c>
      <c r="G268" s="58" t="str">
        <f>INDEX(CompositeRoster[position],RosterPlan25[[#This Row],[RosterIndex]])&amp;""</f>
        <v>TBD</v>
      </c>
      <c r="H268" s="58" t="str">
        <f>INDEX(CompositeRoster[source],RosterPlan25[[#This Row],[RosterIndex]])</f>
        <v>Rookie</v>
      </c>
      <c r="I268" s="59">
        <f>_xlfn.IFNA(INDEX(Draft2020[PRICE],RosterPlan25[[#This Row],[DraftIndex]]),0)</f>
        <v>0</v>
      </c>
      <c r="J268" s="59" t="str">
        <f>IF(RosterPlan25[[#This Row],[SOURCE]]="Rookie","Rookie",_xlfn.IFNA(INDEX(Draft2020[Current Contract],RosterPlan25[[#This Row],[DraftIndex]]),"Undrafted"))</f>
        <v>Rookie</v>
      </c>
      <c r="K26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8" s="59">
        <f>ROUNDDOWN(RosterPlan25[[#This Row],[Optimal $]]*IF(RosterPlan25[[#This Row],[Contract]]="Rookie",0.3,0.15),0)</f>
        <v>0</v>
      </c>
      <c r="M268" s="59">
        <f ca="1">ROUNDDOWN(RosterPlan25[[#This Row],[Optimal $]]*IF(YEAR(TODAY())=2021,0,IF(RosterPlan25[[#This Row],[Contract]]="Rookie",0.3,0.15)),0)</f>
        <v>0</v>
      </c>
      <c r="N268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26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68" s="39" t="s">
        <v>434</v>
      </c>
      <c r="Q268" s="61">
        <f>_xlfn.IFNA(INDEX(Draft2020[Net Keeper Count],RosterPlan25[[#This Row],[DraftIndex]]),0)+IF(RosterPlan25[[#This Row],[KEEPER / RFA]]="K",1,0)</f>
        <v>1</v>
      </c>
      <c r="R268" s="60"/>
      <c r="S268" s="58">
        <f>IF(RosterPlan25[[#This Row],[VAR/G]]&gt;0,ROUND($AC$29*RosterPlan25[[#This Row],[VAR/G]],0),0)+1</f>
        <v>1</v>
      </c>
      <c r="T268" s="58">
        <f>RosterPlan25[[#This Row],[Optimal $]]-RosterPlan25[[#This Row],[2021 $]]</f>
        <v>-1</v>
      </c>
      <c r="U268" s="62">
        <f>IF(OR(RosterPlan25[[#This Row],[SOURCE]]="Rookie",RosterPlan25[[#This Row],[POS]]="K"),0,RosterPlan25[[#This Row],[VAR/G]]+3.3)</f>
        <v>0</v>
      </c>
      <c r="V268" s="62">
        <f>IF(RosterPlan25[[#This Row],[VAW/G]]&gt;0,ROUND(RosterPlan25[[#This Row],[VAW/G]]*$AC$56,0)+1,1)</f>
        <v>1</v>
      </c>
      <c r="W268" s="63">
        <f>RosterPlan25[[#This Row],[VAWG Market $]]-_xlfn.IFNA(RosterPlan25[[#This Row],[2021 $]],1)</f>
        <v>-1</v>
      </c>
      <c r="X26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68" s="62">
        <f>RosterPlan25[[#This Row],[Pure Inflated $]]-RosterPlan25[[#This Row],[2021 $]]</f>
        <v>-1</v>
      </c>
      <c r="Z268" s="62" t="e">
        <f>INDEX(players[age],MATCH(RosterPlan25[[#This Row],[player_id]],players[sleeper_id],0))</f>
        <v>#N/A</v>
      </c>
    </row>
    <row r="269" spans="1:48" x14ac:dyDescent="0.3">
      <c r="A269" s="1"/>
      <c r="B269" s="69" t="s">
        <v>266</v>
      </c>
      <c r="C269" s="69" t="s">
        <v>13759</v>
      </c>
      <c r="D269" s="58">
        <f>_xlfn.IFNA(MATCH(RosterPlan25[[#This Row],[player_id]],CompositeRoster[sleeper_id],0),  MATCH(RosterPlan25[[#This Row],[PLAYER]],CompositeRoster[full_name],0))</f>
        <v>268</v>
      </c>
      <c r="E269" s="58" t="e">
        <f>MATCH(RosterPlan25[[#This Row],[player_id]],Draft2020[sleeper_id],0)</f>
        <v>#N/A</v>
      </c>
      <c r="F269" s="58" t="str">
        <f>INDEX(CompositeRoster[team],RosterPlan25[[#This Row],[RosterIndex]])&amp;""</f>
        <v>TBD</v>
      </c>
      <c r="G269" s="58" t="str">
        <f>INDEX(CompositeRoster[position],RosterPlan25[[#This Row],[RosterIndex]])&amp;""</f>
        <v>TBD</v>
      </c>
      <c r="H269" s="58" t="str">
        <f>INDEX(CompositeRoster[source],RosterPlan25[[#This Row],[RosterIndex]])</f>
        <v>Rookie</v>
      </c>
      <c r="I269" s="59">
        <f>_xlfn.IFNA(INDEX(Draft2020[PRICE],RosterPlan25[[#This Row],[DraftIndex]]),0)</f>
        <v>0</v>
      </c>
      <c r="J269" s="59" t="str">
        <f>IF(RosterPlan25[[#This Row],[SOURCE]]="Rookie","Rookie",_xlfn.IFNA(INDEX(Draft2020[Current Contract],RosterPlan25[[#This Row],[DraftIndex]]),"Undrafted"))</f>
        <v>Rookie</v>
      </c>
      <c r="K26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69" s="59">
        <f>ROUNDDOWN(RosterPlan25[[#This Row],[Optimal $]]*IF(RosterPlan25[[#This Row],[Contract]]="Rookie",0.3,0.15),0)</f>
        <v>0</v>
      </c>
      <c r="M269" s="59">
        <f ca="1">ROUNDDOWN(RosterPlan25[[#This Row],[Optimal $]]*IF(YEAR(TODAY())=2021,0,IF(RosterPlan25[[#This Row],[Contract]]="Rookie",0.3,0.15)),0)</f>
        <v>0</v>
      </c>
      <c r="N269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26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69" s="39" t="s">
        <v>434</v>
      </c>
      <c r="Q269" s="61">
        <f>_xlfn.IFNA(INDEX(Draft2020[Net Keeper Count],RosterPlan25[[#This Row],[DraftIndex]]),0)+IF(RosterPlan25[[#This Row],[KEEPER / RFA]]="K",1,0)</f>
        <v>1</v>
      </c>
      <c r="R269" s="60"/>
      <c r="S269" s="58">
        <f>IF(RosterPlan25[[#This Row],[VAR/G]]&gt;0,ROUND($AC$29*RosterPlan25[[#This Row],[VAR/G]],0),0)+1</f>
        <v>1</v>
      </c>
      <c r="T269" s="58">
        <f>RosterPlan25[[#This Row],[Optimal $]]-RosterPlan25[[#This Row],[2021 $]]</f>
        <v>-1</v>
      </c>
      <c r="U269" s="62">
        <f>IF(OR(RosterPlan25[[#This Row],[SOURCE]]="Rookie",RosterPlan25[[#This Row],[POS]]="K"),0,RosterPlan25[[#This Row],[VAR/G]]+3.3)</f>
        <v>0</v>
      </c>
      <c r="V269" s="62">
        <f>IF(RosterPlan25[[#This Row],[VAW/G]]&gt;0,ROUND(RosterPlan25[[#This Row],[VAW/G]]*$AC$56,0)+1,1)</f>
        <v>1</v>
      </c>
      <c r="W269" s="63">
        <f>RosterPlan25[[#This Row],[VAWG Market $]]-_xlfn.IFNA(RosterPlan25[[#This Row],[2021 $]],1)</f>
        <v>-1</v>
      </c>
      <c r="X26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69" s="62">
        <f>RosterPlan25[[#This Row],[Pure Inflated $]]-RosterPlan25[[#This Row],[2021 $]]</f>
        <v>-1</v>
      </c>
      <c r="Z269" s="62" t="e">
        <f>INDEX(players[age],MATCH(RosterPlan25[[#This Row],[player_id]],players[sleeper_id],0))</f>
        <v>#N/A</v>
      </c>
    </row>
    <row r="270" spans="1:48" x14ac:dyDescent="0.3">
      <c r="A270" s="1"/>
      <c r="B270" s="69" t="s">
        <v>266</v>
      </c>
      <c r="C270" s="69" t="s">
        <v>13806</v>
      </c>
      <c r="D270" s="58">
        <f>_xlfn.IFNA(MATCH(RosterPlan25[[#This Row],[player_id]],CompositeRoster[sleeper_id],0),  MATCH(RosterPlan25[[#This Row],[PLAYER]],CompositeRoster[full_name],0))</f>
        <v>269</v>
      </c>
      <c r="E270" s="58" t="e">
        <f>MATCH(RosterPlan25[[#This Row],[player_id]],Draft2020[sleeper_id],0)</f>
        <v>#N/A</v>
      </c>
      <c r="F270" s="58" t="str">
        <f>INDEX(CompositeRoster[team],RosterPlan25[[#This Row],[RosterIndex]])&amp;""</f>
        <v>TBD</v>
      </c>
      <c r="G270" s="58" t="str">
        <f>INDEX(CompositeRoster[position],RosterPlan25[[#This Row],[RosterIndex]])&amp;""</f>
        <v>TBD</v>
      </c>
      <c r="H270" s="58" t="str">
        <f>INDEX(CompositeRoster[source],RosterPlan25[[#This Row],[RosterIndex]])</f>
        <v>Rookie</v>
      </c>
      <c r="I270" s="59">
        <f>_xlfn.IFNA(INDEX(Draft2020[PRICE],RosterPlan25[[#This Row],[DraftIndex]]),0)</f>
        <v>0</v>
      </c>
      <c r="J270" s="59" t="str">
        <f>IF(RosterPlan25[[#This Row],[SOURCE]]="Rookie","Rookie",_xlfn.IFNA(INDEX(Draft2020[Current Contract],RosterPlan25[[#This Row],[DraftIndex]]),"Undrafted"))</f>
        <v>Rookie</v>
      </c>
      <c r="K27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70" s="59">
        <f>ROUNDDOWN(RosterPlan25[[#This Row],[Optimal $]]*IF(RosterPlan25[[#This Row],[Contract]]="Rookie",0.3,0.15),0)</f>
        <v>0</v>
      </c>
      <c r="M270" s="59">
        <f ca="1">ROUNDDOWN(RosterPlan25[[#This Row],[Optimal $]]*IF(YEAR(TODAY())=2021,0,IF(RosterPlan25[[#This Row],[Contract]]="Rookie",0.3,0.15)),0)</f>
        <v>0</v>
      </c>
      <c r="N27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70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70" s="39" t="s">
        <v>434</v>
      </c>
      <c r="Q270" s="61">
        <f>_xlfn.IFNA(INDEX(Draft2020[Net Keeper Count],RosterPlan25[[#This Row],[DraftIndex]]),0)+IF(RosterPlan25[[#This Row],[KEEPER / RFA]]="K",1,0)</f>
        <v>1</v>
      </c>
      <c r="R270" s="60"/>
      <c r="S270" s="58">
        <f>IF(RosterPlan25[[#This Row],[VAR/G]]&gt;0,ROUND($AC$29*RosterPlan25[[#This Row],[VAR/G]],0),0)+1</f>
        <v>1</v>
      </c>
      <c r="T270" s="58">
        <f>RosterPlan25[[#This Row],[Optimal $]]-RosterPlan25[[#This Row],[2021 $]]</f>
        <v>0</v>
      </c>
      <c r="U270" s="62">
        <f>IF(OR(RosterPlan25[[#This Row],[SOURCE]]="Rookie",RosterPlan25[[#This Row],[POS]]="K"),0,RosterPlan25[[#This Row],[VAR/G]]+3.3)</f>
        <v>0</v>
      </c>
      <c r="V270" s="62">
        <f>IF(RosterPlan25[[#This Row],[VAW/G]]&gt;0,ROUND(RosterPlan25[[#This Row],[VAW/G]]*$AC$56,0)+1,1)</f>
        <v>1</v>
      </c>
      <c r="W270" s="63">
        <f>RosterPlan25[[#This Row],[VAWG Market $]]-_xlfn.IFNA(RosterPlan25[[#This Row],[2021 $]],1)</f>
        <v>0</v>
      </c>
      <c r="X27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0" s="62">
        <f>RosterPlan25[[#This Row],[Pure Inflated $]]-RosterPlan25[[#This Row],[2021 $]]</f>
        <v>0</v>
      </c>
      <c r="Z270" s="62" t="e">
        <f>INDEX(players[age],MATCH(RosterPlan25[[#This Row],[player_id]],players[sleeper_id],0))</f>
        <v>#N/A</v>
      </c>
    </row>
    <row r="271" spans="1:48" x14ac:dyDescent="0.3">
      <c r="A271" s="1"/>
      <c r="B271" s="69" t="s">
        <v>266</v>
      </c>
      <c r="C271" s="69" t="s">
        <v>13778</v>
      </c>
      <c r="D271" s="58">
        <f>_xlfn.IFNA(MATCH(RosterPlan25[[#This Row],[player_id]],CompositeRoster[sleeper_id],0),  MATCH(RosterPlan25[[#This Row],[PLAYER]],CompositeRoster[full_name],0))</f>
        <v>270</v>
      </c>
      <c r="E271" s="58" t="e">
        <f>MATCH(RosterPlan25[[#This Row],[player_id]],Draft2020[sleeper_id],0)</f>
        <v>#N/A</v>
      </c>
      <c r="F271" s="58" t="str">
        <f>INDEX(CompositeRoster[team],RosterPlan25[[#This Row],[RosterIndex]])&amp;""</f>
        <v>TBD</v>
      </c>
      <c r="G271" s="58" t="str">
        <f>INDEX(CompositeRoster[position],RosterPlan25[[#This Row],[RosterIndex]])&amp;""</f>
        <v>TBD</v>
      </c>
      <c r="H271" s="58" t="str">
        <f>INDEX(CompositeRoster[source],RosterPlan25[[#This Row],[RosterIndex]])</f>
        <v>Rookie</v>
      </c>
      <c r="I271" s="59">
        <f>_xlfn.IFNA(INDEX(Draft2020[PRICE],RosterPlan25[[#This Row],[DraftIndex]]),0)</f>
        <v>0</v>
      </c>
      <c r="J271" s="59" t="str">
        <f>IF(RosterPlan25[[#This Row],[SOURCE]]="Rookie","Rookie",_xlfn.IFNA(INDEX(Draft2020[Current Contract],RosterPlan25[[#This Row],[DraftIndex]]),"Undrafted"))</f>
        <v>Rookie</v>
      </c>
      <c r="K27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71" s="59">
        <f>ROUNDDOWN(RosterPlan25[[#This Row],[Optimal $]]*IF(RosterPlan25[[#This Row],[Contract]]="Rookie",0.3,0.15),0)</f>
        <v>0</v>
      </c>
      <c r="M271" s="59">
        <f ca="1">ROUNDDOWN(RosterPlan25[[#This Row],[Optimal $]]*IF(YEAR(TODAY())=2021,0,IF(RosterPlan25[[#This Row],[Contract]]="Rookie",0.3,0.15)),0)</f>
        <v>0</v>
      </c>
      <c r="N27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71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71" s="39" t="s">
        <v>434</v>
      </c>
      <c r="Q271" s="61">
        <f>_xlfn.IFNA(INDEX(Draft2020[Net Keeper Count],RosterPlan25[[#This Row],[DraftIndex]]),0)+IF(RosterPlan25[[#This Row],[KEEPER / RFA]]="K",1,0)</f>
        <v>1</v>
      </c>
      <c r="R271" s="60"/>
      <c r="S271" s="58">
        <f>IF(RosterPlan25[[#This Row],[VAR/G]]&gt;0,ROUND($AC$29*RosterPlan25[[#This Row],[VAR/G]],0),0)+1</f>
        <v>1</v>
      </c>
      <c r="T271" s="58">
        <f>RosterPlan25[[#This Row],[Optimal $]]-RosterPlan25[[#This Row],[2021 $]]</f>
        <v>0</v>
      </c>
      <c r="U271" s="62">
        <f>IF(OR(RosterPlan25[[#This Row],[SOURCE]]="Rookie",RosterPlan25[[#This Row],[POS]]="K"),0,RosterPlan25[[#This Row],[VAR/G]]+3.3)</f>
        <v>0</v>
      </c>
      <c r="V271" s="62">
        <f>IF(RosterPlan25[[#This Row],[VAW/G]]&gt;0,ROUND(RosterPlan25[[#This Row],[VAW/G]]*$AC$56,0)+1,1)</f>
        <v>1</v>
      </c>
      <c r="W271" s="63">
        <f>RosterPlan25[[#This Row],[VAWG Market $]]-_xlfn.IFNA(RosterPlan25[[#This Row],[2021 $]],1)</f>
        <v>0</v>
      </c>
      <c r="X27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1" s="62">
        <f>RosterPlan25[[#This Row],[Pure Inflated $]]-RosterPlan25[[#This Row],[2021 $]]</f>
        <v>0</v>
      </c>
      <c r="Z271" s="62" t="e">
        <f>INDEX(players[age],MATCH(RosterPlan25[[#This Row],[player_id]],players[sleeper_id],0))</f>
        <v>#N/A</v>
      </c>
    </row>
    <row r="272" spans="1:48" x14ac:dyDescent="0.3">
      <c r="A272" s="1"/>
      <c r="B272" s="69" t="s">
        <v>266</v>
      </c>
      <c r="C272" s="69" t="s">
        <v>13787</v>
      </c>
      <c r="D272" s="58">
        <f>_xlfn.IFNA(MATCH(RosterPlan25[[#This Row],[player_id]],CompositeRoster[sleeper_id],0),  MATCH(RosterPlan25[[#This Row],[PLAYER]],CompositeRoster[full_name],0))</f>
        <v>271</v>
      </c>
      <c r="E272" s="58" t="e">
        <f>MATCH(RosterPlan25[[#This Row],[player_id]],Draft2020[sleeper_id],0)</f>
        <v>#N/A</v>
      </c>
      <c r="F272" s="58" t="str">
        <f>INDEX(CompositeRoster[team],RosterPlan25[[#This Row],[RosterIndex]])&amp;""</f>
        <v>TBD</v>
      </c>
      <c r="G272" s="58" t="str">
        <f>INDEX(CompositeRoster[position],RosterPlan25[[#This Row],[RosterIndex]])&amp;""</f>
        <v>TBD</v>
      </c>
      <c r="H272" s="58" t="str">
        <f>INDEX(CompositeRoster[source],RosterPlan25[[#This Row],[RosterIndex]])</f>
        <v>Rookie</v>
      </c>
      <c r="I272" s="59">
        <f>_xlfn.IFNA(INDEX(Draft2020[PRICE],RosterPlan25[[#This Row],[DraftIndex]]),0)</f>
        <v>0</v>
      </c>
      <c r="J272" s="59" t="str">
        <f>IF(RosterPlan25[[#This Row],[SOURCE]]="Rookie","Rookie",_xlfn.IFNA(INDEX(Draft2020[Current Contract],RosterPlan25[[#This Row],[DraftIndex]]),"Undrafted"))</f>
        <v>Rookie</v>
      </c>
      <c r="K272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72" s="59">
        <f>ROUNDDOWN(RosterPlan25[[#This Row],[Optimal $]]*IF(RosterPlan25[[#This Row],[Contract]]="Rookie",0.3,0.15),0)</f>
        <v>0</v>
      </c>
      <c r="M272" s="59">
        <f ca="1">ROUNDDOWN(RosterPlan25[[#This Row],[Optimal $]]*IF(YEAR(TODAY())=2021,0,IF(RosterPlan25[[#This Row],[Contract]]="Rookie",0.3,0.15)),0)</f>
        <v>0</v>
      </c>
      <c r="N27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72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72" s="39" t="s">
        <v>434</v>
      </c>
      <c r="Q272" s="61">
        <f>_xlfn.IFNA(INDEX(Draft2020[Net Keeper Count],RosterPlan25[[#This Row],[DraftIndex]]),0)+IF(RosterPlan25[[#This Row],[KEEPER / RFA]]="K",1,0)</f>
        <v>1</v>
      </c>
      <c r="R272" s="60"/>
      <c r="S272" s="58">
        <f>IF(RosterPlan25[[#This Row],[VAR/G]]&gt;0,ROUND($AC$29*RosterPlan25[[#This Row],[VAR/G]],0),0)+1</f>
        <v>1</v>
      </c>
      <c r="T272" s="58">
        <f>RosterPlan25[[#This Row],[Optimal $]]-RosterPlan25[[#This Row],[2021 $]]</f>
        <v>0</v>
      </c>
      <c r="U272" s="62">
        <f>IF(OR(RosterPlan25[[#This Row],[SOURCE]]="Rookie",RosterPlan25[[#This Row],[POS]]="K"),0,RosterPlan25[[#This Row],[VAR/G]]+3.3)</f>
        <v>0</v>
      </c>
      <c r="V272" s="62">
        <f>IF(RosterPlan25[[#This Row],[VAW/G]]&gt;0,ROUND(RosterPlan25[[#This Row],[VAW/G]]*$AC$56,0)+1,1)</f>
        <v>1</v>
      </c>
      <c r="W272" s="63">
        <f>RosterPlan25[[#This Row],[VAWG Market $]]-_xlfn.IFNA(RosterPlan25[[#This Row],[2021 $]],1)</f>
        <v>0</v>
      </c>
      <c r="X27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2" s="62">
        <f>RosterPlan25[[#This Row],[Pure Inflated $]]-RosterPlan25[[#This Row],[2021 $]]</f>
        <v>0</v>
      </c>
      <c r="Z272" s="62" t="e">
        <f>INDEX(players[age],MATCH(RosterPlan25[[#This Row],[player_id]],players[sleeper_id],0))</f>
        <v>#N/A</v>
      </c>
    </row>
    <row r="273" spans="1:26" x14ac:dyDescent="0.3">
      <c r="A273" s="1" t="s">
        <v>6162</v>
      </c>
      <c r="B273" s="69" t="s">
        <v>264</v>
      </c>
      <c r="C273" s="69" t="s">
        <v>6163</v>
      </c>
      <c r="D273" s="58">
        <f>_xlfn.IFNA(MATCH(RosterPlan25[[#This Row],[player_id]],CompositeRoster[sleeper_id],0),  MATCH(RosterPlan25[[#This Row],[PLAYER]],CompositeRoster[full_name],0))</f>
        <v>272</v>
      </c>
      <c r="E273" s="58">
        <f>MATCH(RosterPlan25[[#This Row],[player_id]],Draft2020[sleeper_id],0)</f>
        <v>231</v>
      </c>
      <c r="F273" s="58" t="str">
        <f>INDEX(CompositeRoster[team],RosterPlan25[[#This Row],[RosterIndex]])&amp;""</f>
        <v>TEN</v>
      </c>
      <c r="G273" s="58" t="str">
        <f>INDEX(CompositeRoster[position],RosterPlan25[[#This Row],[RosterIndex]])&amp;""</f>
        <v>WR</v>
      </c>
      <c r="H273" s="58" t="str">
        <f>INDEX(CompositeRoster[source],RosterPlan25[[#This Row],[RosterIndex]])</f>
        <v>Roster</v>
      </c>
      <c r="I273" s="59">
        <f>_xlfn.IFNA(INDEX(Draft2020[PRICE],RosterPlan25[[#This Row],[DraftIndex]]),0)</f>
        <v>13</v>
      </c>
      <c r="J273" s="59" t="str">
        <f>IF(RosterPlan25[[#This Row],[SOURCE]]="Rookie","Rookie",_xlfn.IFNA(INDEX(Draft2020[Current Contract],RosterPlan25[[#This Row],[DraftIndex]]),"Undrafted"))</f>
        <v>Rookie</v>
      </c>
      <c r="K27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73" s="59">
        <f>ROUNDDOWN(RosterPlan25[[#This Row],[Optimal $]]*IF(RosterPlan25[[#This Row],[Contract]]="Rookie",0.3,0.15),0)</f>
        <v>12</v>
      </c>
      <c r="M273" s="59">
        <f ca="1">ROUNDDOWN(RosterPlan25[[#This Row],[Optimal $]]*IF(YEAR(TODAY())=2021,0,IF(RosterPlan25[[#This Row],[Contract]]="Rookie",0.3,0.15)),0)</f>
        <v>0</v>
      </c>
      <c r="N273" s="60">
        <f ca="1">IF(RosterPlan25[[#This Row],[SOURCE]]="Rookie",INDEX(Rookies2021[salary],MATCH(RosterPlan25[[#This Row],[PLAYER]],Rookies2021[full_name],0)),MAX(RosterPlan25[[#This Row],[Current $]]+RosterPlan25[[#This Row],[$↑ VAR]],1))</f>
        <v>13</v>
      </c>
      <c r="O273" s="26">
        <f>_xlfn.IFNA(IF(RosterPlan25[[#This Row],[POS]]="K",0,INDEX(BeerSheets[Average],MATCH(TEXT(RosterPlan25[[#This Row],[player_id]],"0"),BeerSheets[sleeper_id],0))),_xlfn.SWITCH(RosterPlan25[[#This Row],[POS]],"QB",-12,"RB",-8,"WR",-8,-5))</f>
        <v>4.53</v>
      </c>
      <c r="P273" s="39" t="s">
        <v>434</v>
      </c>
      <c r="Q273" s="61">
        <f>_xlfn.IFNA(INDEX(Draft2020[Net Keeper Count],RosterPlan25[[#This Row],[DraftIndex]]),0)+IF(RosterPlan25[[#This Row],[KEEPER / RFA]]="K",1,0)</f>
        <v>2</v>
      </c>
      <c r="R273" s="60"/>
      <c r="S273" s="58">
        <f>IF(RosterPlan25[[#This Row],[VAR/G]]&gt;0,ROUND($AC$29*RosterPlan25[[#This Row],[VAR/G]],0),0)+1</f>
        <v>42</v>
      </c>
      <c r="T273" s="58">
        <f ca="1">RosterPlan25[[#This Row],[Optimal $]]-RosterPlan25[[#This Row],[2021 $]]</f>
        <v>29</v>
      </c>
      <c r="U273" s="62">
        <f>IF(OR(RosterPlan25[[#This Row],[SOURCE]]="Rookie",RosterPlan25[[#This Row],[POS]]="K"),0,RosterPlan25[[#This Row],[VAR/G]]+3.3)</f>
        <v>7.83</v>
      </c>
      <c r="V273" s="62">
        <f ca="1">IF(RosterPlan25[[#This Row],[VAW/G]]&gt;0,ROUND(RosterPlan25[[#This Row],[VAW/G]]*$AC$56,0)+1,1)</f>
        <v>478</v>
      </c>
      <c r="W273" s="63">
        <f ca="1">RosterPlan25[[#This Row],[VAWG Market $]]-_xlfn.IFNA(RosterPlan25[[#This Row],[2021 $]],1)</f>
        <v>465</v>
      </c>
      <c r="X273" s="58">
        <f ca="1">IF(RosterPlan25[[#This Row],[VAR/G]]&gt;0,1+ROUND(RosterPlan25[[#This Row],[VAR/G]]*IF(RosterPlan25[[#This Row],[KEEPER / RFA]]="K",($AC$34+RosterPlan25[[#This Row],[2021 $]]-1)/($AC$25+RosterPlan25[[#This Row],[VAR/G]]),$AC$35),0),1)</f>
        <v>130</v>
      </c>
      <c r="Y273" s="62">
        <f ca="1">RosterPlan25[[#This Row],[Pure Inflated $]]-RosterPlan25[[#This Row],[2021 $]]</f>
        <v>117</v>
      </c>
      <c r="Z273" s="62">
        <f>INDEX(players[age],MATCH(RosterPlan25[[#This Row],[player_id]],players[sleeper_id],0))</f>
        <v>24</v>
      </c>
    </row>
    <row r="274" spans="1:26" x14ac:dyDescent="0.3">
      <c r="A274" s="1" t="s">
        <v>136</v>
      </c>
      <c r="B274" s="69" t="s">
        <v>264</v>
      </c>
      <c r="C274" s="69" t="s">
        <v>6411</v>
      </c>
      <c r="D274" s="58">
        <f>_xlfn.IFNA(MATCH(RosterPlan25[[#This Row],[player_id]],CompositeRoster[sleeper_id],0),  MATCH(RosterPlan25[[#This Row],[PLAYER]],CompositeRoster[full_name],0))</f>
        <v>273</v>
      </c>
      <c r="E274" s="58" t="e">
        <f>MATCH(RosterPlan25[[#This Row],[player_id]],Draft2020[sleeper_id],0)</f>
        <v>#N/A</v>
      </c>
      <c r="F274" s="58" t="str">
        <f>INDEX(CompositeRoster[team],RosterPlan25[[#This Row],[RosterIndex]])&amp;""</f>
        <v>TB</v>
      </c>
      <c r="G274" s="58" t="str">
        <f>INDEX(CompositeRoster[position],RosterPlan25[[#This Row],[RosterIndex]])&amp;""</f>
        <v>WR</v>
      </c>
      <c r="H274" s="58" t="str">
        <f>INDEX(CompositeRoster[source],RosterPlan25[[#This Row],[RosterIndex]])</f>
        <v>Roster</v>
      </c>
      <c r="I274" s="59">
        <f>_xlfn.IFNA(INDEX(Draft2020[PRICE],RosterPlan25[[#This Row],[DraftIndex]]),0)</f>
        <v>0</v>
      </c>
      <c r="J274" s="59" t="str">
        <f>IF(RosterPlan25[[#This Row],[SOURCE]]="Rookie","Rookie",_xlfn.IFNA(INDEX(Draft2020[Current Contract],RosterPlan25[[#This Row],[DraftIndex]]),"Undrafted"))</f>
        <v>Undrafted</v>
      </c>
      <c r="K27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74" s="59">
        <f>ROUNDDOWN(RosterPlan25[[#This Row],[Optimal $]]*IF(RosterPlan25[[#This Row],[Contract]]="Rookie",0.3,0.15),0)</f>
        <v>0</v>
      </c>
      <c r="M274" s="59">
        <f ca="1">ROUNDDOWN(RosterPlan25[[#This Row],[Optimal $]]*IF(YEAR(TODAY())=2021,0,IF(RosterPlan25[[#This Row],[Contract]]="Rookie",0.3,0.15)),0)</f>
        <v>0</v>
      </c>
      <c r="N274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74" s="26">
        <f>_xlfn.IFNA(IF(RosterPlan25[[#This Row],[POS]]="K",0,INDEX(BeerSheets[Average],MATCH(TEXT(RosterPlan25[[#This Row],[player_id]],"0"),BeerSheets[sleeper_id],0))),_xlfn.SWITCH(RosterPlan25[[#This Row],[POS]],"QB",-12,"RB",-8,"WR",-8,-5))</f>
        <v>-0.48</v>
      </c>
      <c r="P274" s="39" t="s">
        <v>434</v>
      </c>
      <c r="Q274" s="61">
        <f>_xlfn.IFNA(INDEX(Draft2020[Net Keeper Count],RosterPlan25[[#This Row],[DraftIndex]]),0)+IF(RosterPlan25[[#This Row],[KEEPER / RFA]]="K",1,0)</f>
        <v>1</v>
      </c>
      <c r="R274" s="60"/>
      <c r="S274" s="58">
        <f>IF(RosterPlan25[[#This Row],[VAR/G]]&gt;0,ROUND($AC$29*RosterPlan25[[#This Row],[VAR/G]],0),0)+1</f>
        <v>1</v>
      </c>
      <c r="T274" s="58">
        <f ca="1">RosterPlan25[[#This Row],[Optimal $]]-RosterPlan25[[#This Row],[2021 $]]</f>
        <v>0</v>
      </c>
      <c r="U274" s="62">
        <f>IF(OR(RosterPlan25[[#This Row],[SOURCE]]="Rookie",RosterPlan25[[#This Row],[POS]]="K"),0,RosterPlan25[[#This Row],[VAR/G]]+3.3)</f>
        <v>2.82</v>
      </c>
      <c r="V274" s="62">
        <f ca="1">IF(RosterPlan25[[#This Row],[VAW/G]]&gt;0,ROUND(RosterPlan25[[#This Row],[VAW/G]]*$AC$56,0)+1,1)</f>
        <v>173</v>
      </c>
      <c r="W274" s="63">
        <f ca="1">RosterPlan25[[#This Row],[VAWG Market $]]-_xlfn.IFNA(RosterPlan25[[#This Row],[2021 $]],1)</f>
        <v>172</v>
      </c>
      <c r="X27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4" s="62">
        <f ca="1">RosterPlan25[[#This Row],[Pure Inflated $]]-RosterPlan25[[#This Row],[2021 $]]</f>
        <v>0</v>
      </c>
      <c r="Z274" s="62">
        <f>INDEX(players[age],MATCH(RosterPlan25[[#This Row],[player_id]],players[sleeper_id],0))</f>
        <v>33</v>
      </c>
    </row>
    <row r="275" spans="1:26" x14ac:dyDescent="0.3">
      <c r="A275" s="1" t="s">
        <v>220</v>
      </c>
      <c r="B275" s="69" t="s">
        <v>264</v>
      </c>
      <c r="C275" s="69" t="s">
        <v>4084</v>
      </c>
      <c r="D275" s="69">
        <f>_xlfn.IFNA(MATCH(RosterPlan25[[#This Row],[player_id]],CompositeRoster[sleeper_id],0),  MATCH(RosterPlan25[[#This Row],[PLAYER]],CompositeRoster[full_name],0))</f>
        <v>274</v>
      </c>
      <c r="E275" s="69">
        <f>MATCH(RosterPlan25[[#This Row],[player_id]],Draft2020[sleeper_id],0)</f>
        <v>217</v>
      </c>
      <c r="F275" s="58" t="str">
        <f>INDEX(CompositeRoster[team],RosterPlan25[[#This Row],[RosterIndex]])&amp;""</f>
        <v>CLE</v>
      </c>
      <c r="G275" s="58" t="str">
        <f>INDEX(CompositeRoster[position],RosterPlan25[[#This Row],[RosterIndex]])&amp;""</f>
        <v>TE</v>
      </c>
      <c r="H275" s="58" t="str">
        <f>INDEX(CompositeRoster[source],RosterPlan25[[#This Row],[RosterIndex]])</f>
        <v>Roster</v>
      </c>
      <c r="I275" s="59">
        <f>_xlfn.IFNA(INDEX(Draft2020[PRICE],RosterPlan25[[#This Row],[DraftIndex]]),0)</f>
        <v>2</v>
      </c>
      <c r="J275" s="59" t="str">
        <f>IF(RosterPlan25[[#This Row],[SOURCE]]="Rookie","Rookie",_xlfn.IFNA(INDEX(Draft2020[Current Contract],RosterPlan25[[#This Row],[DraftIndex]]),"Undrafted"))</f>
        <v>Auction</v>
      </c>
      <c r="K275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75" s="59">
        <f>ROUNDDOWN(RosterPlan25[[#This Row],[Optimal $]]*IF(RosterPlan25[[#This Row],[Contract]]="Rookie",0.3,0.15),0)</f>
        <v>0</v>
      </c>
      <c r="M275" s="59">
        <f ca="1">ROUNDDOWN(RosterPlan25[[#This Row],[Optimal $]]*IF(YEAR(TODAY())=2021,0,IF(RosterPlan25[[#This Row],[Contract]]="Rookie",0.3,0.15)),0)</f>
        <v>0</v>
      </c>
      <c r="N275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75" s="26">
        <f>_xlfn.IFNA(IF(RosterPlan25[[#This Row],[POS]]="K",0,INDEX(BeerSheets[Average],MATCH(TEXT(RosterPlan25[[#This Row],[player_id]],"0"),BeerSheets[sleeper_id],0))),_xlfn.SWITCH(RosterPlan25[[#This Row],[POS]],"QB",-12,"RB",-8,"WR",-8,-5))</f>
        <v>-0.71</v>
      </c>
      <c r="P275" s="39" t="s">
        <v>434</v>
      </c>
      <c r="Q275" s="61">
        <f>_xlfn.IFNA(INDEX(Draft2020[Net Keeper Count],RosterPlan25[[#This Row],[DraftIndex]]),0)+IF(RosterPlan25[[#This Row],[KEEPER / RFA]]="K",1,0)</f>
        <v>1</v>
      </c>
      <c r="R275" s="60"/>
      <c r="S275" s="58">
        <f>IF(RosterPlan25[[#This Row],[VAR/G]]&gt;0,ROUND($AC$29*RosterPlan25[[#This Row],[VAR/G]],0),0)+1</f>
        <v>1</v>
      </c>
      <c r="T275" s="58">
        <f ca="1">RosterPlan25[[#This Row],[Optimal $]]-RosterPlan25[[#This Row],[2021 $]]</f>
        <v>-1</v>
      </c>
      <c r="U275" s="62">
        <f>IF(OR(RosterPlan25[[#This Row],[SOURCE]]="Rookie",RosterPlan25[[#This Row],[POS]]="K"),0,RosterPlan25[[#This Row],[VAR/G]]+3.3)</f>
        <v>2.59</v>
      </c>
      <c r="V275" s="62">
        <f ca="1">IF(RosterPlan25[[#This Row],[VAW/G]]&gt;0,ROUND(RosterPlan25[[#This Row],[VAW/G]]*$AC$56,0)+1,1)</f>
        <v>159</v>
      </c>
      <c r="W275" s="63">
        <f ca="1">RosterPlan25[[#This Row],[VAWG Market $]]-_xlfn.IFNA(RosterPlan25[[#This Row],[2021 $]],1)</f>
        <v>157</v>
      </c>
      <c r="X27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5" s="62">
        <f ca="1">RosterPlan25[[#This Row],[Pure Inflated $]]-RosterPlan25[[#This Row],[2021 $]]</f>
        <v>-1</v>
      </c>
      <c r="Z275" s="62">
        <f>INDEX(players[age],MATCH(RosterPlan25[[#This Row],[player_id]],players[sleeper_id],0))</f>
        <v>26</v>
      </c>
    </row>
    <row r="276" spans="1:26" x14ac:dyDescent="0.3">
      <c r="A276" s="1" t="s">
        <v>254</v>
      </c>
      <c r="B276" s="69" t="s">
        <v>264</v>
      </c>
      <c r="C276" s="69" t="s">
        <v>4624</v>
      </c>
      <c r="D276" s="69">
        <f>_xlfn.IFNA(MATCH(RosterPlan25[[#This Row],[player_id]],CompositeRoster[sleeper_id],0),  MATCH(RosterPlan25[[#This Row],[PLAYER]],CompositeRoster[full_name],0))</f>
        <v>275</v>
      </c>
      <c r="E276" s="69">
        <f>MATCH(RosterPlan25[[#This Row],[player_id]],Draft2020[sleeper_id],0)</f>
        <v>226</v>
      </c>
      <c r="F276" s="58" t="str">
        <f>INDEX(CompositeRoster[team],RosterPlan25[[#This Row],[RosterIndex]])&amp;""</f>
        <v>CLE</v>
      </c>
      <c r="G276" s="58" t="str">
        <f>INDEX(CompositeRoster[position],RosterPlan25[[#This Row],[RosterIndex]])&amp;""</f>
        <v>QB</v>
      </c>
      <c r="H276" s="58" t="str">
        <f>INDEX(CompositeRoster[source],RosterPlan25[[#This Row],[RosterIndex]])</f>
        <v>Roster</v>
      </c>
      <c r="I276" s="59">
        <f>_xlfn.IFNA(INDEX(Draft2020[PRICE],RosterPlan25[[#This Row],[DraftIndex]]),0)</f>
        <v>4</v>
      </c>
      <c r="J276" s="59" t="str">
        <f>IF(RosterPlan25[[#This Row],[SOURCE]]="Rookie","Rookie",_xlfn.IFNA(INDEX(Draft2020[Current Contract],RosterPlan25[[#This Row],[DraftIndex]]),"Undrafted"))</f>
        <v>Rookie</v>
      </c>
      <c r="K27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76" s="59">
        <f>ROUNDDOWN(RosterPlan25[[#This Row],[Optimal $]]*IF(RosterPlan25[[#This Row],[Contract]]="Rookie",0.3,0.15),0)</f>
        <v>0</v>
      </c>
      <c r="M276" s="59">
        <f ca="1">ROUNDDOWN(RosterPlan25[[#This Row],[Optimal $]]*IF(YEAR(TODAY())=2021,0,IF(RosterPlan25[[#This Row],[Contract]]="Rookie",0.3,0.15)),0)</f>
        <v>0</v>
      </c>
      <c r="N276" s="58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276" s="48">
        <f>_xlfn.IFNA(IF(RosterPlan25[[#This Row],[POS]]="K",0,INDEX(BeerSheets[Average],MATCH(TEXT(RosterPlan25[[#This Row],[player_id]],"0"),BeerSheets[sleeper_id],0))),_xlfn.SWITCH(RosterPlan25[[#This Row],[POS]],"QB",-12,"RB",-8,"WR",-8,-5))</f>
        <v>-1.88</v>
      </c>
      <c r="P276" s="39" t="s">
        <v>434</v>
      </c>
      <c r="Q276" s="60">
        <f>_xlfn.IFNA(INDEX(Draft2020[Net Keeper Count],RosterPlan25[[#This Row],[DraftIndex]]),0)+IF(RosterPlan25[[#This Row],[KEEPER / RFA]]="K",1,0)</f>
        <v>3</v>
      </c>
      <c r="R276" s="61"/>
      <c r="S276" s="58">
        <f>IF(RosterPlan25[[#This Row],[VAR/G]]&gt;0,ROUND($AC$29*RosterPlan25[[#This Row],[VAR/G]],0),0)+1</f>
        <v>1</v>
      </c>
      <c r="T276" s="58">
        <f ca="1">RosterPlan25[[#This Row],[Optimal $]]-RosterPlan25[[#This Row],[2021 $]]</f>
        <v>-3</v>
      </c>
      <c r="U276" s="62">
        <f>IF(OR(RosterPlan25[[#This Row],[SOURCE]]="Rookie",RosterPlan25[[#This Row],[POS]]="K"),0,RosterPlan25[[#This Row],[VAR/G]]+3.3)</f>
        <v>1.42</v>
      </c>
      <c r="V276" s="62">
        <f ca="1">IF(RosterPlan25[[#This Row],[VAW/G]]&gt;0,ROUND(RosterPlan25[[#This Row],[VAW/G]]*$AC$56,0)+1,1)</f>
        <v>88</v>
      </c>
      <c r="W276" s="63">
        <f ca="1">RosterPlan25[[#This Row],[VAWG Market $]]-_xlfn.IFNA(RosterPlan25[[#This Row],[2021 $]],1)</f>
        <v>84</v>
      </c>
      <c r="X27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6" s="58">
        <f ca="1">RosterPlan25[[#This Row],[Pure Inflated $]]-RosterPlan25[[#This Row],[2021 $]]</f>
        <v>-3</v>
      </c>
      <c r="Z276" s="62">
        <f>INDEX(players[age],MATCH(RosterPlan25[[#This Row],[player_id]],players[sleeper_id],0))</f>
        <v>26</v>
      </c>
    </row>
    <row r="277" spans="1:26" x14ac:dyDescent="0.3">
      <c r="A277" s="1" t="s">
        <v>185</v>
      </c>
      <c r="B277" s="69" t="s">
        <v>264</v>
      </c>
      <c r="C277" s="69" t="s">
        <v>1075</v>
      </c>
      <c r="D277" s="58">
        <f>_xlfn.IFNA(MATCH(RosterPlan25[[#This Row],[player_id]],CompositeRoster[sleeper_id],0),  MATCH(RosterPlan25[[#This Row],[PLAYER]],CompositeRoster[full_name],0))</f>
        <v>276</v>
      </c>
      <c r="E277" s="58">
        <f>MATCH(RosterPlan25[[#This Row],[player_id]],Draft2020[sleeper_id],0)</f>
        <v>227</v>
      </c>
      <c r="F277" s="58" t="str">
        <f>INDEX(CompositeRoster[team],RosterPlan25[[#This Row],[RosterIndex]])&amp;""</f>
        <v>NE</v>
      </c>
      <c r="G277" s="58" t="str">
        <f>INDEX(CompositeRoster[position],RosterPlan25[[#This Row],[RosterIndex]])&amp;""</f>
        <v>QB</v>
      </c>
      <c r="H277" s="58" t="str">
        <f>INDEX(CompositeRoster[source],RosterPlan25[[#This Row],[RosterIndex]])</f>
        <v>Roster</v>
      </c>
      <c r="I277" s="59">
        <f>_xlfn.IFNA(INDEX(Draft2020[PRICE],RosterPlan25[[#This Row],[DraftIndex]]),0)</f>
        <v>7</v>
      </c>
      <c r="J277" s="59" t="str">
        <f>IF(RosterPlan25[[#This Row],[SOURCE]]="Rookie","Rookie",_xlfn.IFNA(INDEX(Draft2020[Current Contract],RosterPlan25[[#This Row],[DraftIndex]]),"Undrafted"))</f>
        <v>Auction</v>
      </c>
      <c r="K277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77" s="59">
        <f>ROUNDDOWN(RosterPlan25[[#This Row],[Optimal $]]*IF(RosterPlan25[[#This Row],[Contract]]="Rookie",0.3,0.15),0)</f>
        <v>0</v>
      </c>
      <c r="M277" s="59">
        <f ca="1">ROUNDDOWN(RosterPlan25[[#This Row],[Optimal $]]*IF(YEAR(TODAY())=2021,0,IF(RosterPlan25[[#This Row],[Contract]]="Rookie",0.3,0.15)),0)</f>
        <v>0</v>
      </c>
      <c r="N277" s="60">
        <f ca="1">IF(RosterPlan25[[#This Row],[SOURCE]]="Rookie",INDEX(Rookies2021[salary],MATCH(RosterPlan25[[#This Row],[PLAYER]],Rookies2021[full_name],0)),MAX(RosterPlan25[[#This Row],[Current $]]+RosterPlan25[[#This Row],[$↑ VAR]],1))</f>
        <v>7</v>
      </c>
      <c r="O277" s="26">
        <f>_xlfn.IFNA(IF(RosterPlan25[[#This Row],[POS]]="K",0,INDEX(BeerSheets[Average],MATCH(TEXT(RosterPlan25[[#This Row],[player_id]],"0"),BeerSheets[sleeper_id],0))),_xlfn.SWITCH(RosterPlan25[[#This Row],[POS]],"QB",-12,"RB",-8,"WR",-8,-5))</f>
        <v>-7.27</v>
      </c>
      <c r="P277" s="39" t="s">
        <v>434</v>
      </c>
      <c r="Q277" s="61">
        <f>_xlfn.IFNA(INDEX(Draft2020[Net Keeper Count],RosterPlan25[[#This Row],[DraftIndex]]),0)+IF(RosterPlan25[[#This Row],[KEEPER / RFA]]="K",1,0)</f>
        <v>2</v>
      </c>
      <c r="R277" s="60"/>
      <c r="S277" s="58">
        <f>IF(RosterPlan25[[#This Row],[VAR/G]]&gt;0,ROUND($AC$29*RosterPlan25[[#This Row],[VAR/G]],0),0)+1</f>
        <v>1</v>
      </c>
      <c r="T277" s="58">
        <f ca="1">RosterPlan25[[#This Row],[Optimal $]]-RosterPlan25[[#This Row],[2021 $]]</f>
        <v>-6</v>
      </c>
      <c r="U277" s="62">
        <f>IF(OR(RosterPlan25[[#This Row],[SOURCE]]="Rookie",RosterPlan25[[#This Row],[POS]]="K"),0,RosterPlan25[[#This Row],[VAR/G]]+3.3)</f>
        <v>-3.9699999999999998</v>
      </c>
      <c r="V277" s="62">
        <f>IF(RosterPlan25[[#This Row],[VAW/G]]&gt;0,ROUND(RosterPlan25[[#This Row],[VAW/G]]*$AC$56,0)+1,1)</f>
        <v>1</v>
      </c>
      <c r="W277" s="63">
        <f ca="1">RosterPlan25[[#This Row],[VAWG Market $]]-_xlfn.IFNA(RosterPlan25[[#This Row],[2021 $]],1)</f>
        <v>-6</v>
      </c>
      <c r="X277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7" s="62">
        <f ca="1">RosterPlan25[[#This Row],[Pure Inflated $]]-RosterPlan25[[#This Row],[2021 $]]</f>
        <v>-6</v>
      </c>
      <c r="Z277" s="62">
        <f>INDEX(players[age],MATCH(RosterPlan25[[#This Row],[player_id]],players[sleeper_id],0))</f>
        <v>32</v>
      </c>
    </row>
    <row r="278" spans="1:26" x14ac:dyDescent="0.3">
      <c r="A278" s="1" t="s">
        <v>15483</v>
      </c>
      <c r="B278" s="69" t="s">
        <v>264</v>
      </c>
      <c r="C278" s="69" t="s">
        <v>15482</v>
      </c>
      <c r="D278" s="69">
        <f>_xlfn.IFNA(MATCH(RosterPlan25[[#This Row],[player_id]],CompositeRoster[sleeper_id],0),  MATCH(RosterPlan25[[#This Row],[PLAYER]],CompositeRoster[full_name],0))</f>
        <v>277</v>
      </c>
      <c r="E278" s="69" t="e">
        <f>MATCH(RosterPlan25[[#This Row],[player_id]],Draft2020[sleeper_id],0)</f>
        <v>#N/A</v>
      </c>
      <c r="F278" s="69" t="str">
        <f>INDEX(CompositeRoster[team],RosterPlan25[[#This Row],[RosterIndex]])&amp;""</f>
        <v>JAX</v>
      </c>
      <c r="G278" s="69" t="str">
        <f>INDEX(CompositeRoster[position],RosterPlan25[[#This Row],[RosterIndex]])&amp;""</f>
        <v>WR</v>
      </c>
      <c r="H278" s="36" t="str">
        <f>INDEX(CompositeRoster[source],RosterPlan25[[#This Row],[RosterIndex]])</f>
        <v>Roster</v>
      </c>
      <c r="I278" s="42">
        <f>_xlfn.IFNA(INDEX(Draft2020[PRICE],RosterPlan25[[#This Row],[DraftIndex]]),0)</f>
        <v>0</v>
      </c>
      <c r="J278" s="42" t="str">
        <f>IF(RosterPlan25[[#This Row],[SOURCE]]="Rookie","Rookie",_xlfn.IFNA(INDEX(Draft2020[Current Contract],RosterPlan25[[#This Row],[DraftIndex]]),"Undrafted"))</f>
        <v>Undrafted</v>
      </c>
      <c r="K278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78" s="42">
        <f>ROUNDDOWN(RosterPlan25[[#This Row],[Optimal $]]*IF(RosterPlan25[[#This Row],[Contract]]="Rookie",0.3,0.15),0)</f>
        <v>0</v>
      </c>
      <c r="M278" s="42">
        <f ca="1">ROUNDDOWN(RosterPlan25[[#This Row],[Optimal $]]*IF(YEAR(TODAY())=2021,0,IF(RosterPlan25[[#This Row],[Contract]]="Rookie",0.3,0.15)),0)</f>
        <v>0</v>
      </c>
      <c r="N278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78" s="38">
        <f>_xlfn.IFNA(IF(RosterPlan25[[#This Row],[POS]]="K",0,INDEX(BeerSheets[Average],MATCH(TEXT(RosterPlan25[[#This Row],[player_id]],"0"),BeerSheets[sleeper_id],0))),_xlfn.SWITCH(RosterPlan25[[#This Row],[POS]],"QB",-12,"RB",-8,"WR",-8,-5))</f>
        <v>-5.53</v>
      </c>
      <c r="P278" s="39" t="s">
        <v>434</v>
      </c>
      <c r="Q278" s="36">
        <f>_xlfn.IFNA(INDEX(Draft2020[Net Keeper Count],RosterPlan25[[#This Row],[DraftIndex]]),0)+IF(RosterPlan25[[#This Row],[KEEPER / RFA]]="K",1,0)</f>
        <v>1</v>
      </c>
      <c r="R278" s="39"/>
      <c r="S278" s="69">
        <f>IF(RosterPlan25[[#This Row],[VAR/G]]&gt;0,ROUND($AC$29*RosterPlan25[[#This Row],[VAR/G]],0),0)+1</f>
        <v>1</v>
      </c>
      <c r="T278" s="36">
        <f ca="1">RosterPlan25[[#This Row],[Optimal $]]-RosterPlan25[[#This Row],[2021 $]]</f>
        <v>0</v>
      </c>
      <c r="U278" s="36">
        <f>IF(OR(RosterPlan25[[#This Row],[SOURCE]]="Rookie",RosterPlan25[[#This Row],[POS]]="K"),0,RosterPlan25[[#This Row],[VAR/G]]+3.3)</f>
        <v>-2.2300000000000004</v>
      </c>
      <c r="V278" s="36">
        <f>IF(RosterPlan25[[#This Row],[VAW/G]]&gt;0,ROUND(RosterPlan25[[#This Row],[VAW/G]]*$AC$56,0)+1,1)</f>
        <v>1</v>
      </c>
      <c r="W278" s="43">
        <f ca="1">RosterPlan25[[#This Row],[VAWG Market $]]-_xlfn.IFNA(RosterPlan25[[#This Row],[2021 $]],1)</f>
        <v>0</v>
      </c>
      <c r="X278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78" s="36">
        <f ca="1">RosterPlan25[[#This Row],[Pure Inflated $]]-RosterPlan25[[#This Row],[2021 $]]</f>
        <v>0</v>
      </c>
      <c r="Z278" s="62">
        <f>INDEX(players[age],MATCH(RosterPlan25[[#This Row],[player_id]],players[sleeper_id],0))</f>
        <v>23</v>
      </c>
    </row>
    <row r="279" spans="1:26" x14ac:dyDescent="0.3">
      <c r="A279" s="1" t="s">
        <v>14373</v>
      </c>
      <c r="B279" s="69" t="s">
        <v>264</v>
      </c>
      <c r="C279" s="69" t="s">
        <v>14372</v>
      </c>
      <c r="D279" s="58">
        <f>_xlfn.IFNA(MATCH(RosterPlan25[[#This Row],[player_id]],CompositeRoster[sleeper_id],0),  MATCH(RosterPlan25[[#This Row],[PLAYER]],CompositeRoster[full_name],0))</f>
        <v>278</v>
      </c>
      <c r="E279" s="58">
        <f>MATCH(RosterPlan25[[#This Row],[player_id]],Draft2020[sleeper_id],0)</f>
        <v>240</v>
      </c>
      <c r="F279" s="58" t="str">
        <f>INDEX(CompositeRoster[team],RosterPlan25[[#This Row],[RosterIndex]])&amp;""</f>
        <v>DET</v>
      </c>
      <c r="G279" s="58" t="str">
        <f>INDEX(CompositeRoster[position],RosterPlan25[[#This Row],[RosterIndex]])&amp;""</f>
        <v>RB</v>
      </c>
      <c r="H279" s="58" t="str">
        <f>INDEX(CompositeRoster[source],RosterPlan25[[#This Row],[RosterIndex]])</f>
        <v>Roster</v>
      </c>
      <c r="I279" s="59">
        <f>_xlfn.IFNA(INDEX(Draft2020[PRICE],RosterPlan25[[#This Row],[DraftIndex]]),0)</f>
        <v>6</v>
      </c>
      <c r="J279" s="59" t="str">
        <f>IF(RosterPlan25[[#This Row],[SOURCE]]="Rookie","Rookie",_xlfn.IFNA(INDEX(Draft2020[Current Contract],RosterPlan25[[#This Row],[DraftIndex]]),"Undrafted"))</f>
        <v>Rookie</v>
      </c>
      <c r="K27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79" s="59">
        <f>ROUNDDOWN(RosterPlan25[[#This Row],[Optimal $]]*IF(RosterPlan25[[#This Row],[Contract]]="Rookie",0.3,0.15),0)</f>
        <v>13</v>
      </c>
      <c r="M279" s="59">
        <f ca="1">ROUNDDOWN(RosterPlan25[[#This Row],[Optimal $]]*IF(YEAR(TODAY())=2021,0,IF(RosterPlan25[[#This Row],[Contract]]="Rookie",0.3,0.15)),0)</f>
        <v>0</v>
      </c>
      <c r="N279" s="60">
        <f ca="1">IF(RosterPlan25[[#This Row],[SOURCE]]="Rookie",INDEX(Rookies2021[salary],MATCH(RosterPlan25[[#This Row],[PLAYER]],Rookies2021[full_name],0)),MAX(RosterPlan25[[#This Row],[Current $]]+RosterPlan25[[#This Row],[$↑ VAR]],1))</f>
        <v>6</v>
      </c>
      <c r="O279" s="26">
        <f>_xlfn.IFNA(IF(RosterPlan25[[#This Row],[POS]]="K",0,INDEX(BeerSheets[Average],MATCH(TEXT(RosterPlan25[[#This Row],[player_id]],"0"),BeerSheets[sleeper_id],0))),_xlfn.SWITCH(RosterPlan25[[#This Row],[POS]],"QB",-12,"RB",-8,"WR",-8,-5))</f>
        <v>4.9400000000000004</v>
      </c>
      <c r="P279" s="39" t="s">
        <v>434</v>
      </c>
      <c r="Q279" s="61">
        <f>_xlfn.IFNA(INDEX(Draft2020[Net Keeper Count],RosterPlan25[[#This Row],[DraftIndex]]),0)+IF(RosterPlan25[[#This Row],[KEEPER / RFA]]="K",1,0)</f>
        <v>1</v>
      </c>
      <c r="R279" s="60"/>
      <c r="S279" s="58">
        <f>IF(RosterPlan25[[#This Row],[VAR/G]]&gt;0,ROUND($AC$29*RosterPlan25[[#This Row],[VAR/G]],0),0)+1</f>
        <v>45</v>
      </c>
      <c r="T279" s="58">
        <f ca="1">RosterPlan25[[#This Row],[Optimal $]]-RosterPlan25[[#This Row],[2021 $]]</f>
        <v>39</v>
      </c>
      <c r="U279" s="62">
        <f>IF(OR(RosterPlan25[[#This Row],[SOURCE]]="Rookie",RosterPlan25[[#This Row],[POS]]="K"),0,RosterPlan25[[#This Row],[VAR/G]]+3.3)</f>
        <v>8.24</v>
      </c>
      <c r="V279" s="62">
        <f ca="1">IF(RosterPlan25[[#This Row],[VAW/G]]&gt;0,ROUND(RosterPlan25[[#This Row],[VAW/G]]*$AC$56,0)+1,1)</f>
        <v>503</v>
      </c>
      <c r="W279" s="63">
        <f ca="1">RosterPlan25[[#This Row],[VAWG Market $]]-_xlfn.IFNA(RosterPlan25[[#This Row],[2021 $]],1)</f>
        <v>497</v>
      </c>
      <c r="X279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123</v>
      </c>
      <c r="Y279" s="62">
        <f ca="1">RosterPlan25[[#This Row],[Pure Inflated $]]-RosterPlan25[[#This Row],[2021 $]]</f>
        <v>117</v>
      </c>
      <c r="Z279" s="62">
        <f>INDEX(players[age],MATCH(RosterPlan25[[#This Row],[player_id]],players[sleeper_id],0))</f>
        <v>22</v>
      </c>
    </row>
    <row r="280" spans="1:26" x14ac:dyDescent="0.3">
      <c r="A280" s="1" t="s">
        <v>5337</v>
      </c>
      <c r="B280" s="69" t="s">
        <v>264</v>
      </c>
      <c r="C280" s="69" t="s">
        <v>5338</v>
      </c>
      <c r="D280" s="69">
        <f>_xlfn.IFNA(MATCH(RosterPlan25[[#This Row],[player_id]],CompositeRoster[sleeper_id],0),  MATCH(RosterPlan25[[#This Row],[PLAYER]],CompositeRoster[full_name],0))</f>
        <v>279</v>
      </c>
      <c r="E280" s="69">
        <f>MATCH(RosterPlan25[[#This Row],[player_id]],Draft2020[sleeper_id],0)</f>
        <v>197</v>
      </c>
      <c r="F280" s="58" t="str">
        <f>INDEX(CompositeRoster[team],RosterPlan25[[#This Row],[RosterIndex]])&amp;""</f>
        <v>NE</v>
      </c>
      <c r="G280" s="58" t="str">
        <f>INDEX(CompositeRoster[position],RosterPlan25[[#This Row],[RosterIndex]])&amp;""</f>
        <v>RB</v>
      </c>
      <c r="H280" s="58" t="str">
        <f>INDEX(CompositeRoster[source],RosterPlan25[[#This Row],[RosterIndex]])</f>
        <v>Roster</v>
      </c>
      <c r="I280" s="59">
        <f>_xlfn.IFNA(INDEX(Draft2020[PRICE],RosterPlan25[[#This Row],[DraftIndex]]),0)</f>
        <v>4</v>
      </c>
      <c r="J280" s="59" t="str">
        <f>IF(RosterPlan25[[#This Row],[SOURCE]]="Rookie","Rookie",_xlfn.IFNA(INDEX(Draft2020[Current Contract],RosterPlan25[[#This Row],[DraftIndex]]),"Undrafted"))</f>
        <v>Rookie</v>
      </c>
      <c r="K28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0" s="59">
        <f>ROUNDDOWN(RosterPlan25[[#This Row],[Optimal $]]*IF(RosterPlan25[[#This Row],[Contract]]="Rookie",0.3,0.15),0)</f>
        <v>4</v>
      </c>
      <c r="M280" s="59">
        <f ca="1">ROUNDDOWN(RosterPlan25[[#This Row],[Optimal $]]*IF(YEAR(TODAY())=2021,0,IF(RosterPlan25[[#This Row],[Contract]]="Rookie",0.3,0.15)),0)</f>
        <v>0</v>
      </c>
      <c r="N280" s="60">
        <f ca="1">IF(RosterPlan25[[#This Row],[SOURCE]]="Rookie",INDEX(Rookies2021[salary],MATCH(RosterPlan25[[#This Row],[PLAYER]],Rookies2021[full_name],0)),MAX(RosterPlan25[[#This Row],[Current $]]+RosterPlan25[[#This Row],[$↑ VAR]],1))</f>
        <v>4</v>
      </c>
      <c r="O280" s="26">
        <f>_xlfn.IFNA(IF(RosterPlan25[[#This Row],[POS]]="K",0,INDEX(BeerSheets[Average],MATCH(TEXT(RosterPlan25[[#This Row],[player_id]],"0"),BeerSheets[sleeper_id],0))),_xlfn.SWITCH(RosterPlan25[[#This Row],[POS]],"QB",-12,"RB",-8,"WR",-8,-5))</f>
        <v>1.56</v>
      </c>
      <c r="P280" s="39" t="s">
        <v>434</v>
      </c>
      <c r="Q280" s="61">
        <f>_xlfn.IFNA(INDEX(Draft2020[Net Keeper Count],RosterPlan25[[#This Row],[DraftIndex]]),0)+IF(RosterPlan25[[#This Row],[KEEPER / RFA]]="K",1,0)</f>
        <v>2</v>
      </c>
      <c r="R280" s="60"/>
      <c r="S280" s="58">
        <f>IF(RosterPlan25[[#This Row],[VAR/G]]&gt;0,ROUND($AC$29*RosterPlan25[[#This Row],[VAR/G]],0),0)+1</f>
        <v>15</v>
      </c>
      <c r="T280" s="58">
        <f ca="1">RosterPlan25[[#This Row],[Optimal $]]-RosterPlan25[[#This Row],[2021 $]]</f>
        <v>11</v>
      </c>
      <c r="U280" s="62">
        <f>IF(OR(RosterPlan25[[#This Row],[SOURCE]]="Rookie",RosterPlan25[[#This Row],[POS]]="K"),0,RosterPlan25[[#This Row],[VAR/G]]+3.3)</f>
        <v>4.8599999999999994</v>
      </c>
      <c r="V280" s="62">
        <f ca="1">IF(RosterPlan25[[#This Row],[VAW/G]]&gt;0,ROUND(RosterPlan25[[#This Row],[VAW/G]]*$AC$56,0)+1,1)</f>
        <v>297</v>
      </c>
      <c r="W280" s="63">
        <f ca="1">RosterPlan25[[#This Row],[VAWG Market $]]-_xlfn.IFNA(RosterPlan25[[#This Row],[2021 $]],1)</f>
        <v>293</v>
      </c>
      <c r="X280" s="58">
        <f ca="1">IF(RosterPlan25[[#This Row],[VAR/G]]&gt;0,1+ROUND(RosterPlan25[[#This Row],[VAR/G]]*IF(RosterPlan25[[#This Row],[KEEPER / RFA]]="K",($AC$34+RosterPlan25[[#This Row],[2021 $]]-1)/($AC$25+RosterPlan25[[#This Row],[VAR/G]]),$AC$35),0),1)</f>
        <v>121</v>
      </c>
      <c r="Y280" s="62">
        <f ca="1">RosterPlan25[[#This Row],[Pure Inflated $]]-RosterPlan25[[#This Row],[2021 $]]</f>
        <v>117</v>
      </c>
      <c r="Z280" s="62">
        <f>INDEX(players[age],MATCH(RosterPlan25[[#This Row],[player_id]],players[sleeper_id],0))</f>
        <v>24</v>
      </c>
    </row>
    <row r="281" spans="1:26" x14ac:dyDescent="0.3">
      <c r="A281" s="1" t="s">
        <v>14185</v>
      </c>
      <c r="B281" s="69" t="s">
        <v>264</v>
      </c>
      <c r="C281" s="69" t="s">
        <v>14184</v>
      </c>
      <c r="D281" s="58">
        <f>_xlfn.IFNA(MATCH(RosterPlan25[[#This Row],[player_id]],CompositeRoster[sleeper_id],0),  MATCH(RosterPlan25[[#This Row],[PLAYER]],CompositeRoster[full_name],0))</f>
        <v>280</v>
      </c>
      <c r="E281" s="58">
        <f>MATCH(RosterPlan25[[#This Row],[player_id]],Draft2020[sleeper_id],0)</f>
        <v>239</v>
      </c>
      <c r="F281" s="58" t="str">
        <f>INDEX(CompositeRoster[team],RosterPlan25[[#This Row],[RosterIndex]])&amp;""</f>
        <v>TEN</v>
      </c>
      <c r="G281" s="58" t="str">
        <f>INDEX(CompositeRoster[position],RosterPlan25[[#This Row],[RosterIndex]])&amp;""</f>
        <v>RB</v>
      </c>
      <c r="H281" s="58" t="str">
        <f>INDEX(CompositeRoster[source],RosterPlan25[[#This Row],[RosterIndex]])</f>
        <v>Roster</v>
      </c>
      <c r="I281" s="59">
        <f>_xlfn.IFNA(INDEX(Draft2020[PRICE],RosterPlan25[[#This Row],[DraftIndex]]),0)</f>
        <v>3</v>
      </c>
      <c r="J281" s="59" t="str">
        <f>IF(RosterPlan25[[#This Row],[SOURCE]]="Rookie","Rookie",_xlfn.IFNA(INDEX(Draft2020[Current Contract],RosterPlan25[[#This Row],[DraftIndex]]),"Undrafted"))</f>
        <v>Rookie</v>
      </c>
      <c r="K281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1" s="59">
        <f>ROUNDDOWN(RosterPlan25[[#This Row],[Optimal $]]*IF(RosterPlan25[[#This Row],[Contract]]="Rookie",0.3,0.15),0)</f>
        <v>0</v>
      </c>
      <c r="M281" s="59">
        <f ca="1">ROUNDDOWN(RosterPlan25[[#This Row],[Optimal $]]*IF(YEAR(TODAY())=2021,0,IF(RosterPlan25[[#This Row],[Contract]]="Rookie",0.3,0.15)),0)</f>
        <v>0</v>
      </c>
      <c r="N281" s="60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281" s="26">
        <f>_xlfn.IFNA(IF(RosterPlan25[[#This Row],[POS]]="K",0,INDEX(BeerSheets[Average],MATCH(TEXT(RosterPlan25[[#This Row],[player_id]],"0"),BeerSheets[sleeper_id],0))),_xlfn.SWITCH(RosterPlan25[[#This Row],[POS]],"QB",-12,"RB",-8,"WR",-8,-5))</f>
        <v>-3.86</v>
      </c>
      <c r="P281" s="39" t="s">
        <v>434</v>
      </c>
      <c r="Q281" s="61">
        <f>_xlfn.IFNA(INDEX(Draft2020[Net Keeper Count],RosterPlan25[[#This Row],[DraftIndex]]),0)+IF(RosterPlan25[[#This Row],[KEEPER / RFA]]="K",1,0)</f>
        <v>1</v>
      </c>
      <c r="R281" s="60"/>
      <c r="S281" s="58">
        <f>IF(RosterPlan25[[#This Row],[VAR/G]]&gt;0,ROUND($AC$29*RosterPlan25[[#This Row],[VAR/G]],0),0)+1</f>
        <v>1</v>
      </c>
      <c r="T281" s="58">
        <f ca="1">RosterPlan25[[#This Row],[Optimal $]]-RosterPlan25[[#This Row],[2021 $]]</f>
        <v>-2</v>
      </c>
      <c r="U281" s="62">
        <f>IF(OR(RosterPlan25[[#This Row],[SOURCE]]="Rookie",RosterPlan25[[#This Row],[POS]]="K"),0,RosterPlan25[[#This Row],[VAR/G]]+3.3)</f>
        <v>-0.56000000000000005</v>
      </c>
      <c r="V281" s="62">
        <f>IF(RosterPlan25[[#This Row],[VAW/G]]&gt;0,ROUND(RosterPlan25[[#This Row],[VAW/G]]*$AC$56,0)+1,1)</f>
        <v>1</v>
      </c>
      <c r="W281" s="63">
        <f ca="1">RosterPlan25[[#This Row],[VAWG Market $]]-_xlfn.IFNA(RosterPlan25[[#This Row],[2021 $]],1)</f>
        <v>-2</v>
      </c>
      <c r="X281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1" s="62">
        <f ca="1">RosterPlan25[[#This Row],[Pure Inflated $]]-RosterPlan25[[#This Row],[2021 $]]</f>
        <v>-2</v>
      </c>
      <c r="Z281" s="62">
        <f>INDEX(players[age],MATCH(RosterPlan25[[#This Row],[player_id]],players[sleeper_id],0))</f>
        <v>23</v>
      </c>
    </row>
    <row r="282" spans="1:26" x14ac:dyDescent="0.3">
      <c r="A282" s="1" t="s">
        <v>3391</v>
      </c>
      <c r="B282" s="69" t="s">
        <v>264</v>
      </c>
      <c r="C282" s="69" t="s">
        <v>3392</v>
      </c>
      <c r="D282" s="69">
        <f>_xlfn.IFNA(MATCH(RosterPlan25[[#This Row],[player_id]],CompositeRoster[sleeper_id],0),  MATCH(RosterPlan25[[#This Row],[PLAYER]],CompositeRoster[full_name],0))</f>
        <v>281</v>
      </c>
      <c r="E282" s="69" t="e">
        <f>MATCH(RosterPlan25[[#This Row],[player_id]],Draft2020[sleeper_id],0)</f>
        <v>#N/A</v>
      </c>
      <c r="F282" s="69" t="str">
        <f>INDEX(CompositeRoster[team],RosterPlan25[[#This Row],[RosterIndex]])&amp;""</f>
        <v>BUF</v>
      </c>
      <c r="G282" s="69" t="str">
        <f>INDEX(CompositeRoster[position],RosterPlan25[[#This Row],[RosterIndex]])&amp;""</f>
        <v>TE</v>
      </c>
      <c r="H282" s="36" t="str">
        <f>INDEX(CompositeRoster[source],RosterPlan25[[#This Row],[RosterIndex]])</f>
        <v>Roster</v>
      </c>
      <c r="I282" s="42">
        <f>_xlfn.IFNA(INDEX(Draft2020[PRICE],RosterPlan25[[#This Row],[DraftIndex]]),0)</f>
        <v>0</v>
      </c>
      <c r="J282" s="42" t="str">
        <f>IF(RosterPlan25[[#This Row],[SOURCE]]="Rookie","Rookie",_xlfn.IFNA(INDEX(Draft2020[Current Contract],RosterPlan25[[#This Row],[DraftIndex]]),"Undrafted"))</f>
        <v>Undrafted</v>
      </c>
      <c r="K282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82" s="42">
        <f>ROUNDDOWN(RosterPlan25[[#This Row],[Optimal $]]*IF(RosterPlan25[[#This Row],[Contract]]="Rookie",0.3,0.15),0)</f>
        <v>0</v>
      </c>
      <c r="M282" s="42">
        <f ca="1">ROUNDDOWN(RosterPlan25[[#This Row],[Optimal $]]*IF(YEAR(TODAY())=2021,0,IF(RosterPlan25[[#This Row],[Contract]]="Rookie",0.3,0.15)),0)</f>
        <v>0</v>
      </c>
      <c r="N282" s="36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82" s="38">
        <f>_xlfn.IFNA(IF(RosterPlan25[[#This Row],[POS]]="K",0,INDEX(BeerSheets[Average],MATCH(TEXT(RosterPlan25[[#This Row],[player_id]],"0"),BeerSheets[sleeper_id],0))),_xlfn.SWITCH(RosterPlan25[[#This Row],[POS]],"QB",-12,"RB",-8,"WR",-8,-5))</f>
        <v>-1.58</v>
      </c>
      <c r="P282" s="39" t="s">
        <v>434</v>
      </c>
      <c r="Q282" s="36">
        <f>_xlfn.IFNA(INDEX(Draft2020[Net Keeper Count],RosterPlan25[[#This Row],[DraftIndex]]),0)+IF(RosterPlan25[[#This Row],[KEEPER / RFA]]="K",1,0)</f>
        <v>1</v>
      </c>
      <c r="R282" s="39"/>
      <c r="S282" s="69">
        <f>IF(RosterPlan25[[#This Row],[VAR/G]]&gt;0,ROUND($AC$29*RosterPlan25[[#This Row],[VAR/G]],0),0)+1</f>
        <v>1</v>
      </c>
      <c r="T282" s="36">
        <f ca="1">RosterPlan25[[#This Row],[Optimal $]]-RosterPlan25[[#This Row],[2021 $]]</f>
        <v>0</v>
      </c>
      <c r="U282" s="36">
        <f>IF(OR(RosterPlan25[[#This Row],[SOURCE]]="Rookie",RosterPlan25[[#This Row],[POS]]="K"),0,RosterPlan25[[#This Row],[VAR/G]]+3.3)</f>
        <v>1.7199999999999998</v>
      </c>
      <c r="V282" s="36">
        <f ca="1">IF(RosterPlan25[[#This Row],[VAW/G]]&gt;0,ROUND(RosterPlan25[[#This Row],[VAW/G]]*$AC$56,0)+1,1)</f>
        <v>106</v>
      </c>
      <c r="W282" s="43">
        <f ca="1">RosterPlan25[[#This Row],[VAWG Market $]]-_xlfn.IFNA(RosterPlan25[[#This Row],[2021 $]],1)</f>
        <v>105</v>
      </c>
      <c r="X282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2" s="36">
        <f ca="1">RosterPlan25[[#This Row],[Pure Inflated $]]-RosterPlan25[[#This Row],[2021 $]]</f>
        <v>0</v>
      </c>
      <c r="Z282" s="62">
        <f>INDEX(players[age],MATCH(RosterPlan25[[#This Row],[player_id]],players[sleeper_id],0))</f>
        <v>24</v>
      </c>
    </row>
    <row r="283" spans="1:26" x14ac:dyDescent="0.3">
      <c r="A283" s="1" t="s">
        <v>248</v>
      </c>
      <c r="B283" s="69" t="s">
        <v>264</v>
      </c>
      <c r="C283" s="69" t="s">
        <v>5710</v>
      </c>
      <c r="D283" s="58">
        <f>_xlfn.IFNA(MATCH(RosterPlan25[[#This Row],[player_id]],CompositeRoster[sleeper_id],0),  MATCH(RosterPlan25[[#This Row],[PLAYER]],CompositeRoster[full_name],0))</f>
        <v>282</v>
      </c>
      <c r="E283" s="58">
        <f>MATCH(RosterPlan25[[#This Row],[player_id]],Draft2020[sleeper_id],0)</f>
        <v>230</v>
      </c>
      <c r="F283" s="58" t="str">
        <f>INDEX(CompositeRoster[team],RosterPlan25[[#This Row],[RosterIndex]])&amp;""</f>
        <v>NYG</v>
      </c>
      <c r="G283" s="58" t="str">
        <f>INDEX(CompositeRoster[position],RosterPlan25[[#This Row],[RosterIndex]])&amp;""</f>
        <v>TE</v>
      </c>
      <c r="H283" s="58" t="str">
        <f>INDEX(CompositeRoster[source],RosterPlan25[[#This Row],[RosterIndex]])</f>
        <v>Roster</v>
      </c>
      <c r="I283" s="59">
        <f>_xlfn.IFNA(INDEX(Draft2020[PRICE],RosterPlan25[[#This Row],[DraftIndex]]),0)</f>
        <v>17</v>
      </c>
      <c r="J283" s="59" t="str">
        <f>IF(RosterPlan25[[#This Row],[SOURCE]]="Rookie","Rookie",_xlfn.IFNA(INDEX(Draft2020[Current Contract],RosterPlan25[[#This Row],[DraftIndex]]),"Undrafted"))</f>
        <v>Rookie</v>
      </c>
      <c r="K28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3" s="59">
        <f>ROUNDDOWN(RosterPlan25[[#This Row],[Optimal $]]*IF(RosterPlan25[[#This Row],[Contract]]="Rookie",0.3,0.15),0)</f>
        <v>0</v>
      </c>
      <c r="M283" s="59">
        <f ca="1">ROUNDDOWN(RosterPlan25[[#This Row],[Optimal $]]*IF(YEAR(TODAY())=2021,0,IF(RosterPlan25[[#This Row],[Contract]]="Rookie",0.3,0.15)),0)</f>
        <v>0</v>
      </c>
      <c r="N283" s="60">
        <f ca="1">IF(RosterPlan25[[#This Row],[SOURCE]]="Rookie",INDEX(Rookies2021[salary],MATCH(RosterPlan25[[#This Row],[PLAYER]],Rookies2021[full_name],0)),MAX(RosterPlan25[[#This Row],[Current $]]+RosterPlan25[[#This Row],[$↑ VAR]],1))</f>
        <v>17</v>
      </c>
      <c r="O283" s="26">
        <f>_xlfn.IFNA(IF(RosterPlan25[[#This Row],[POS]]="K",0,INDEX(BeerSheets[Average],MATCH(TEXT(RosterPlan25[[#This Row],[player_id]],"0"),BeerSheets[sleeper_id],0))),_xlfn.SWITCH(RosterPlan25[[#This Row],[POS]],"QB",-12,"RB",-8,"WR",-8,-5))</f>
        <v>-0.57999999999999996</v>
      </c>
      <c r="P283" s="39" t="s">
        <v>434</v>
      </c>
      <c r="Q283" s="61">
        <f>_xlfn.IFNA(INDEX(Draft2020[Net Keeper Count],RosterPlan25[[#This Row],[DraftIndex]]),0)+IF(RosterPlan25[[#This Row],[KEEPER / RFA]]="K",1,0)</f>
        <v>4</v>
      </c>
      <c r="R283" s="60"/>
      <c r="S283" s="58">
        <f>IF(RosterPlan25[[#This Row],[VAR/G]]&gt;0,ROUND($AC$29*RosterPlan25[[#This Row],[VAR/G]],0),0)+1</f>
        <v>1</v>
      </c>
      <c r="T283" s="58">
        <f ca="1">RosterPlan25[[#This Row],[Optimal $]]-RosterPlan25[[#This Row],[2021 $]]</f>
        <v>-16</v>
      </c>
      <c r="U283" s="62">
        <f>IF(OR(RosterPlan25[[#This Row],[SOURCE]]="Rookie",RosterPlan25[[#This Row],[POS]]="K"),0,RosterPlan25[[#This Row],[VAR/G]]+3.3)</f>
        <v>2.7199999999999998</v>
      </c>
      <c r="V283" s="62">
        <f ca="1">IF(RosterPlan25[[#This Row],[VAW/G]]&gt;0,ROUND(RosterPlan25[[#This Row],[VAW/G]]*$AC$56,0)+1,1)</f>
        <v>167</v>
      </c>
      <c r="W283" s="63">
        <f ca="1">RosterPlan25[[#This Row],[VAWG Market $]]-_xlfn.IFNA(RosterPlan25[[#This Row],[2021 $]],1)</f>
        <v>150</v>
      </c>
      <c r="X28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3" s="62">
        <f ca="1">RosterPlan25[[#This Row],[Pure Inflated $]]-RosterPlan25[[#This Row],[2021 $]]</f>
        <v>-16</v>
      </c>
      <c r="Z283" s="62">
        <f>INDEX(players[age],MATCH(RosterPlan25[[#This Row],[player_id]],players[sleeper_id],0))</f>
        <v>26</v>
      </c>
    </row>
    <row r="284" spans="1:26" x14ac:dyDescent="0.3">
      <c r="A284" s="1" t="s">
        <v>191</v>
      </c>
      <c r="B284" s="69" t="s">
        <v>264</v>
      </c>
      <c r="C284" s="69" t="s">
        <v>7240</v>
      </c>
      <c r="D284" s="69">
        <f>_xlfn.IFNA(MATCH(RosterPlan25[[#This Row],[player_id]],CompositeRoster[sleeper_id],0),  MATCH(RosterPlan25[[#This Row],[PLAYER]],CompositeRoster[full_name],0))</f>
        <v>283</v>
      </c>
      <c r="E284" s="69" t="e">
        <f>MATCH(RosterPlan25[[#This Row],[player_id]],Draft2020[sleeper_id],0)</f>
        <v>#N/A</v>
      </c>
      <c r="F284" s="58" t="str">
        <f>INDEX(CompositeRoster[team],RosterPlan25[[#This Row],[RosterIndex]])&amp;""</f>
        <v>TB</v>
      </c>
      <c r="G284" s="58" t="str">
        <f>INDEX(CompositeRoster[position],RosterPlan25[[#This Row],[RosterIndex]])&amp;""</f>
        <v>RB</v>
      </c>
      <c r="H284" s="58" t="str">
        <f>INDEX(CompositeRoster[source],RosterPlan25[[#This Row],[RosterIndex]])</f>
        <v>Roster</v>
      </c>
      <c r="I284" s="59">
        <f>_xlfn.IFNA(INDEX(Draft2020[PRICE],RosterPlan25[[#This Row],[DraftIndex]]),0)</f>
        <v>0</v>
      </c>
      <c r="J284" s="59" t="str">
        <f>IF(RosterPlan25[[#This Row],[SOURCE]]="Rookie","Rookie",_xlfn.IFNA(INDEX(Draft2020[Current Contract],RosterPlan25[[#This Row],[DraftIndex]]),"Undrafted"))</f>
        <v>Undrafted</v>
      </c>
      <c r="K284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84" s="59">
        <f>ROUNDDOWN(RosterPlan25[[#This Row],[Optimal $]]*IF(RosterPlan25[[#This Row],[Contract]]="Rookie",0.3,0.15),0)</f>
        <v>0</v>
      </c>
      <c r="M284" s="59">
        <f ca="1">ROUNDDOWN(RosterPlan25[[#This Row],[Optimal $]]*IF(YEAR(TODAY())=2021,0,IF(RosterPlan25[[#This Row],[Contract]]="Rookie",0.3,0.15)),0)</f>
        <v>0</v>
      </c>
      <c r="N284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84" s="26">
        <f>_xlfn.IFNA(IF(RosterPlan25[[#This Row],[POS]]="K",0,INDEX(BeerSheets[Average],MATCH(TEXT(RosterPlan25[[#This Row],[player_id]],"0"),BeerSheets[sleeper_id],0))),_xlfn.SWITCH(RosterPlan25[[#This Row],[POS]],"QB",-12,"RB",-8,"WR",-8,-5))</f>
        <v>-3.27</v>
      </c>
      <c r="P284" s="39" t="s">
        <v>434</v>
      </c>
      <c r="Q284" s="61">
        <f>_xlfn.IFNA(INDEX(Draft2020[Net Keeper Count],RosterPlan25[[#This Row],[DraftIndex]]),0)+IF(RosterPlan25[[#This Row],[KEEPER / RFA]]="K",1,0)</f>
        <v>1</v>
      </c>
      <c r="R284" s="60"/>
      <c r="S284" s="58">
        <f>IF(RosterPlan25[[#This Row],[VAR/G]]&gt;0,ROUND($AC$29*RosterPlan25[[#This Row],[VAR/G]],0),0)+1</f>
        <v>1</v>
      </c>
      <c r="T284" s="58">
        <f ca="1">RosterPlan25[[#This Row],[Optimal $]]-RosterPlan25[[#This Row],[2021 $]]</f>
        <v>0</v>
      </c>
      <c r="U284" s="62">
        <f>IF(OR(RosterPlan25[[#This Row],[SOURCE]]="Rookie",RosterPlan25[[#This Row],[POS]]="K"),0,RosterPlan25[[#This Row],[VAR/G]]+3.3)</f>
        <v>2.9999999999999805E-2</v>
      </c>
      <c r="V284" s="62">
        <f ca="1">IF(RosterPlan25[[#This Row],[VAW/G]]&gt;0,ROUND(RosterPlan25[[#This Row],[VAW/G]]*$AC$56,0)+1,1)</f>
        <v>3</v>
      </c>
      <c r="W284" s="63">
        <f ca="1">RosterPlan25[[#This Row],[VAWG Market $]]-_xlfn.IFNA(RosterPlan25[[#This Row],[2021 $]],1)</f>
        <v>2</v>
      </c>
      <c r="X284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4" s="62">
        <f ca="1">RosterPlan25[[#This Row],[Pure Inflated $]]-RosterPlan25[[#This Row],[2021 $]]</f>
        <v>0</v>
      </c>
      <c r="Z284" s="62">
        <f>INDEX(players[age],MATCH(RosterPlan25[[#This Row],[player_id]],players[sleeper_id],0))</f>
        <v>29</v>
      </c>
    </row>
    <row r="285" spans="1:26" x14ac:dyDescent="0.3">
      <c r="A285" s="1" t="s">
        <v>247</v>
      </c>
      <c r="B285" s="69" t="s">
        <v>264</v>
      </c>
      <c r="C285" s="69" t="s">
        <v>6662</v>
      </c>
      <c r="D285" s="69">
        <f>_xlfn.IFNA(MATCH(RosterPlan25[[#This Row],[player_id]],CompositeRoster[sleeper_id],0),  MATCH(RosterPlan25[[#This Row],[PLAYER]],CompositeRoster[full_name],0))</f>
        <v>284</v>
      </c>
      <c r="E285" s="69">
        <f>MATCH(RosterPlan25[[#This Row],[player_id]],Draft2020[sleeper_id],0)</f>
        <v>235</v>
      </c>
      <c r="F285" s="58" t="str">
        <f>INDEX(CompositeRoster[team],RosterPlan25[[#This Row],[RosterIndex]])&amp;""</f>
        <v>CIN</v>
      </c>
      <c r="G285" s="58" t="str">
        <f>INDEX(CompositeRoster[position],RosterPlan25[[#This Row],[RosterIndex]])&amp;""</f>
        <v>RB</v>
      </c>
      <c r="H285" s="58" t="str">
        <f>INDEX(CompositeRoster[source],RosterPlan25[[#This Row],[RosterIndex]])</f>
        <v>Roster</v>
      </c>
      <c r="I285" s="59">
        <f>_xlfn.IFNA(INDEX(Draft2020[PRICE],RosterPlan25[[#This Row],[DraftIndex]]),0)</f>
        <v>53</v>
      </c>
      <c r="J285" s="59" t="str">
        <f>IF(RosterPlan25[[#This Row],[SOURCE]]="Rookie","Rookie",_xlfn.IFNA(INDEX(Draft2020[Current Contract],RosterPlan25[[#This Row],[DraftIndex]]),"Undrafted"))</f>
        <v>Rookie</v>
      </c>
      <c r="K28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5" s="59">
        <f>ROUNDDOWN(RosterPlan25[[#This Row],[Optimal $]]*IF(RosterPlan25[[#This Row],[Contract]]="Rookie",0.3,0.15),0)</f>
        <v>17</v>
      </c>
      <c r="M285" s="59">
        <f ca="1">ROUNDDOWN(RosterPlan25[[#This Row],[Optimal $]]*IF(YEAR(TODAY())=2021,0,IF(RosterPlan25[[#This Row],[Contract]]="Rookie",0.3,0.15)),0)</f>
        <v>0</v>
      </c>
      <c r="N285" s="58">
        <f ca="1">IF(RosterPlan25[[#This Row],[SOURCE]]="Rookie",INDEX(Rookies2021[salary],MATCH(RosterPlan25[[#This Row],[PLAYER]],Rookies2021[full_name],0)),MAX(RosterPlan25[[#This Row],[Current $]]+RosterPlan25[[#This Row],[$↑ VAR]],1))</f>
        <v>53</v>
      </c>
      <c r="O285" s="48">
        <f>_xlfn.IFNA(IF(RosterPlan25[[#This Row],[POS]]="K",0,INDEX(BeerSheets[Average],MATCH(TEXT(RosterPlan25[[#This Row],[player_id]],"0"),BeerSheets[sleeper_id],0))),_xlfn.SWITCH(RosterPlan25[[#This Row],[POS]],"QB",-12,"RB",-8,"WR",-8,-5))</f>
        <v>6.42</v>
      </c>
      <c r="P285" s="39" t="s">
        <v>434</v>
      </c>
      <c r="Q285" s="60">
        <f>_xlfn.IFNA(INDEX(Draft2020[Net Keeper Count],RosterPlan25[[#This Row],[DraftIndex]]),0)+IF(RosterPlan25[[#This Row],[KEEPER / RFA]]="K",1,0)</f>
        <v>4</v>
      </c>
      <c r="R285" s="61"/>
      <c r="S285" s="58">
        <f>IF(RosterPlan25[[#This Row],[VAR/G]]&gt;0,ROUND($AC$29*RosterPlan25[[#This Row],[VAR/G]],0),0)+1</f>
        <v>58</v>
      </c>
      <c r="T285" s="58">
        <f ca="1">RosterPlan25[[#This Row],[Optimal $]]-RosterPlan25[[#This Row],[2021 $]]</f>
        <v>5</v>
      </c>
      <c r="U285" s="62">
        <f>IF(OR(RosterPlan25[[#This Row],[SOURCE]]="Rookie",RosterPlan25[[#This Row],[POS]]="K"),0,RosterPlan25[[#This Row],[VAR/G]]+3.3)</f>
        <v>9.7199999999999989</v>
      </c>
      <c r="V285" s="62">
        <f ca="1">IF(RosterPlan25[[#This Row],[VAW/G]]&gt;0,ROUND(RosterPlan25[[#This Row],[VAW/G]]*$AC$56,0)+1,1)</f>
        <v>594</v>
      </c>
      <c r="W285" s="63">
        <f ca="1">RosterPlan25[[#This Row],[VAWG Market $]]-_xlfn.IFNA(RosterPlan25[[#This Row],[2021 $]],1)</f>
        <v>541</v>
      </c>
      <c r="X285" s="58">
        <f ca="1">IF(RosterPlan25[[#This Row],[VAR/G]]&gt;0,1+ROUND(RosterPlan25[[#This Row],[VAR/G]]*IF(RosterPlan25[[#This Row],[KEEPER / RFA]]="K",($AC$34+RosterPlan25[[#This Row],[2021 $]]-1)/($AC$25+RosterPlan25[[#This Row],[VAR/G]]),$AC$35),0),1)</f>
        <v>170</v>
      </c>
      <c r="Y285" s="58">
        <f ca="1">RosterPlan25[[#This Row],[Pure Inflated $]]-RosterPlan25[[#This Row],[2021 $]]</f>
        <v>117</v>
      </c>
      <c r="Z285" s="62">
        <f>INDEX(players[age],MATCH(RosterPlan25[[#This Row],[player_id]],players[sleeper_id],0))</f>
        <v>24</v>
      </c>
    </row>
    <row r="286" spans="1:26" x14ac:dyDescent="0.3">
      <c r="A286" s="1" t="s">
        <v>252</v>
      </c>
      <c r="B286" s="69" t="s">
        <v>264</v>
      </c>
      <c r="C286" s="69" t="s">
        <v>7699</v>
      </c>
      <c r="D286" s="69">
        <f>_xlfn.IFNA(MATCH(RosterPlan25[[#This Row],[player_id]],CompositeRoster[sleeper_id],0),  MATCH(RosterPlan25[[#This Row],[PLAYER]],CompositeRoster[full_name],0))</f>
        <v>285</v>
      </c>
      <c r="E286" s="69" t="e">
        <f>MATCH(RosterPlan25[[#This Row],[player_id]],Draft2020[sleeper_id],0)</f>
        <v>#N/A</v>
      </c>
      <c r="F286" s="58" t="str">
        <f>INDEX(CompositeRoster[team],RosterPlan25[[#This Row],[RosterIndex]])&amp;""</f>
        <v>TEN</v>
      </c>
      <c r="G286" s="58" t="str">
        <f>INDEX(CompositeRoster[position],RosterPlan25[[#This Row],[RosterIndex]])&amp;""</f>
        <v>WR</v>
      </c>
      <c r="H286" s="58" t="str">
        <f>INDEX(CompositeRoster[source],RosterPlan25[[#This Row],[RosterIndex]])</f>
        <v>Roster</v>
      </c>
      <c r="I286" s="59">
        <f>_xlfn.IFNA(INDEX(Draft2020[PRICE],RosterPlan25[[#This Row],[DraftIndex]]),0)</f>
        <v>0</v>
      </c>
      <c r="J286" s="59" t="str">
        <f>IF(RosterPlan25[[#This Row],[SOURCE]]="Rookie","Rookie",_xlfn.IFNA(INDEX(Draft2020[Current Contract],RosterPlan25[[#This Row],[DraftIndex]]),"Undrafted"))</f>
        <v>Undrafted</v>
      </c>
      <c r="K286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86" s="59">
        <f>ROUNDDOWN(RosterPlan25[[#This Row],[Optimal $]]*IF(RosterPlan25[[#This Row],[Contract]]="Rookie",0.3,0.15),0)</f>
        <v>0</v>
      </c>
      <c r="M286" s="59">
        <f ca="1">ROUNDDOWN(RosterPlan25[[#This Row],[Optimal $]]*IF(YEAR(TODAY())=2021,0,IF(RosterPlan25[[#This Row],[Contract]]="Rookie",0.3,0.15)),0)</f>
        <v>0</v>
      </c>
      <c r="N286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86" s="26">
        <f>_xlfn.IFNA(IF(RosterPlan25[[#This Row],[POS]]="K",0,INDEX(BeerSheets[Average],MATCH(TEXT(RosterPlan25[[#This Row],[player_id]],"0"),BeerSheets[sleeper_id],0))),_xlfn.SWITCH(RosterPlan25[[#This Row],[POS]],"QB",-12,"RB",-8,"WR",-8,-5))</f>
        <v>-3.88</v>
      </c>
      <c r="P286" s="39" t="s">
        <v>434</v>
      </c>
      <c r="Q286" s="61">
        <f>_xlfn.IFNA(INDEX(Draft2020[Net Keeper Count],RosterPlan25[[#This Row],[DraftIndex]]),0)+IF(RosterPlan25[[#This Row],[KEEPER / RFA]]="K",1,0)</f>
        <v>1</v>
      </c>
      <c r="R286" s="60"/>
      <c r="S286" s="58">
        <f>IF(RosterPlan25[[#This Row],[VAR/G]]&gt;0,ROUND($AC$29*RosterPlan25[[#This Row],[VAR/G]],0),0)+1</f>
        <v>1</v>
      </c>
      <c r="T286" s="58">
        <f ca="1">RosterPlan25[[#This Row],[Optimal $]]-RosterPlan25[[#This Row],[2021 $]]</f>
        <v>0</v>
      </c>
      <c r="U286" s="62">
        <f>IF(OR(RosterPlan25[[#This Row],[SOURCE]]="Rookie",RosterPlan25[[#This Row],[POS]]="K"),0,RosterPlan25[[#This Row],[VAR/G]]+3.3)</f>
        <v>-0.58000000000000007</v>
      </c>
      <c r="V286" s="62">
        <f>IF(RosterPlan25[[#This Row],[VAW/G]]&gt;0,ROUND(RosterPlan25[[#This Row],[VAW/G]]*$AC$56,0)+1,1)</f>
        <v>1</v>
      </c>
      <c r="W286" s="63">
        <f ca="1">RosterPlan25[[#This Row],[VAWG Market $]]-_xlfn.IFNA(RosterPlan25[[#This Row],[2021 $]],1)</f>
        <v>0</v>
      </c>
      <c r="X28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6" s="62">
        <f ca="1">RosterPlan25[[#This Row],[Pure Inflated $]]-RosterPlan25[[#This Row],[2021 $]]</f>
        <v>0</v>
      </c>
      <c r="Z286" s="62">
        <f>INDEX(players[age],MATCH(RosterPlan25[[#This Row],[player_id]],players[sleeper_id],0))</f>
        <v>26</v>
      </c>
    </row>
    <row r="287" spans="1:26" x14ac:dyDescent="0.3">
      <c r="A287" s="1" t="s">
        <v>14335</v>
      </c>
      <c r="B287" s="69" t="s">
        <v>264</v>
      </c>
      <c r="C287" s="69" t="s">
        <v>14334</v>
      </c>
      <c r="D287" s="69">
        <f>_xlfn.IFNA(MATCH(RosterPlan25[[#This Row],[player_id]],CompositeRoster[sleeper_id],0),  MATCH(RosterPlan25[[#This Row],[PLAYER]],CompositeRoster[full_name],0))</f>
        <v>286</v>
      </c>
      <c r="E287" s="69">
        <f>MATCH(RosterPlan25[[#This Row],[player_id]],Draft2020[sleeper_id],0)</f>
        <v>94</v>
      </c>
      <c r="F287" s="69" t="str">
        <f>INDEX(CompositeRoster[team],RosterPlan25[[#This Row],[RosterIndex]])&amp;""</f>
        <v>LAC</v>
      </c>
      <c r="G287" s="69" t="str">
        <f>INDEX(CompositeRoster[position],RosterPlan25[[#This Row],[RosterIndex]])&amp;""</f>
        <v>RB</v>
      </c>
      <c r="H287" s="36" t="str">
        <f>INDEX(CompositeRoster[source],RosterPlan25[[#This Row],[RosterIndex]])</f>
        <v>Roster</v>
      </c>
      <c r="I287" s="42">
        <f>_xlfn.IFNA(INDEX(Draft2020[PRICE],RosterPlan25[[#This Row],[DraftIndex]]),0)</f>
        <v>3</v>
      </c>
      <c r="J287" s="42" t="str">
        <f>IF(RosterPlan25[[#This Row],[SOURCE]]="Rookie","Rookie",_xlfn.IFNA(INDEX(Draft2020[Current Contract],RosterPlan25[[#This Row],[DraftIndex]]),"Undrafted"))</f>
        <v>Rookie</v>
      </c>
      <c r="K287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7" s="42">
        <f>ROUNDDOWN(RosterPlan25[[#This Row],[Optimal $]]*IF(RosterPlan25[[#This Row],[Contract]]="Rookie",0.3,0.15),0)</f>
        <v>0</v>
      </c>
      <c r="M287" s="42">
        <f ca="1">ROUNDDOWN(RosterPlan25[[#This Row],[Optimal $]]*IF(YEAR(TODAY())=2021,0,IF(RosterPlan25[[#This Row],[Contract]]="Rookie",0.3,0.15)),0)</f>
        <v>0</v>
      </c>
      <c r="N287" s="36">
        <f ca="1">IF(RosterPlan25[[#This Row],[SOURCE]]="Rookie",INDEX(Rookies2021[salary],MATCH(RosterPlan25[[#This Row],[PLAYER]],Rookies2021[full_name],0)),MAX(RosterPlan25[[#This Row],[Current $]]+RosterPlan25[[#This Row],[$↑ VAR]],1))</f>
        <v>3</v>
      </c>
      <c r="O287" s="48">
        <f>_xlfn.IFNA(IF(RosterPlan25[[#This Row],[POS]]="K",0,INDEX(BeerSheets[Average],MATCH(TEXT(RosterPlan25[[#This Row],[player_id]],"0"),BeerSheets[sleeper_id],0))),_xlfn.SWITCH(RosterPlan25[[#This Row],[POS]],"QB",-12,"RB",-8,"WR",-8,-5))</f>
        <v>-3.48</v>
      </c>
      <c r="P287" s="39" t="s">
        <v>434</v>
      </c>
      <c r="Q287" s="69">
        <f>_xlfn.IFNA(INDEX(Draft2020[Net Keeper Count],RosterPlan25[[#This Row],[DraftIndex]]),0)+IF(RosterPlan25[[#This Row],[KEEPER / RFA]]="K",1,0)</f>
        <v>1</v>
      </c>
      <c r="R287" s="39"/>
      <c r="S287" s="49">
        <f>IF(RosterPlan25[[#This Row],[VAR/G]]&gt;0,ROUND($AC$29*RosterPlan25[[#This Row],[VAR/G]],0),0)+1</f>
        <v>1</v>
      </c>
      <c r="T287" s="36">
        <f ca="1">RosterPlan25[[#This Row],[Optimal $]]-RosterPlan25[[#This Row],[2021 $]]</f>
        <v>-2</v>
      </c>
      <c r="U287" s="69">
        <f>IF(OR(RosterPlan25[[#This Row],[SOURCE]]="Rookie",RosterPlan25[[#This Row],[POS]]="K"),0,RosterPlan25[[#This Row],[VAR/G]]+3.3)</f>
        <v>-0.18000000000000016</v>
      </c>
      <c r="V287" s="69">
        <f>IF(RosterPlan25[[#This Row],[VAW/G]]&gt;0,ROUND(RosterPlan25[[#This Row],[VAW/G]]*$AC$56,0)+1,1)</f>
        <v>1</v>
      </c>
      <c r="W287" s="50">
        <f ca="1">RosterPlan25[[#This Row],[VAWG Market $]]-_xlfn.IFNA(RosterPlan25[[#This Row],[2021 $]],1)</f>
        <v>-2</v>
      </c>
      <c r="X287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7" s="36">
        <f ca="1">RosterPlan25[[#This Row],[Pure Inflated $]]-RosterPlan25[[#This Row],[2021 $]]</f>
        <v>-2</v>
      </c>
      <c r="Z287" s="62">
        <f>INDEX(players[age],MATCH(RosterPlan25[[#This Row],[player_id]],players[sleeper_id],0))</f>
        <v>23</v>
      </c>
    </row>
    <row r="288" spans="1:26" x14ac:dyDescent="0.3">
      <c r="A288" s="1" t="s">
        <v>15496</v>
      </c>
      <c r="B288" s="69" t="s">
        <v>264</v>
      </c>
      <c r="C288" s="69" t="s">
        <v>15495</v>
      </c>
      <c r="D288" s="69">
        <f>_xlfn.IFNA(MATCH(RosterPlan25[[#This Row],[player_id]],CompositeRoster[sleeper_id],0),  MATCH(RosterPlan25[[#This Row],[PLAYER]],CompositeRoster[full_name],0))</f>
        <v>287</v>
      </c>
      <c r="E288" s="69">
        <f>MATCH(RosterPlan25[[#This Row],[player_id]],Draft2020[sleeper_id],0)</f>
        <v>237</v>
      </c>
      <c r="F288" s="69" t="str">
        <f>INDEX(CompositeRoster[team],RosterPlan25[[#This Row],[RosterIndex]])&amp;""</f>
        <v>LAC</v>
      </c>
      <c r="G288" s="69" t="str">
        <f>INDEX(CompositeRoster[position],RosterPlan25[[#This Row],[RosterIndex]])&amp;""</f>
        <v>QB</v>
      </c>
      <c r="H288" s="69" t="str">
        <f>INDEX(CompositeRoster[source],RosterPlan25[[#This Row],[RosterIndex]])</f>
        <v>Roster</v>
      </c>
      <c r="I288" s="42">
        <f>_xlfn.IFNA(INDEX(Draft2020[PRICE],RosterPlan25[[#This Row],[DraftIndex]]),0)</f>
        <v>2</v>
      </c>
      <c r="J288" s="42" t="str">
        <f>IF(RosterPlan25[[#This Row],[SOURCE]]="Rookie","Rookie",_xlfn.IFNA(INDEX(Draft2020[Current Contract],RosterPlan25[[#This Row],[DraftIndex]]),"Undrafted"))</f>
        <v>Rookie</v>
      </c>
      <c r="K288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8" s="42">
        <f>ROUNDDOWN(RosterPlan25[[#This Row],[Optimal $]]*IF(RosterPlan25[[#This Row],[Contract]]="Rookie",0.3,0.15),0)</f>
        <v>3</v>
      </c>
      <c r="M288" s="42">
        <f ca="1">ROUNDDOWN(RosterPlan25[[#This Row],[Optimal $]]*IF(YEAR(TODAY())=2021,0,IF(RosterPlan25[[#This Row],[Contract]]="Rookie",0.3,0.15)),0)</f>
        <v>0</v>
      </c>
      <c r="N288" s="69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88" s="38">
        <f>_xlfn.IFNA(IF(RosterPlan25[[#This Row],[POS]]="K",0,INDEX(BeerSheets[Average],MATCH(TEXT(RosterPlan25[[#This Row],[player_id]],"0"),BeerSheets[sleeper_id],0))),_xlfn.SWITCH(RosterPlan25[[#This Row],[POS]],"QB",-12,"RB",-8,"WR",-8,-5))</f>
        <v>0.99</v>
      </c>
      <c r="P288" s="39" t="s">
        <v>434</v>
      </c>
      <c r="Q288" s="69">
        <f>_xlfn.IFNA(INDEX(Draft2020[Net Keeper Count],RosterPlan25[[#This Row],[DraftIndex]]),0)+IF(RosterPlan25[[#This Row],[KEEPER / RFA]]="K",1,0)</f>
        <v>1</v>
      </c>
      <c r="R288" s="39"/>
      <c r="S288" s="36">
        <f>IF(RosterPlan25[[#This Row],[VAR/G]]&gt;0,ROUND($AC$29*RosterPlan25[[#This Row],[VAR/G]],0),0)+1</f>
        <v>10</v>
      </c>
      <c r="T288" s="36">
        <f ca="1">RosterPlan25[[#This Row],[Optimal $]]-RosterPlan25[[#This Row],[2021 $]]</f>
        <v>8</v>
      </c>
      <c r="U288" s="36">
        <f>IF(OR(RosterPlan25[[#This Row],[SOURCE]]="Rookie",RosterPlan25[[#This Row],[POS]]="K"),0,RosterPlan25[[#This Row],[VAR/G]]+3.3)</f>
        <v>4.29</v>
      </c>
      <c r="V288" s="36">
        <f ca="1">IF(RosterPlan25[[#This Row],[VAW/G]]&gt;0,ROUND(RosterPlan25[[#This Row],[VAW/G]]*$AC$56,0)+1,1)</f>
        <v>263</v>
      </c>
      <c r="W288" s="43">
        <f ca="1">RosterPlan25[[#This Row],[VAWG Market $]]-_xlfn.IFNA(RosterPlan25[[#This Row],[2021 $]],1)</f>
        <v>261</v>
      </c>
      <c r="X288" s="36">
        <f ca="1">IF(RosterPlan25[[#This Row],[VAR/G]]&gt;0,1+ROUND(RosterPlan25[[#This Row],[VAR/G]]*IF(RosterPlan25[[#This Row],[KEEPER / RFA]]="K",($AC$34+RosterPlan25[[#This Row],[2021 $]]-1)/($AC$25+RosterPlan25[[#This Row],[VAR/G]]),$AC$35),0),1)</f>
        <v>119</v>
      </c>
      <c r="Y288" s="36">
        <f ca="1">RosterPlan25[[#This Row],[Pure Inflated $]]-RosterPlan25[[#This Row],[2021 $]]</f>
        <v>117</v>
      </c>
      <c r="Z288" s="62">
        <f>INDEX(players[age],MATCH(RosterPlan25[[#This Row],[player_id]],players[sleeper_id],0))</f>
        <v>23</v>
      </c>
    </row>
    <row r="289" spans="1:26" x14ac:dyDescent="0.3">
      <c r="A289" s="1" t="s">
        <v>257</v>
      </c>
      <c r="B289" s="69" t="s">
        <v>264</v>
      </c>
      <c r="C289" s="69" t="s">
        <v>10247</v>
      </c>
      <c r="D289" s="69">
        <f>_xlfn.IFNA(MATCH(RosterPlan25[[#This Row],[player_id]],CompositeRoster[sleeper_id],0),  MATCH(RosterPlan25[[#This Row],[PLAYER]],CompositeRoster[full_name],0))</f>
        <v>288</v>
      </c>
      <c r="E289" s="69">
        <f>MATCH(RosterPlan25[[#This Row],[player_id]],Draft2020[sleeper_id],0)</f>
        <v>224</v>
      </c>
      <c r="F289" s="58" t="str">
        <f>INDEX(CompositeRoster[team],RosterPlan25[[#This Row],[RosterIndex]])&amp;""</f>
        <v>LAC</v>
      </c>
      <c r="G289" s="58" t="str">
        <f>INDEX(CompositeRoster[position],RosterPlan25[[#This Row],[RosterIndex]])&amp;""</f>
        <v>RB</v>
      </c>
      <c r="H289" s="58" t="str">
        <f>INDEX(CompositeRoster[source],RosterPlan25[[#This Row],[RosterIndex]])</f>
        <v>Roster</v>
      </c>
      <c r="I289" s="59">
        <f>_xlfn.IFNA(INDEX(Draft2020[PRICE],RosterPlan25[[#This Row],[DraftIndex]]),0)</f>
        <v>1</v>
      </c>
      <c r="J289" s="59" t="str">
        <f>IF(RosterPlan25[[#This Row],[SOURCE]]="Rookie","Rookie",_xlfn.IFNA(INDEX(Draft2020[Current Contract],RosterPlan25[[#This Row],[DraftIndex]]),"Undrafted"))</f>
        <v>Rookie</v>
      </c>
      <c r="K28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89" s="59">
        <f>ROUNDDOWN(RosterPlan25[[#This Row],[Optimal $]]*IF(RosterPlan25[[#This Row],[Contract]]="Rookie",0.3,0.15),0)</f>
        <v>0</v>
      </c>
      <c r="M289" s="59">
        <f ca="1">ROUNDDOWN(RosterPlan25[[#This Row],[Optimal $]]*IF(YEAR(TODAY())=2021,0,IF(RosterPlan25[[#This Row],[Contract]]="Rookie",0.3,0.15)),0)</f>
        <v>0</v>
      </c>
      <c r="N289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89" s="26">
        <f>_xlfn.IFNA(IF(RosterPlan25[[#This Row],[POS]]="K",0,INDEX(BeerSheets[Average],MATCH(TEXT(RosterPlan25[[#This Row],[player_id]],"0"),BeerSheets[sleeper_id],0))),_xlfn.SWITCH(RosterPlan25[[#This Row],[POS]],"QB",-12,"RB",-8,"WR",-8,-5))</f>
        <v>-2.97</v>
      </c>
      <c r="P289" s="39" t="s">
        <v>434</v>
      </c>
      <c r="Q289" s="61">
        <f>_xlfn.IFNA(INDEX(Draft2020[Net Keeper Count],RosterPlan25[[#This Row],[DraftIndex]]),0)+IF(RosterPlan25[[#This Row],[KEEPER / RFA]]="K",1,0)</f>
        <v>3</v>
      </c>
      <c r="R289" s="60"/>
      <c r="S289" s="58">
        <f>IF(RosterPlan25[[#This Row],[VAR/G]]&gt;0,ROUND($AC$29*RosterPlan25[[#This Row],[VAR/G]],0),0)+1</f>
        <v>1</v>
      </c>
      <c r="T289" s="58">
        <f ca="1">RosterPlan25[[#This Row],[Optimal $]]-RosterPlan25[[#This Row],[2021 $]]</f>
        <v>0</v>
      </c>
      <c r="U289" s="62">
        <f>IF(OR(RosterPlan25[[#This Row],[SOURCE]]="Rookie",RosterPlan25[[#This Row],[POS]]="K"),0,RosterPlan25[[#This Row],[VAR/G]]+3.3)</f>
        <v>0.32999999999999963</v>
      </c>
      <c r="V289" s="62">
        <f ca="1">IF(RosterPlan25[[#This Row],[VAW/G]]&gt;0,ROUND(RosterPlan25[[#This Row],[VAW/G]]*$AC$56,0)+1,1)</f>
        <v>21</v>
      </c>
      <c r="W289" s="63">
        <f ca="1">RosterPlan25[[#This Row],[VAWG Market $]]-_xlfn.IFNA(RosterPlan25[[#This Row],[2021 $]],1)</f>
        <v>20</v>
      </c>
      <c r="X28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89" s="62">
        <f ca="1">RosterPlan25[[#This Row],[Pure Inflated $]]-RosterPlan25[[#This Row],[2021 $]]</f>
        <v>0</v>
      </c>
      <c r="Z289" s="62">
        <f>INDEX(players[age],MATCH(RosterPlan25[[#This Row],[player_id]],players[sleeper_id],0))</f>
        <v>25</v>
      </c>
    </row>
    <row r="290" spans="1:26" x14ac:dyDescent="0.3">
      <c r="A290" s="1" t="s">
        <v>250</v>
      </c>
      <c r="B290" s="69" t="s">
        <v>264</v>
      </c>
      <c r="C290" s="69" t="s">
        <v>10107</v>
      </c>
      <c r="D290" s="69">
        <f>_xlfn.IFNA(MATCH(RosterPlan25[[#This Row],[player_id]],CompositeRoster[sleeper_id],0),  MATCH(RosterPlan25[[#This Row],[PLAYER]],CompositeRoster[full_name],0))</f>
        <v>289</v>
      </c>
      <c r="E290" s="69">
        <f>MATCH(RosterPlan25[[#This Row],[player_id]],Draft2020[sleeper_id],0)</f>
        <v>233</v>
      </c>
      <c r="F290" s="69" t="str">
        <f>INDEX(CompositeRoster[team],RosterPlan25[[#This Row],[RosterIndex]])&amp;""</f>
        <v>NYG</v>
      </c>
      <c r="G290" s="69" t="str">
        <f>INDEX(CompositeRoster[position],RosterPlan25[[#This Row],[RosterIndex]])&amp;""</f>
        <v>WR</v>
      </c>
      <c r="H290" s="36" t="str">
        <f>INDEX(CompositeRoster[source],RosterPlan25[[#This Row],[RosterIndex]])</f>
        <v>Roster</v>
      </c>
      <c r="I290" s="42">
        <f>_xlfn.IFNA(INDEX(Draft2020[PRICE],RosterPlan25[[#This Row],[DraftIndex]]),0)</f>
        <v>22</v>
      </c>
      <c r="J290" s="42" t="str">
        <f>IF(RosterPlan25[[#This Row],[SOURCE]]="Rookie","Rookie",_xlfn.IFNA(INDEX(Draft2020[Current Contract],RosterPlan25[[#This Row],[DraftIndex]]),"Undrafted"))</f>
        <v>Rookie</v>
      </c>
      <c r="K290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0" s="42">
        <f>ROUNDDOWN(RosterPlan25[[#This Row],[Optimal $]]*IF(RosterPlan25[[#This Row],[Contract]]="Rookie",0.3,0.15),0)</f>
        <v>5</v>
      </c>
      <c r="M290" s="42">
        <f ca="1">ROUNDDOWN(RosterPlan25[[#This Row],[Optimal $]]*IF(YEAR(TODAY())=2021,0,IF(RosterPlan25[[#This Row],[Contract]]="Rookie",0.3,0.15)),0)</f>
        <v>0</v>
      </c>
      <c r="N290" s="36">
        <f ca="1">IF(RosterPlan25[[#This Row],[SOURCE]]="Rookie",INDEX(Rookies2021[salary],MATCH(RosterPlan25[[#This Row],[PLAYER]],Rookies2021[full_name],0)),MAX(RosterPlan25[[#This Row],[Current $]]+RosterPlan25[[#This Row],[$↑ VAR]],1))</f>
        <v>22</v>
      </c>
      <c r="O290" s="38">
        <f>_xlfn.IFNA(IF(RosterPlan25[[#This Row],[POS]]="K",0,INDEX(BeerSheets[Average],MATCH(TEXT(RosterPlan25[[#This Row],[player_id]],"0"),BeerSheets[sleeper_id],0))),_xlfn.SWITCH(RosterPlan25[[#This Row],[POS]],"QB",-12,"RB",-8,"WR",-8,-5))</f>
        <v>1.89</v>
      </c>
      <c r="P290" s="39" t="s">
        <v>434</v>
      </c>
      <c r="Q290" s="36">
        <f>_xlfn.IFNA(INDEX(Draft2020[Net Keeper Count],RosterPlan25[[#This Row],[DraftIndex]]),0)+IF(RosterPlan25[[#This Row],[KEEPER / RFA]]="K",1,0)</f>
        <v>4</v>
      </c>
      <c r="R290" s="39"/>
      <c r="S290" s="69">
        <f>IF(RosterPlan25[[#This Row],[VAR/G]]&gt;0,ROUND($AC$29*RosterPlan25[[#This Row],[VAR/G]],0),0)+1</f>
        <v>18</v>
      </c>
      <c r="T290" s="36">
        <f ca="1">RosterPlan25[[#This Row],[Optimal $]]-RosterPlan25[[#This Row],[2021 $]]</f>
        <v>-4</v>
      </c>
      <c r="U290" s="36">
        <f>IF(OR(RosterPlan25[[#This Row],[SOURCE]]="Rookie",RosterPlan25[[#This Row],[POS]]="K"),0,RosterPlan25[[#This Row],[VAR/G]]+3.3)</f>
        <v>5.1899999999999995</v>
      </c>
      <c r="V290" s="36">
        <f ca="1">IF(RosterPlan25[[#This Row],[VAW/G]]&gt;0,ROUND(RosterPlan25[[#This Row],[VAW/G]]*$AC$56,0)+1,1)</f>
        <v>317</v>
      </c>
      <c r="W290" s="43">
        <f ca="1">RosterPlan25[[#This Row],[VAWG Market $]]-_xlfn.IFNA(RosterPlan25[[#This Row],[2021 $]],1)</f>
        <v>295</v>
      </c>
      <c r="X290" s="36">
        <f ca="1">IF(RosterPlan25[[#This Row],[VAR/G]]&gt;0,1+ROUND(RosterPlan25[[#This Row],[VAR/G]]*IF(RosterPlan25[[#This Row],[KEEPER / RFA]]="K",($AC$34+RosterPlan25[[#This Row],[2021 $]]-1)/($AC$25+RosterPlan25[[#This Row],[VAR/G]]),$AC$35),0),1)</f>
        <v>139</v>
      </c>
      <c r="Y290" s="36">
        <f ca="1">RosterPlan25[[#This Row],[Pure Inflated $]]-RosterPlan25[[#This Row],[2021 $]]</f>
        <v>117</v>
      </c>
      <c r="Z290" s="62">
        <f>INDEX(players[age],MATCH(RosterPlan25[[#This Row],[player_id]],players[sleeper_id],0))</f>
        <v>27</v>
      </c>
    </row>
    <row r="291" spans="1:26" x14ac:dyDescent="0.3">
      <c r="A291" s="1" t="s">
        <v>240</v>
      </c>
      <c r="B291" s="69" t="s">
        <v>264</v>
      </c>
      <c r="C291" s="69" t="s">
        <v>9504</v>
      </c>
      <c r="D291" s="69">
        <f>_xlfn.IFNA(MATCH(RosterPlan25[[#This Row],[player_id]],CompositeRoster[sleeper_id],0),  MATCH(RosterPlan25[[#This Row],[PLAYER]],CompositeRoster[full_name],0))</f>
        <v>290</v>
      </c>
      <c r="E291" s="69">
        <f>MATCH(RosterPlan25[[#This Row],[player_id]],Draft2020[sleeper_id],0)</f>
        <v>218</v>
      </c>
      <c r="F291" s="69" t="str">
        <f>INDEX(CompositeRoster[team],RosterPlan25[[#This Row],[RosterIndex]])&amp;""</f>
        <v>TB</v>
      </c>
      <c r="G291" s="69" t="str">
        <f>INDEX(CompositeRoster[position],RosterPlan25[[#This Row],[RosterIndex]])&amp;""</f>
        <v>WR</v>
      </c>
      <c r="H291" s="69" t="str">
        <f>INDEX(CompositeRoster[source],RosterPlan25[[#This Row],[RosterIndex]])</f>
        <v>Roster</v>
      </c>
      <c r="I291" s="42">
        <f>_xlfn.IFNA(INDEX(Draft2020[PRICE],RosterPlan25[[#This Row],[DraftIndex]]),0)</f>
        <v>61</v>
      </c>
      <c r="J291" s="42" t="str">
        <f>IF(RosterPlan25[[#This Row],[SOURCE]]="Rookie","Rookie",_xlfn.IFNA(INDEX(Draft2020[Current Contract],RosterPlan25[[#This Row],[DraftIndex]]),"Undrafted"))</f>
        <v>Auction</v>
      </c>
      <c r="K291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91" s="42">
        <f>ROUNDDOWN(RosterPlan25[[#This Row],[Optimal $]]*IF(RosterPlan25[[#This Row],[Contract]]="Rookie",0.3,0.15),0)</f>
        <v>4</v>
      </c>
      <c r="M291" s="42">
        <f ca="1">ROUNDDOWN(RosterPlan25[[#This Row],[Optimal $]]*IF(YEAR(TODAY())=2021,0,IF(RosterPlan25[[#This Row],[Contract]]="Rookie",0.3,0.15)),0)</f>
        <v>0</v>
      </c>
      <c r="N291" s="69">
        <f ca="1">IF(RosterPlan25[[#This Row],[SOURCE]]="Rookie",INDEX(Rookies2021[salary],MATCH(RosterPlan25[[#This Row],[PLAYER]],Rookies2021[full_name],0)),MAX(RosterPlan25[[#This Row],[Current $]]+RosterPlan25[[#This Row],[$↑ VAR]],1))</f>
        <v>61</v>
      </c>
      <c r="O291" s="38">
        <f>_xlfn.IFNA(IF(RosterPlan25[[#This Row],[POS]]="K",0,INDEX(BeerSheets[Average],MATCH(TEXT(RosterPlan25[[#This Row],[player_id]],"0"),BeerSheets[sleeper_id],0))),_xlfn.SWITCH(RosterPlan25[[#This Row],[POS]],"QB",-12,"RB",-8,"WR",-8,-5))</f>
        <v>2.88</v>
      </c>
      <c r="P291" s="39" t="s">
        <v>434</v>
      </c>
      <c r="Q291" s="69">
        <f>_xlfn.IFNA(INDEX(Draft2020[Net Keeper Count],RosterPlan25[[#This Row],[DraftIndex]]),0)+IF(RosterPlan25[[#This Row],[KEEPER / RFA]]="K",1,0)</f>
        <v>1</v>
      </c>
      <c r="R291" s="39"/>
      <c r="S291" s="69">
        <f>IF(RosterPlan25[[#This Row],[VAR/G]]&gt;0,ROUND($AC$29*RosterPlan25[[#This Row],[VAR/G]],0),0)+1</f>
        <v>27</v>
      </c>
      <c r="T291" s="36">
        <f ca="1">RosterPlan25[[#This Row],[Optimal $]]-RosterPlan25[[#This Row],[2021 $]]</f>
        <v>-34</v>
      </c>
      <c r="U291" s="36">
        <f>IF(OR(RosterPlan25[[#This Row],[SOURCE]]="Rookie",RosterPlan25[[#This Row],[POS]]="K"),0,RosterPlan25[[#This Row],[VAR/G]]+3.3)</f>
        <v>6.18</v>
      </c>
      <c r="V291" s="36">
        <f ca="1">IF(RosterPlan25[[#This Row],[VAW/G]]&gt;0,ROUND(RosterPlan25[[#This Row],[VAW/G]]*$AC$56,0)+1,1)</f>
        <v>378</v>
      </c>
      <c r="W291" s="43">
        <f ca="1">RosterPlan25[[#This Row],[VAWG Market $]]-_xlfn.IFNA(RosterPlan25[[#This Row],[2021 $]],1)</f>
        <v>317</v>
      </c>
      <c r="X291" s="36">
        <f ca="1">IF(RosterPlan25[[#This Row],[VAR/G]]&gt;0,1+ROUND(RosterPlan25[[#This Row],[VAR/G]]*IF(RosterPlan25[[#This Row],[KEEPER / RFA]]="K",($AC$34+RosterPlan25[[#This Row],[2021 $]]-1)/($AC$25+RosterPlan25[[#This Row],[VAR/G]]),$AC$35),0),1)</f>
        <v>178</v>
      </c>
      <c r="Y291" s="36">
        <f ca="1">RosterPlan25[[#This Row],[Pure Inflated $]]-RosterPlan25[[#This Row],[2021 $]]</f>
        <v>117</v>
      </c>
      <c r="Z291" s="62">
        <f>INDEX(players[age],MATCH(RosterPlan25[[#This Row],[player_id]],players[sleeper_id],0))</f>
        <v>27</v>
      </c>
    </row>
    <row r="292" spans="1:26" x14ac:dyDescent="0.3">
      <c r="A292" s="1" t="s">
        <v>226</v>
      </c>
      <c r="B292" s="69" t="s">
        <v>264</v>
      </c>
      <c r="C292" s="69" t="s">
        <v>8961</v>
      </c>
      <c r="D292" s="69">
        <f>_xlfn.IFNA(MATCH(RosterPlan25[[#This Row],[player_id]],CompositeRoster[sleeper_id],0),  MATCH(RosterPlan25[[#This Row],[PLAYER]],CompositeRoster[full_name],0))</f>
        <v>291</v>
      </c>
      <c r="E292" s="69" t="e">
        <f>MATCH(RosterPlan25[[#This Row],[player_id]],Draft2020[sleeper_id],0)</f>
        <v>#N/A</v>
      </c>
      <c r="F292" s="58" t="str">
        <f>INDEX(CompositeRoster[team],RosterPlan25[[#This Row],[RosterIndex]])&amp;""</f>
        <v>NO</v>
      </c>
      <c r="G292" s="58" t="str">
        <f>INDEX(CompositeRoster[position],RosterPlan25[[#This Row],[RosterIndex]])&amp;""</f>
        <v>QB</v>
      </c>
      <c r="H292" s="58" t="str">
        <f>INDEX(CompositeRoster[source],RosterPlan25[[#This Row],[RosterIndex]])</f>
        <v>Roster</v>
      </c>
      <c r="I292" s="59">
        <f>_xlfn.IFNA(INDEX(Draft2020[PRICE],RosterPlan25[[#This Row],[DraftIndex]]),0)</f>
        <v>0</v>
      </c>
      <c r="J292" s="59" t="str">
        <f>IF(RosterPlan25[[#This Row],[SOURCE]]="Rookie","Rookie",_xlfn.IFNA(INDEX(Draft2020[Current Contract],RosterPlan25[[#This Row],[DraftIndex]]),"Undrafted"))</f>
        <v>Undrafted</v>
      </c>
      <c r="K292" s="59">
        <f>IF(RosterPlan25[[#This Row],[Contract]]="Rookie","",2020+3-_xlfn.IFNA(INDEX(Draft2020[Net Keeper Count],RosterPlan25[[#This Row],[DraftIndex]]),0)+IF(_xlfn.IFNA(INDEX(Draft2020[Net Keeper Count],RosterPlan25[[#This Row],[DraftIndex]]),0)=2,1,0))</f>
        <v>2023</v>
      </c>
      <c r="L292" s="59">
        <f>ROUNDDOWN(RosterPlan25[[#This Row],[Optimal $]]*IF(RosterPlan25[[#This Row],[Contract]]="Rookie",0.3,0.15),0)</f>
        <v>0</v>
      </c>
      <c r="M292" s="59">
        <f ca="1">ROUNDDOWN(RosterPlan25[[#This Row],[Optimal $]]*IF(YEAR(TODAY())=2021,0,IF(RosterPlan25[[#This Row],[Contract]]="Rookie",0.3,0.15)),0)</f>
        <v>0</v>
      </c>
      <c r="N292" s="60">
        <f ca="1">IF(RosterPlan25[[#This Row],[SOURCE]]="Rookie",INDEX(Rookies2021[salary],MATCH(RosterPlan25[[#This Row],[PLAYER]],Rookies2021[full_name],0)),MAX(RosterPlan25[[#This Row],[Current $]]+RosterPlan25[[#This Row],[$↑ VAR]],1))</f>
        <v>1</v>
      </c>
      <c r="O292" s="26">
        <f>_xlfn.IFNA(IF(RosterPlan25[[#This Row],[POS]]="K",0,INDEX(BeerSheets[Average],MATCH(TEXT(RosterPlan25[[#This Row],[player_id]],"0"),BeerSheets[sleeper_id],0))),_xlfn.SWITCH(RosterPlan25[[#This Row],[POS]],"QB",-12,"RB",-8,"WR",-8,-5))</f>
        <v>-6.55</v>
      </c>
      <c r="P292" s="39" t="s">
        <v>434</v>
      </c>
      <c r="Q292" s="61">
        <f>_xlfn.IFNA(INDEX(Draft2020[Net Keeper Count],RosterPlan25[[#This Row],[DraftIndex]]),0)+IF(RosterPlan25[[#This Row],[KEEPER / RFA]]="K",1,0)</f>
        <v>1</v>
      </c>
      <c r="R292" s="60"/>
      <c r="S292" s="58">
        <f>IF(RosterPlan25[[#This Row],[VAR/G]]&gt;0,ROUND($AC$29*RosterPlan25[[#This Row],[VAR/G]],0),0)+1</f>
        <v>1</v>
      </c>
      <c r="T292" s="58">
        <f ca="1">RosterPlan25[[#This Row],[Optimal $]]-RosterPlan25[[#This Row],[2021 $]]</f>
        <v>0</v>
      </c>
      <c r="U292" s="62">
        <f>IF(OR(RosterPlan25[[#This Row],[SOURCE]]="Rookie",RosterPlan25[[#This Row],[POS]]="K"),0,RosterPlan25[[#This Row],[VAR/G]]+3.3)</f>
        <v>-3.25</v>
      </c>
      <c r="V292" s="62">
        <f>IF(RosterPlan25[[#This Row],[VAW/G]]&gt;0,ROUND(RosterPlan25[[#This Row],[VAW/G]]*$AC$56,0)+1,1)</f>
        <v>1</v>
      </c>
      <c r="W292" s="63">
        <f ca="1">RosterPlan25[[#This Row],[VAWG Market $]]-_xlfn.IFNA(RosterPlan25[[#This Row],[2021 $]],1)</f>
        <v>0</v>
      </c>
      <c r="X292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2" s="62">
        <f ca="1">RosterPlan25[[#This Row],[Pure Inflated $]]-RosterPlan25[[#This Row],[2021 $]]</f>
        <v>0</v>
      </c>
      <c r="Z292" s="62">
        <f>INDEX(players[age],MATCH(RosterPlan25[[#This Row],[player_id]],players[sleeper_id],0))</f>
        <v>30</v>
      </c>
    </row>
    <row r="293" spans="1:26" x14ac:dyDescent="0.3">
      <c r="A293" s="1" t="s">
        <v>1240</v>
      </c>
      <c r="B293" s="69" t="s">
        <v>264</v>
      </c>
      <c r="C293" s="69" t="s">
        <v>1243</v>
      </c>
      <c r="D293" s="69">
        <f>_xlfn.IFNA(MATCH(RosterPlan25[[#This Row],[player_id]],CompositeRoster[sleeper_id],0),  MATCH(RosterPlan25[[#This Row],[PLAYER]],CompositeRoster[full_name],0))</f>
        <v>292</v>
      </c>
      <c r="E293" s="69">
        <f>MATCH(RosterPlan25[[#This Row],[player_id]],Draft2020[sleeper_id],0)</f>
        <v>200</v>
      </c>
      <c r="F293" s="58" t="str">
        <f>INDEX(CompositeRoster[team],RosterPlan25[[#This Row],[RosterIndex]])&amp;""</f>
        <v>DAL</v>
      </c>
      <c r="G293" s="58" t="str">
        <f>INDEX(CompositeRoster[position],RosterPlan25[[#This Row],[RosterIndex]])&amp;""</f>
        <v>RB</v>
      </c>
      <c r="H293" s="58" t="str">
        <f>INDEX(CompositeRoster[source],RosterPlan25[[#This Row],[RosterIndex]])</f>
        <v>Roster</v>
      </c>
      <c r="I293" s="59">
        <f>_xlfn.IFNA(INDEX(Draft2020[PRICE],RosterPlan25[[#This Row],[DraftIndex]]),0)</f>
        <v>2</v>
      </c>
      <c r="J293" s="59" t="str">
        <f>IF(RosterPlan25[[#This Row],[SOURCE]]="Rookie","Rookie",_xlfn.IFNA(INDEX(Draft2020[Current Contract],RosterPlan25[[#This Row],[DraftIndex]]),"Undrafted"))</f>
        <v>Rookie</v>
      </c>
      <c r="K293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3" s="59">
        <f>ROUNDDOWN(RosterPlan25[[#This Row],[Optimal $]]*IF(RosterPlan25[[#This Row],[Contract]]="Rookie",0.3,0.15),0)</f>
        <v>0</v>
      </c>
      <c r="M293" s="59">
        <f ca="1">ROUNDDOWN(RosterPlan25[[#This Row],[Optimal $]]*IF(YEAR(TODAY())=2021,0,IF(RosterPlan25[[#This Row],[Contract]]="Rookie",0.3,0.15)),0)</f>
        <v>0</v>
      </c>
      <c r="N293" s="60">
        <f ca="1">IF(RosterPlan25[[#This Row],[SOURCE]]="Rookie",INDEX(Rookies2021[salary],MATCH(RosterPlan25[[#This Row],[PLAYER]],Rookies2021[full_name],0)),MAX(RosterPlan25[[#This Row],[Current $]]+RosterPlan25[[#This Row],[$↑ VAR]],1))</f>
        <v>2</v>
      </c>
      <c r="O293" s="26">
        <f>_xlfn.IFNA(IF(RosterPlan25[[#This Row],[POS]]="K",0,INDEX(BeerSheets[Average],MATCH(TEXT(RosterPlan25[[#This Row],[player_id]],"0"),BeerSheets[sleeper_id],0))),_xlfn.SWITCH(RosterPlan25[[#This Row],[POS]],"QB",-12,"RB",-8,"WR",-8,-5))</f>
        <v>-1.23</v>
      </c>
      <c r="P293" s="39" t="s">
        <v>434</v>
      </c>
      <c r="Q293" s="61">
        <f>_xlfn.IFNA(INDEX(Draft2020[Net Keeper Count],RosterPlan25[[#This Row],[DraftIndex]]),0)+IF(RosterPlan25[[#This Row],[KEEPER / RFA]]="K",1,0)</f>
        <v>2</v>
      </c>
      <c r="R293" s="60"/>
      <c r="S293" s="58">
        <f>IF(RosterPlan25[[#This Row],[VAR/G]]&gt;0,ROUND($AC$29*RosterPlan25[[#This Row],[VAR/G]],0),0)+1</f>
        <v>1</v>
      </c>
      <c r="T293" s="58">
        <f ca="1">RosterPlan25[[#This Row],[Optimal $]]-RosterPlan25[[#This Row],[2021 $]]</f>
        <v>-1</v>
      </c>
      <c r="U293" s="62">
        <f>IF(OR(RosterPlan25[[#This Row],[SOURCE]]="Rookie",RosterPlan25[[#This Row],[POS]]="K"),0,RosterPlan25[[#This Row],[VAR/G]]+3.3)</f>
        <v>2.0699999999999998</v>
      </c>
      <c r="V293" s="62">
        <f ca="1">IF(RosterPlan25[[#This Row],[VAW/G]]&gt;0,ROUND(RosterPlan25[[#This Row],[VAW/G]]*$AC$56,0)+1,1)</f>
        <v>127</v>
      </c>
      <c r="W293" s="63">
        <f ca="1">RosterPlan25[[#This Row],[VAWG Market $]]-_xlfn.IFNA(RosterPlan25[[#This Row],[2021 $]],1)</f>
        <v>125</v>
      </c>
      <c r="X293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3" s="62">
        <f ca="1">RosterPlan25[[#This Row],[Pure Inflated $]]-RosterPlan25[[#This Row],[2021 $]]</f>
        <v>-1</v>
      </c>
      <c r="Z293" s="62">
        <f>INDEX(players[age],MATCH(RosterPlan25[[#This Row],[player_id]],players[sleeper_id],0))</f>
        <v>24</v>
      </c>
    </row>
    <row r="294" spans="1:26" x14ac:dyDescent="0.3">
      <c r="A294" s="1" t="s">
        <v>216</v>
      </c>
      <c r="B294" s="69" t="s">
        <v>264</v>
      </c>
      <c r="C294" s="69" t="s">
        <v>3698</v>
      </c>
      <c r="D294" s="69">
        <f>_xlfn.IFNA(MATCH(RosterPlan25[[#This Row],[player_id]],CompositeRoster[sleeper_id],0),  MATCH(RosterPlan25[[#This Row],[PLAYER]],CompositeRoster[full_name],0))</f>
        <v>293</v>
      </c>
      <c r="E294" s="69">
        <f>MATCH(RosterPlan25[[#This Row],[player_id]],Draft2020[sleeper_id],0)</f>
        <v>87</v>
      </c>
      <c r="F294" s="69" t="str">
        <f>INDEX(CompositeRoster[team],RosterPlan25[[#This Row],[RosterIndex]])&amp;""</f>
        <v>SEA</v>
      </c>
      <c r="G294" s="69" t="str">
        <f>INDEX(CompositeRoster[position],RosterPlan25[[#This Row],[RosterIndex]])&amp;""</f>
        <v>WR</v>
      </c>
      <c r="H294" s="36" t="str">
        <f>INDEX(CompositeRoster[source],RosterPlan25[[#This Row],[RosterIndex]])</f>
        <v>Roster</v>
      </c>
      <c r="I294" s="42">
        <f>_xlfn.IFNA(INDEX(Draft2020[PRICE],RosterPlan25[[#This Row],[DraftIndex]]),0)</f>
        <v>12</v>
      </c>
      <c r="J294" s="42" t="str">
        <f>IF(RosterPlan25[[#This Row],[SOURCE]]="Rookie","Rookie",_xlfn.IFNA(INDEX(Draft2020[Current Contract],RosterPlan25[[#This Row],[DraftIndex]]),"Undrafted"))</f>
        <v>Auction</v>
      </c>
      <c r="K294" s="42">
        <f>IF(RosterPlan25[[#This Row],[Contract]]="Rookie","",2020+3-_xlfn.IFNA(INDEX(Draft2020[Net Keeper Count],RosterPlan25[[#This Row],[DraftIndex]]),0)+IF(_xlfn.IFNA(INDEX(Draft2020[Net Keeper Count],RosterPlan25[[#This Row],[DraftIndex]]),0)=2,1,0))</f>
        <v>2022</v>
      </c>
      <c r="L294" s="42">
        <f>ROUNDDOWN(RosterPlan25[[#This Row],[Optimal $]]*IF(RosterPlan25[[#This Row],[Contract]]="Rookie",0.3,0.15),0)</f>
        <v>2</v>
      </c>
      <c r="M294" s="42">
        <f ca="1">ROUNDDOWN(RosterPlan25[[#This Row],[Optimal $]]*IF(YEAR(TODAY())=2021,0,IF(RosterPlan25[[#This Row],[Contract]]="Rookie",0.3,0.15)),0)</f>
        <v>0</v>
      </c>
      <c r="N294" s="36">
        <f ca="1">IF(RosterPlan25[[#This Row],[SOURCE]]="Rookie",INDEX(Rookies2021[salary],MATCH(RosterPlan25[[#This Row],[PLAYER]],Rookies2021[full_name],0)),MAX(RosterPlan25[[#This Row],[Current $]]+RosterPlan25[[#This Row],[$↑ VAR]],1))</f>
        <v>12</v>
      </c>
      <c r="O294" s="48">
        <f>_xlfn.IFNA(IF(RosterPlan25[[#This Row],[POS]]="K",0,INDEX(BeerSheets[Average],MATCH(TEXT(RosterPlan25[[#This Row],[player_id]],"0"),BeerSheets[sleeper_id],0))),_xlfn.SWITCH(RosterPlan25[[#This Row],[POS]],"QB",-12,"RB",-8,"WR",-8,-5))</f>
        <v>2.02</v>
      </c>
      <c r="P294" s="39" t="s">
        <v>434</v>
      </c>
      <c r="Q294" s="69">
        <f>_xlfn.IFNA(INDEX(Draft2020[Net Keeper Count],RosterPlan25[[#This Row],[DraftIndex]]),0)+IF(RosterPlan25[[#This Row],[KEEPER / RFA]]="K",1,0)</f>
        <v>3</v>
      </c>
      <c r="R294" s="39"/>
      <c r="S294" s="49">
        <f>IF(RosterPlan25[[#This Row],[VAR/G]]&gt;0,ROUND($AC$29*RosterPlan25[[#This Row],[VAR/G]],0),0)+1</f>
        <v>19</v>
      </c>
      <c r="T294" s="36">
        <f ca="1">RosterPlan25[[#This Row],[Optimal $]]-RosterPlan25[[#This Row],[2021 $]]</f>
        <v>7</v>
      </c>
      <c r="U294" s="69">
        <f>IF(OR(RosterPlan25[[#This Row],[SOURCE]]="Rookie",RosterPlan25[[#This Row],[POS]]="K"),0,RosterPlan25[[#This Row],[VAR/G]]+3.3)</f>
        <v>5.32</v>
      </c>
      <c r="V294" s="69">
        <f ca="1">IF(RosterPlan25[[#This Row],[VAW/G]]&gt;0,ROUND(RosterPlan25[[#This Row],[VAW/G]]*$AC$56,0)+1,1)</f>
        <v>325</v>
      </c>
      <c r="W294" s="50">
        <f ca="1">RosterPlan25[[#This Row],[VAWG Market $]]-_xlfn.IFNA(RosterPlan25[[#This Row],[2021 $]],1)</f>
        <v>313</v>
      </c>
      <c r="X294" s="36">
        <f ca="1">IF(RosterPlan25[[#This Row],[VAR/G]]&gt;0,1+ROUND(RosterPlan25[[#This Row],[VAR/G]]*IF(RosterPlan25[[#This Row],[KEEPER / RFA]]="K",($AC$34+RosterPlan25[[#This Row],[2021 $]]-1)/($AC$25+RosterPlan25[[#This Row],[VAR/G]]),$AC$35),0),1)</f>
        <v>129</v>
      </c>
      <c r="Y294" s="36">
        <f ca="1">RosterPlan25[[#This Row],[Pure Inflated $]]-RosterPlan25[[#This Row],[2021 $]]</f>
        <v>117</v>
      </c>
      <c r="Z294" s="62">
        <f>INDEX(players[age],MATCH(RosterPlan25[[#This Row],[player_id]],players[sleeper_id],0))</f>
        <v>28</v>
      </c>
    </row>
    <row r="295" spans="1:26" x14ac:dyDescent="0.3">
      <c r="A295" s="1"/>
      <c r="B295" s="69" t="s">
        <v>264</v>
      </c>
      <c r="C295" s="69" t="s">
        <v>16711</v>
      </c>
      <c r="D295" s="69">
        <f>_xlfn.IFNA(MATCH(RosterPlan25[[#This Row],[player_id]],CompositeRoster[sleeper_id],0),  MATCH(RosterPlan25[[#This Row],[PLAYER]],CompositeRoster[full_name],0))</f>
        <v>294</v>
      </c>
      <c r="E295" s="69" t="e">
        <f>MATCH(RosterPlan25[[#This Row],[player_id]],Draft2020[sleeper_id],0)</f>
        <v>#N/A</v>
      </c>
      <c r="F295" s="58" t="str">
        <f>INDEX(CompositeRoster[team],RosterPlan25[[#This Row],[RosterIndex]])&amp;""</f>
        <v>TBD</v>
      </c>
      <c r="G295" s="58" t="str">
        <f>INDEX(CompositeRoster[position],RosterPlan25[[#This Row],[RosterIndex]])&amp;""</f>
        <v>TBD</v>
      </c>
      <c r="H295" s="58" t="str">
        <f>INDEX(CompositeRoster[source],RosterPlan25[[#This Row],[RosterIndex]])</f>
        <v>Rookie</v>
      </c>
      <c r="I295" s="59">
        <f>_xlfn.IFNA(INDEX(Draft2020[PRICE],RosterPlan25[[#This Row],[DraftIndex]]),0)</f>
        <v>0</v>
      </c>
      <c r="J295" s="59" t="str">
        <f>IF(RosterPlan25[[#This Row],[SOURCE]]="Rookie","Rookie",_xlfn.IFNA(INDEX(Draft2020[Current Contract],RosterPlan25[[#This Row],[DraftIndex]]),"Undrafted"))</f>
        <v>Rookie</v>
      </c>
      <c r="K295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5" s="59">
        <f>ROUNDDOWN(RosterPlan25[[#This Row],[Optimal $]]*IF(RosterPlan25[[#This Row],[Contract]]="Rookie",0.3,0.15),0)</f>
        <v>0</v>
      </c>
      <c r="M295" s="59">
        <f ca="1">ROUNDDOWN(RosterPlan25[[#This Row],[Optimal $]]*IF(YEAR(TODAY())=2021,0,IF(RosterPlan25[[#This Row],[Contract]]="Rookie",0.3,0.15)),0)</f>
        <v>0</v>
      </c>
      <c r="N295" s="58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O295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95" s="39" t="s">
        <v>434</v>
      </c>
      <c r="Q295" s="60">
        <f>_xlfn.IFNA(INDEX(Draft2020[Net Keeper Count],RosterPlan25[[#This Row],[DraftIndex]]),0)+IF(RosterPlan25[[#This Row],[KEEPER / RFA]]="K",1,0)</f>
        <v>1</v>
      </c>
      <c r="R295" s="61"/>
      <c r="S295" s="58">
        <f>IF(RosterPlan25[[#This Row],[VAR/G]]&gt;0,ROUND($AC$29*RosterPlan25[[#This Row],[VAR/G]],0),0)+1</f>
        <v>1</v>
      </c>
      <c r="T295" s="58">
        <f>RosterPlan25[[#This Row],[Optimal $]]-RosterPlan25[[#This Row],[2021 $]]</f>
        <v>-4</v>
      </c>
      <c r="U295" s="62">
        <f>IF(OR(RosterPlan25[[#This Row],[SOURCE]]="Rookie",RosterPlan25[[#This Row],[POS]]="K"),0,RosterPlan25[[#This Row],[VAR/G]]+3.3)</f>
        <v>0</v>
      </c>
      <c r="V295" s="62">
        <f>IF(RosterPlan25[[#This Row],[VAW/G]]&gt;0,ROUND(RosterPlan25[[#This Row],[VAW/G]]*$AC$56,0)+1,1)</f>
        <v>1</v>
      </c>
      <c r="W295" s="63">
        <f>RosterPlan25[[#This Row],[VAWG Market $]]-_xlfn.IFNA(RosterPlan25[[#This Row],[2021 $]],1)</f>
        <v>-4</v>
      </c>
      <c r="X295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5" s="58">
        <f>RosterPlan25[[#This Row],[Pure Inflated $]]-RosterPlan25[[#This Row],[2021 $]]</f>
        <v>-4</v>
      </c>
      <c r="Z295" s="62" t="e">
        <f>INDEX(players[age],MATCH(RosterPlan25[[#This Row],[player_id]],players[sleeper_id],0))</f>
        <v>#N/A</v>
      </c>
    </row>
    <row r="296" spans="1:26" x14ac:dyDescent="0.3">
      <c r="A296" s="1"/>
      <c r="B296" s="69" t="s">
        <v>264</v>
      </c>
      <c r="C296" s="69" t="s">
        <v>16717</v>
      </c>
      <c r="D296" s="69">
        <f>_xlfn.IFNA(MATCH(RosterPlan25[[#This Row],[player_id]],CompositeRoster[sleeper_id],0),  MATCH(RosterPlan25[[#This Row],[PLAYER]],CompositeRoster[full_name],0))</f>
        <v>295</v>
      </c>
      <c r="E296" s="69" t="e">
        <f>MATCH(RosterPlan25[[#This Row],[player_id]],Draft2020[sleeper_id],0)</f>
        <v>#N/A</v>
      </c>
      <c r="F296" s="58" t="str">
        <f>INDEX(CompositeRoster[team],RosterPlan25[[#This Row],[RosterIndex]])&amp;""</f>
        <v>TBD</v>
      </c>
      <c r="G296" s="58" t="str">
        <f>INDEX(CompositeRoster[position],RosterPlan25[[#This Row],[RosterIndex]])&amp;""</f>
        <v>TBD</v>
      </c>
      <c r="H296" s="58" t="str">
        <f>INDEX(CompositeRoster[source],RosterPlan25[[#This Row],[RosterIndex]])</f>
        <v>Rookie</v>
      </c>
      <c r="I296" s="59">
        <f>_xlfn.IFNA(INDEX(Draft2020[PRICE],RosterPlan25[[#This Row],[DraftIndex]]),0)</f>
        <v>0</v>
      </c>
      <c r="J296" s="59" t="str">
        <f>IF(RosterPlan25[[#This Row],[SOURCE]]="Rookie","Rookie",_xlfn.IFNA(INDEX(Draft2020[Current Contract],RosterPlan25[[#This Row],[DraftIndex]]),"Undrafted"))</f>
        <v>Rookie</v>
      </c>
      <c r="K296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6" s="59">
        <f>ROUNDDOWN(RosterPlan25[[#This Row],[Optimal $]]*IF(RosterPlan25[[#This Row],[Contract]]="Rookie",0.3,0.15),0)</f>
        <v>0</v>
      </c>
      <c r="M296" s="59">
        <f ca="1">ROUNDDOWN(RosterPlan25[[#This Row],[Optimal $]]*IF(YEAR(TODAY())=2021,0,IF(RosterPlan25[[#This Row],[Contract]]="Rookie",0.3,0.15)),0)</f>
        <v>0</v>
      </c>
      <c r="N296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O296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96" s="39" t="s">
        <v>434</v>
      </c>
      <c r="Q296" s="61">
        <f>_xlfn.IFNA(INDEX(Draft2020[Net Keeper Count],RosterPlan25[[#This Row],[DraftIndex]]),0)+IF(RosterPlan25[[#This Row],[KEEPER / RFA]]="K",1,0)</f>
        <v>1</v>
      </c>
      <c r="R296" s="60"/>
      <c r="S296" s="58">
        <f>IF(RosterPlan25[[#This Row],[VAR/G]]&gt;0,ROUND($AC$29*RosterPlan25[[#This Row],[VAR/G]],0),0)+1</f>
        <v>1</v>
      </c>
      <c r="T296" s="58">
        <f>RosterPlan25[[#This Row],[Optimal $]]-RosterPlan25[[#This Row],[2021 $]]</f>
        <v>-2</v>
      </c>
      <c r="U296" s="62">
        <f>IF(OR(RosterPlan25[[#This Row],[SOURCE]]="Rookie",RosterPlan25[[#This Row],[POS]]="K"),0,RosterPlan25[[#This Row],[VAR/G]]+3.3)</f>
        <v>0</v>
      </c>
      <c r="V296" s="62">
        <f>IF(RosterPlan25[[#This Row],[VAW/G]]&gt;0,ROUND(RosterPlan25[[#This Row],[VAW/G]]*$AC$56,0)+1,1)</f>
        <v>1</v>
      </c>
      <c r="W296" s="63">
        <f>RosterPlan25[[#This Row],[VAWG Market $]]-_xlfn.IFNA(RosterPlan25[[#This Row],[2021 $]],1)</f>
        <v>-2</v>
      </c>
      <c r="X296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6" s="62">
        <f>RosterPlan25[[#This Row],[Pure Inflated $]]-RosterPlan25[[#This Row],[2021 $]]</f>
        <v>-2</v>
      </c>
      <c r="Z296" s="62" t="e">
        <f>INDEX(players[age],MATCH(RosterPlan25[[#This Row],[player_id]],players[sleeper_id],0))</f>
        <v>#N/A</v>
      </c>
    </row>
    <row r="297" spans="1:26" x14ac:dyDescent="0.3">
      <c r="A297" s="1"/>
      <c r="B297" s="69" t="s">
        <v>264</v>
      </c>
      <c r="C297" s="69" t="s">
        <v>16721</v>
      </c>
      <c r="D297" s="69">
        <f>_xlfn.IFNA(MATCH(RosterPlan25[[#This Row],[player_id]],CompositeRoster[sleeper_id],0),  MATCH(RosterPlan25[[#This Row],[PLAYER]],CompositeRoster[full_name],0))</f>
        <v>296</v>
      </c>
      <c r="E297" s="69" t="e">
        <f>MATCH(RosterPlan25[[#This Row],[player_id]],Draft2020[sleeper_id],0)</f>
        <v>#N/A</v>
      </c>
      <c r="F297" s="69" t="str">
        <f>INDEX(CompositeRoster[team],RosterPlan25[[#This Row],[RosterIndex]])&amp;""</f>
        <v>TBD</v>
      </c>
      <c r="G297" s="69" t="str">
        <f>INDEX(CompositeRoster[position],RosterPlan25[[#This Row],[RosterIndex]])&amp;""</f>
        <v>TBD</v>
      </c>
      <c r="H297" s="69" t="str">
        <f>INDEX(CompositeRoster[source],RosterPlan25[[#This Row],[RosterIndex]])</f>
        <v>Rookie</v>
      </c>
      <c r="I297" s="42">
        <f>_xlfn.IFNA(INDEX(Draft2020[PRICE],RosterPlan25[[#This Row],[DraftIndex]]),0)</f>
        <v>0</v>
      </c>
      <c r="J297" s="42" t="str">
        <f>IF(RosterPlan25[[#This Row],[SOURCE]]="Rookie","Rookie",_xlfn.IFNA(INDEX(Draft2020[Current Contract],RosterPlan25[[#This Row],[DraftIndex]]),"Undrafted"))</f>
        <v>Rookie</v>
      </c>
      <c r="K297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7" s="42">
        <f>ROUNDDOWN(RosterPlan25[[#This Row],[Optimal $]]*IF(RosterPlan25[[#This Row],[Contract]]="Rookie",0.3,0.15),0)</f>
        <v>0</v>
      </c>
      <c r="M297" s="42">
        <f ca="1">ROUNDDOWN(RosterPlan25[[#This Row],[Optimal $]]*IF(YEAR(TODAY())=2021,0,IF(RosterPlan25[[#This Row],[Contract]]="Rookie",0.3,0.15)),0)</f>
        <v>0</v>
      </c>
      <c r="N297" s="69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297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97" s="39" t="s">
        <v>434</v>
      </c>
      <c r="Q297" s="36">
        <f>_xlfn.IFNA(INDEX(Draft2020[Net Keeper Count],RosterPlan25[[#This Row],[DraftIndex]]),0)+IF(RosterPlan25[[#This Row],[KEEPER / RFA]]="K",1,0)</f>
        <v>1</v>
      </c>
      <c r="R297" s="39"/>
      <c r="S297" s="36">
        <f>IF(RosterPlan25[[#This Row],[VAR/G]]&gt;0,ROUND($AC$29*RosterPlan25[[#This Row],[VAR/G]],0),0)+1</f>
        <v>1</v>
      </c>
      <c r="T297" s="36">
        <f>RosterPlan25[[#This Row],[Optimal $]]-RosterPlan25[[#This Row],[2021 $]]</f>
        <v>-1</v>
      </c>
      <c r="U297" s="36">
        <f>IF(OR(RosterPlan25[[#This Row],[SOURCE]]="Rookie",RosterPlan25[[#This Row],[POS]]="K"),0,RosterPlan25[[#This Row],[VAR/G]]+3.3)</f>
        <v>0</v>
      </c>
      <c r="V297" s="36">
        <f>IF(RosterPlan25[[#This Row],[VAW/G]]&gt;0,ROUND(RosterPlan25[[#This Row],[VAW/G]]*$AC$56,0)+1,1)</f>
        <v>1</v>
      </c>
      <c r="W297" s="43">
        <f>RosterPlan25[[#This Row],[VAWG Market $]]-_xlfn.IFNA(RosterPlan25[[#This Row],[2021 $]],1)</f>
        <v>-1</v>
      </c>
      <c r="X297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7" s="36">
        <f>RosterPlan25[[#This Row],[Pure Inflated $]]-RosterPlan25[[#This Row],[2021 $]]</f>
        <v>-1</v>
      </c>
      <c r="Z297" s="62" t="e">
        <f>INDEX(players[age],MATCH(RosterPlan25[[#This Row],[player_id]],players[sleeper_id],0))</f>
        <v>#N/A</v>
      </c>
    </row>
    <row r="298" spans="1:26" x14ac:dyDescent="0.3">
      <c r="A298" s="1"/>
      <c r="B298" s="69" t="s">
        <v>264</v>
      </c>
      <c r="C298" s="69" t="s">
        <v>15536</v>
      </c>
      <c r="D298" s="69">
        <f>_xlfn.IFNA(MATCH(RosterPlan25[[#This Row],[player_id]],CompositeRoster[sleeper_id],0),  MATCH(RosterPlan25[[#This Row],[PLAYER]],CompositeRoster[full_name],0))</f>
        <v>297</v>
      </c>
      <c r="E298" s="69" t="e">
        <f>MATCH(RosterPlan25[[#This Row],[player_id]],Draft2020[sleeper_id],0)</f>
        <v>#N/A</v>
      </c>
      <c r="F298" s="58" t="str">
        <f>INDEX(CompositeRoster[team],RosterPlan25[[#This Row],[RosterIndex]])&amp;""</f>
        <v>TBD</v>
      </c>
      <c r="G298" s="58" t="str">
        <f>INDEX(CompositeRoster[position],RosterPlan25[[#This Row],[RosterIndex]])&amp;""</f>
        <v>TBD</v>
      </c>
      <c r="H298" s="58" t="str">
        <f>INDEX(CompositeRoster[source],RosterPlan25[[#This Row],[RosterIndex]])</f>
        <v>Rookie</v>
      </c>
      <c r="I298" s="59">
        <f>_xlfn.IFNA(INDEX(Draft2020[PRICE],RosterPlan25[[#This Row],[DraftIndex]]),0)</f>
        <v>0</v>
      </c>
      <c r="J298" s="59" t="str">
        <f>IF(RosterPlan25[[#This Row],[SOURCE]]="Rookie","Rookie",_xlfn.IFNA(INDEX(Draft2020[Current Contract],RosterPlan25[[#This Row],[DraftIndex]]),"Undrafted"))</f>
        <v>Rookie</v>
      </c>
      <c r="K298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8" s="59">
        <f>ROUNDDOWN(RosterPlan25[[#This Row],[Optimal $]]*IF(RosterPlan25[[#This Row],[Contract]]="Rookie",0.3,0.15),0)</f>
        <v>0</v>
      </c>
      <c r="M298" s="59">
        <f ca="1">ROUNDDOWN(RosterPlan25[[#This Row],[Optimal $]]*IF(YEAR(TODAY())=2021,0,IF(RosterPlan25[[#This Row],[Contract]]="Rookie",0.3,0.15)),0)</f>
        <v>0</v>
      </c>
      <c r="N298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O29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98" s="39" t="s">
        <v>434</v>
      </c>
      <c r="Q298" s="61">
        <f>_xlfn.IFNA(INDEX(Draft2020[Net Keeper Count],RosterPlan25[[#This Row],[DraftIndex]]),0)+IF(RosterPlan25[[#This Row],[KEEPER / RFA]]="K",1,0)</f>
        <v>1</v>
      </c>
      <c r="R298" s="60"/>
      <c r="S298" s="58">
        <f>IF(RosterPlan25[[#This Row],[VAR/G]]&gt;0,ROUND($AC$29*RosterPlan25[[#This Row],[VAR/G]],0),0)+1</f>
        <v>1</v>
      </c>
      <c r="T298" s="58">
        <f>RosterPlan25[[#This Row],[Optimal $]]-RosterPlan25[[#This Row],[2021 $]]</f>
        <v>-1</v>
      </c>
      <c r="U298" s="62">
        <f>IF(OR(RosterPlan25[[#This Row],[SOURCE]]="Rookie",RosterPlan25[[#This Row],[POS]]="K"),0,RosterPlan25[[#This Row],[VAR/G]]+3.3)</f>
        <v>0</v>
      </c>
      <c r="V298" s="62">
        <f>IF(RosterPlan25[[#This Row],[VAW/G]]&gt;0,ROUND(RosterPlan25[[#This Row],[VAW/G]]*$AC$56,0)+1,1)</f>
        <v>1</v>
      </c>
      <c r="W298" s="63">
        <f>RosterPlan25[[#This Row],[VAWG Market $]]-_xlfn.IFNA(RosterPlan25[[#This Row],[2021 $]],1)</f>
        <v>-1</v>
      </c>
      <c r="X298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8" s="62">
        <f>RosterPlan25[[#This Row],[Pure Inflated $]]-RosterPlan25[[#This Row],[2021 $]]</f>
        <v>-1</v>
      </c>
      <c r="Z298" s="62" t="e">
        <f>INDEX(players[age],MATCH(RosterPlan25[[#This Row],[player_id]],players[sleeper_id],0))</f>
        <v>#N/A</v>
      </c>
    </row>
    <row r="299" spans="1:26" x14ac:dyDescent="0.3">
      <c r="A299" s="1"/>
      <c r="B299" s="69" t="s">
        <v>264</v>
      </c>
      <c r="C299" s="69" t="s">
        <v>16725</v>
      </c>
      <c r="D299" s="58">
        <f>_xlfn.IFNA(MATCH(RosterPlan25[[#This Row],[player_id]],CompositeRoster[sleeper_id],0),  MATCH(RosterPlan25[[#This Row],[PLAYER]],CompositeRoster[full_name],0))</f>
        <v>298</v>
      </c>
      <c r="E299" s="58" t="e">
        <f>MATCH(RosterPlan25[[#This Row],[player_id]],Draft2020[sleeper_id],0)</f>
        <v>#N/A</v>
      </c>
      <c r="F299" s="58" t="str">
        <f>INDEX(CompositeRoster[team],RosterPlan25[[#This Row],[RosterIndex]])&amp;""</f>
        <v>TBD</v>
      </c>
      <c r="G299" s="58" t="str">
        <f>INDEX(CompositeRoster[position],RosterPlan25[[#This Row],[RosterIndex]])&amp;""</f>
        <v>TBD</v>
      </c>
      <c r="H299" s="58" t="str">
        <f>INDEX(CompositeRoster[source],RosterPlan25[[#This Row],[RosterIndex]])</f>
        <v>Rookie</v>
      </c>
      <c r="I299" s="59">
        <f>_xlfn.IFNA(INDEX(Draft2020[PRICE],RosterPlan25[[#This Row],[DraftIndex]]),0)</f>
        <v>0</v>
      </c>
      <c r="J299" s="59" t="str">
        <f>IF(RosterPlan25[[#This Row],[SOURCE]]="Rookie","Rookie",_xlfn.IFNA(INDEX(Draft2020[Current Contract],RosterPlan25[[#This Row],[DraftIndex]]),"Undrafted"))</f>
        <v>Rookie</v>
      </c>
      <c r="K299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299" s="59">
        <f>ROUNDDOWN(RosterPlan25[[#This Row],[Optimal $]]*IF(RosterPlan25[[#This Row],[Contract]]="Rookie",0.3,0.15),0)</f>
        <v>0</v>
      </c>
      <c r="M299" s="59">
        <f ca="1">ROUNDDOWN(RosterPlan25[[#This Row],[Optimal $]]*IF(YEAR(TODAY())=2021,0,IF(RosterPlan25[[#This Row],[Contract]]="Rookie",0.3,0.15)),0)</f>
        <v>0</v>
      </c>
      <c r="N29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299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299" s="39" t="s">
        <v>434</v>
      </c>
      <c r="Q299" s="61">
        <f>_xlfn.IFNA(INDEX(Draft2020[Net Keeper Count],RosterPlan25[[#This Row],[DraftIndex]]),0)+IF(RosterPlan25[[#This Row],[KEEPER / RFA]]="K",1,0)</f>
        <v>1</v>
      </c>
      <c r="R299" s="60"/>
      <c r="S299" s="58">
        <f>IF(RosterPlan25[[#This Row],[VAR/G]]&gt;0,ROUND($AC$29*RosterPlan25[[#This Row],[VAR/G]],0),0)+1</f>
        <v>1</v>
      </c>
      <c r="T299" s="58">
        <f>RosterPlan25[[#This Row],[Optimal $]]-RosterPlan25[[#This Row],[2021 $]]</f>
        <v>0</v>
      </c>
      <c r="U299" s="62">
        <f>IF(OR(RosterPlan25[[#This Row],[SOURCE]]="Rookie",RosterPlan25[[#This Row],[POS]]="K"),0,RosterPlan25[[#This Row],[VAR/G]]+3.3)</f>
        <v>0</v>
      </c>
      <c r="V299" s="62">
        <f>IF(RosterPlan25[[#This Row],[VAW/G]]&gt;0,ROUND(RosterPlan25[[#This Row],[VAW/G]]*$AC$56,0)+1,1)</f>
        <v>1</v>
      </c>
      <c r="W299" s="63">
        <f>RosterPlan25[[#This Row],[VAWG Market $]]-_xlfn.IFNA(RosterPlan25[[#This Row],[2021 $]],1)</f>
        <v>0</v>
      </c>
      <c r="X299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299" s="62">
        <f>RosterPlan25[[#This Row],[Pure Inflated $]]-RosterPlan25[[#This Row],[2021 $]]</f>
        <v>0</v>
      </c>
      <c r="Z299" s="62" t="e">
        <f>INDEX(players[age],MATCH(RosterPlan25[[#This Row],[player_id]],players[sleeper_id],0))</f>
        <v>#N/A</v>
      </c>
    </row>
    <row r="300" spans="1:26" x14ac:dyDescent="0.3">
      <c r="A300" s="1"/>
      <c r="B300" s="69" t="s">
        <v>264</v>
      </c>
      <c r="C300" s="69" t="s">
        <v>15539</v>
      </c>
      <c r="D300" s="69">
        <f>_xlfn.IFNA(MATCH(RosterPlan25[[#This Row],[player_id]],CompositeRoster[sleeper_id],0),  MATCH(RosterPlan25[[#This Row],[PLAYER]],CompositeRoster[full_name],0))</f>
        <v>299</v>
      </c>
      <c r="E300" s="69" t="e">
        <f>MATCH(RosterPlan25[[#This Row],[player_id]],Draft2020[sleeper_id],0)</f>
        <v>#N/A</v>
      </c>
      <c r="F300" s="58" t="str">
        <f>INDEX(CompositeRoster[team],RosterPlan25[[#This Row],[RosterIndex]])&amp;""</f>
        <v>TBD</v>
      </c>
      <c r="G300" s="58" t="str">
        <f>INDEX(CompositeRoster[position],RosterPlan25[[#This Row],[RosterIndex]])&amp;""</f>
        <v>TBD</v>
      </c>
      <c r="H300" s="58" t="str">
        <f>INDEX(CompositeRoster[source],RosterPlan25[[#This Row],[RosterIndex]])</f>
        <v>Rookie</v>
      </c>
      <c r="I300" s="59">
        <f>_xlfn.IFNA(INDEX(Draft2020[PRICE],RosterPlan25[[#This Row],[DraftIndex]]),0)</f>
        <v>0</v>
      </c>
      <c r="J300" s="59" t="str">
        <f>IF(RosterPlan25[[#This Row],[SOURCE]]="Rookie","Rookie",_xlfn.IFNA(INDEX(Draft2020[Current Contract],RosterPlan25[[#This Row],[DraftIndex]]),"Undrafted"))</f>
        <v>Rookie</v>
      </c>
      <c r="K300" s="59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00" s="59">
        <f>ROUNDDOWN(RosterPlan25[[#This Row],[Optimal $]]*IF(RosterPlan25[[#This Row],[Contract]]="Rookie",0.3,0.15),0)</f>
        <v>0</v>
      </c>
      <c r="M300" s="59">
        <f ca="1">ROUNDDOWN(RosterPlan25[[#This Row],[Optimal $]]*IF(YEAR(TODAY())=2021,0,IF(RosterPlan25[[#This Row],[Contract]]="Rookie",0.3,0.15)),0)</f>
        <v>0</v>
      </c>
      <c r="N30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300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300" s="39" t="s">
        <v>434</v>
      </c>
      <c r="Q300" s="61">
        <f>_xlfn.IFNA(INDEX(Draft2020[Net Keeper Count],RosterPlan25[[#This Row],[DraftIndex]]),0)+IF(RosterPlan25[[#This Row],[KEEPER / RFA]]="K",1,0)</f>
        <v>1</v>
      </c>
      <c r="R300" s="60"/>
      <c r="S300" s="58">
        <f>IF(RosterPlan25[[#This Row],[VAR/G]]&gt;0,ROUND($AC$29*RosterPlan25[[#This Row],[VAR/G]],0),0)+1</f>
        <v>1</v>
      </c>
      <c r="T300" s="58">
        <f>RosterPlan25[[#This Row],[Optimal $]]-RosterPlan25[[#This Row],[2021 $]]</f>
        <v>0</v>
      </c>
      <c r="U300" s="62">
        <f>IF(OR(RosterPlan25[[#This Row],[SOURCE]]="Rookie",RosterPlan25[[#This Row],[POS]]="K"),0,RosterPlan25[[#This Row],[VAR/G]]+3.3)</f>
        <v>0</v>
      </c>
      <c r="V300" s="62">
        <f>IF(RosterPlan25[[#This Row],[VAW/G]]&gt;0,ROUND(RosterPlan25[[#This Row],[VAW/G]]*$AC$56,0)+1,1)</f>
        <v>1</v>
      </c>
      <c r="W300" s="63">
        <f>RosterPlan25[[#This Row],[VAWG Market $]]-_xlfn.IFNA(RosterPlan25[[#This Row],[2021 $]],1)</f>
        <v>0</v>
      </c>
      <c r="X300" s="58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00" s="62">
        <f>RosterPlan25[[#This Row],[Pure Inflated $]]-RosterPlan25[[#This Row],[2021 $]]</f>
        <v>0</v>
      </c>
      <c r="Z300" s="62" t="e">
        <f>INDEX(players[age],MATCH(RosterPlan25[[#This Row],[player_id]],players[sleeper_id],0))</f>
        <v>#N/A</v>
      </c>
    </row>
    <row r="301" spans="1:26" x14ac:dyDescent="0.3">
      <c r="A301" s="1"/>
      <c r="B301" s="69" t="s">
        <v>264</v>
      </c>
      <c r="C301" s="69" t="s">
        <v>15543</v>
      </c>
      <c r="D301" s="69">
        <f>_xlfn.IFNA(MATCH(RosterPlan25[[#This Row],[player_id]],CompositeRoster[sleeper_id],0),  MATCH(RosterPlan25[[#This Row],[PLAYER]],CompositeRoster[full_name],0))</f>
        <v>300</v>
      </c>
      <c r="E301" s="69" t="e">
        <f>MATCH(RosterPlan25[[#This Row],[player_id]],Draft2020[sleeper_id],0)</f>
        <v>#N/A</v>
      </c>
      <c r="F301" s="69" t="str">
        <f>INDEX(CompositeRoster[team],RosterPlan25[[#This Row],[RosterIndex]])&amp;""</f>
        <v>TBD</v>
      </c>
      <c r="G301" s="69" t="str">
        <f>INDEX(CompositeRoster[position],RosterPlan25[[#This Row],[RosterIndex]])&amp;""</f>
        <v>TBD</v>
      </c>
      <c r="H301" s="36" t="str">
        <f>INDEX(CompositeRoster[source],RosterPlan25[[#This Row],[RosterIndex]])</f>
        <v>Rookie</v>
      </c>
      <c r="I301" s="42">
        <f>_xlfn.IFNA(INDEX(Draft2020[PRICE],RosterPlan25[[#This Row],[DraftIndex]]),0)</f>
        <v>0</v>
      </c>
      <c r="J301" s="42" t="str">
        <f>IF(RosterPlan25[[#This Row],[SOURCE]]="Rookie","Rookie",_xlfn.IFNA(INDEX(Draft2020[Current Contract],RosterPlan25[[#This Row],[DraftIndex]]),"Undrafted"))</f>
        <v>Rookie</v>
      </c>
      <c r="K301" s="42" t="str">
        <f>IF(RosterPlan25[[#This Row],[Contract]]="Rookie","",2020+3-_xlfn.IFNA(INDEX(Draft2020[Net Keeper Count],RosterPlan25[[#This Row],[DraftIndex]]),0)+IF(_xlfn.IFNA(INDEX(Draft2020[Net Keeper Count],RosterPlan25[[#This Row],[DraftIndex]]),0)=2,1,0))</f>
        <v/>
      </c>
      <c r="L301" s="42">
        <f>ROUNDDOWN(RosterPlan25[[#This Row],[Optimal $]]*IF(RosterPlan25[[#This Row],[Contract]]="Rookie",0.3,0.15),0)</f>
        <v>0</v>
      </c>
      <c r="M301" s="42">
        <f ca="1">ROUNDDOWN(RosterPlan25[[#This Row],[Optimal $]]*IF(YEAR(TODAY())=2021,0,IF(RosterPlan25[[#This Row],[Contract]]="Rookie",0.3,0.15)),0)</f>
        <v>0</v>
      </c>
      <c r="N301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O301" s="4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P301" s="39" t="s">
        <v>434</v>
      </c>
      <c r="Q301" s="69">
        <f>_xlfn.IFNA(INDEX(Draft2020[Net Keeper Count],RosterPlan25[[#This Row],[DraftIndex]]),0)+IF(RosterPlan25[[#This Row],[KEEPER / RFA]]="K",1,0)</f>
        <v>1</v>
      </c>
      <c r="R301" s="39"/>
      <c r="S301" s="49">
        <f>IF(RosterPlan25[[#This Row],[VAR/G]]&gt;0,ROUND($AC$29*RosterPlan25[[#This Row],[VAR/G]],0),0)+1</f>
        <v>1</v>
      </c>
      <c r="T301" s="36">
        <f>RosterPlan25[[#This Row],[Optimal $]]-RosterPlan25[[#This Row],[2021 $]]</f>
        <v>0</v>
      </c>
      <c r="U301" s="69">
        <f>IF(OR(RosterPlan25[[#This Row],[SOURCE]]="Rookie",RosterPlan25[[#This Row],[POS]]="K"),0,RosterPlan25[[#This Row],[VAR/G]]+3.3)</f>
        <v>0</v>
      </c>
      <c r="V301" s="69">
        <f>IF(RosterPlan25[[#This Row],[VAW/G]]&gt;0,ROUND(RosterPlan25[[#This Row],[VAW/G]]*$AC$56,0)+1,1)</f>
        <v>1</v>
      </c>
      <c r="W301" s="50">
        <f>RosterPlan25[[#This Row],[VAWG Market $]]-_xlfn.IFNA(RosterPlan25[[#This Row],[2021 $]],1)</f>
        <v>0</v>
      </c>
      <c r="X301" s="36">
        <f>IF(RosterPlan25[[#This Row],[VAR/G]]&gt;0,1+ROUND(RosterPlan25[[#This Row],[VAR/G]]*IF(RosterPlan25[[#This Row],[KEEPER / RFA]]="K",($AC$34+RosterPlan25[[#This Row],[2021 $]]-1)/($AC$25+RosterPlan25[[#This Row],[VAR/G]]),$AC$35),0),1)</f>
        <v>1</v>
      </c>
      <c r="Y301" s="36">
        <f>RosterPlan25[[#This Row],[Pure Inflated $]]-RosterPlan25[[#This Row],[2021 $]]</f>
        <v>0</v>
      </c>
      <c r="Z301" s="62" t="e">
        <f>INDEX(players[age],MATCH(RosterPlan25[[#This Row],[player_id]],players[sleeper_id],0))</f>
        <v>#N/A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DA05-356A-4028-9AC8-3BBD760BED20}">
  <sheetPr codeName="Sheet6"/>
  <dimension ref="A1:R223"/>
  <sheetViews>
    <sheetView workbookViewId="0">
      <selection activeCell="M11" sqref="M11"/>
    </sheetView>
  </sheetViews>
  <sheetFormatPr defaultRowHeight="14.4" x14ac:dyDescent="0.3"/>
  <cols>
    <col min="1" max="1" width="19.777343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11.77734375" bestFit="1" customWidth="1"/>
    <col min="9" max="9" width="11.6640625" bestFit="1" customWidth="1"/>
    <col min="10" max="10" width="6.21875" style="69" bestFit="1" customWidth="1"/>
    <col min="11" max="11" width="14.109375" style="69" bestFit="1" customWidth="1"/>
    <col min="12" max="12" width="8.21875" style="69" bestFit="1" customWidth="1"/>
    <col min="13" max="13" width="11.6640625" bestFit="1" customWidth="1"/>
    <col min="14" max="14" width="6.109375" bestFit="1" customWidth="1"/>
    <col min="15" max="15" width="8.5546875" bestFit="1" customWidth="1"/>
    <col min="16" max="16" width="5.33203125" bestFit="1" customWidth="1"/>
    <col min="17" max="17" width="26.5546875" customWidth="1"/>
    <col min="18" max="18" width="11.6640625" bestFit="1" customWidth="1"/>
  </cols>
  <sheetData>
    <row r="1" spans="1:18" x14ac:dyDescent="0.3">
      <c r="A1" t="s">
        <v>13886</v>
      </c>
      <c r="B1" t="s">
        <v>10875</v>
      </c>
      <c r="C1" t="s">
        <v>10876</v>
      </c>
      <c r="D1" t="s">
        <v>13887</v>
      </c>
      <c r="E1" t="s">
        <v>15544</v>
      </c>
      <c r="F1" t="s">
        <v>15545</v>
      </c>
      <c r="G1" t="s">
        <v>13885</v>
      </c>
      <c r="H1" t="s">
        <v>270</v>
      </c>
      <c r="I1" t="s">
        <v>285</v>
      </c>
      <c r="J1" t="s">
        <v>281</v>
      </c>
      <c r="K1" t="s">
        <v>273</v>
      </c>
      <c r="L1" t="s">
        <v>289</v>
      </c>
      <c r="M1" t="s">
        <v>13919</v>
      </c>
      <c r="N1" t="s">
        <v>16145</v>
      </c>
      <c r="O1" t="s">
        <v>16144</v>
      </c>
    </row>
    <row r="2" spans="1:18" x14ac:dyDescent="0.3">
      <c r="A2" s="1" t="s">
        <v>16595</v>
      </c>
      <c r="B2" s="1" t="s">
        <v>448</v>
      </c>
      <c r="C2" s="1" t="s">
        <v>909</v>
      </c>
      <c r="D2">
        <v>7</v>
      </c>
      <c r="E2">
        <v>5.83</v>
      </c>
      <c r="F2">
        <v>1.38</v>
      </c>
      <c r="G2">
        <v>11</v>
      </c>
      <c r="H2" s="1" t="s">
        <v>16596</v>
      </c>
      <c r="I2">
        <v>0</v>
      </c>
      <c r="J2">
        <v>23</v>
      </c>
      <c r="K2"/>
      <c r="L2" t="s">
        <v>298</v>
      </c>
      <c r="N2" s="56">
        <f>MAX(Free_Agents[[#This Row],[Average]]*$R$11,0)+1</f>
        <v>417.23798627002293</v>
      </c>
      <c r="O2" s="57"/>
      <c r="Q2" s="69" t="s">
        <v>11198</v>
      </c>
      <c r="R2" s="36">
        <v>37</v>
      </c>
    </row>
    <row r="3" spans="1:18" x14ac:dyDescent="0.3">
      <c r="A3" s="1" t="s">
        <v>16184</v>
      </c>
      <c r="B3" s="1" t="s">
        <v>320</v>
      </c>
      <c r="C3" s="1" t="s">
        <v>476</v>
      </c>
      <c r="D3">
        <v>6</v>
      </c>
      <c r="E3">
        <v>2.09</v>
      </c>
      <c r="F3">
        <v>1.05</v>
      </c>
      <c r="G3">
        <v>5</v>
      </c>
      <c r="H3" s="1" t="s">
        <v>16185</v>
      </c>
      <c r="I3">
        <v>0</v>
      </c>
      <c r="J3">
        <v>20</v>
      </c>
      <c r="K3"/>
      <c r="L3" t="s">
        <v>298</v>
      </c>
      <c r="N3" s="56">
        <f>MAX(Free_Agents[[#This Row],[Average]]*$R$11,0)+1</f>
        <v>150.21739130434784</v>
      </c>
      <c r="O3" s="57"/>
      <c r="Q3" s="69" t="s">
        <v>11130</v>
      </c>
      <c r="R3" s="25">
        <v>936</v>
      </c>
    </row>
    <row r="4" spans="1:18" x14ac:dyDescent="0.3">
      <c r="A4" s="1" t="s">
        <v>16355</v>
      </c>
      <c r="B4" s="1" t="s">
        <v>448</v>
      </c>
      <c r="C4" s="1" t="s">
        <v>904</v>
      </c>
      <c r="D4">
        <v>7</v>
      </c>
      <c r="E4">
        <v>1.85</v>
      </c>
      <c r="F4">
        <v>1.1599999999999999</v>
      </c>
      <c r="G4">
        <v>28</v>
      </c>
      <c r="H4" s="1" t="s">
        <v>16356</v>
      </c>
      <c r="I4">
        <v>0</v>
      </c>
      <c r="J4">
        <v>22</v>
      </c>
      <c r="K4"/>
      <c r="L4" t="s">
        <v>298</v>
      </c>
      <c r="N4" s="56">
        <f>MAX(Free_Agents[[#This Row],[Average]]*$R$11,0)+1</f>
        <v>133.08237986270024</v>
      </c>
      <c r="O4" s="57"/>
      <c r="Q4" s="69" t="s">
        <v>11131</v>
      </c>
      <c r="R4" s="30">
        <v>22.070266446592743</v>
      </c>
    </row>
    <row r="5" spans="1:18" x14ac:dyDescent="0.3">
      <c r="A5" s="1" t="s">
        <v>16555</v>
      </c>
      <c r="B5" s="1" t="s">
        <v>448</v>
      </c>
      <c r="C5" s="1" t="s">
        <v>1368</v>
      </c>
      <c r="D5">
        <v>11</v>
      </c>
      <c r="E5">
        <v>1.65</v>
      </c>
      <c r="F5">
        <v>1.3</v>
      </c>
      <c r="G5">
        <v>29</v>
      </c>
      <c r="H5" s="1" t="s">
        <v>16556</v>
      </c>
      <c r="I5">
        <v>0</v>
      </c>
      <c r="J5">
        <v>21</v>
      </c>
      <c r="K5"/>
      <c r="L5" t="s">
        <v>298</v>
      </c>
      <c r="N5" s="56">
        <f>MAX(Free_Agents[[#This Row],[Average]]*$R$11,0)+1</f>
        <v>118.80320366132725</v>
      </c>
      <c r="O5" s="57"/>
      <c r="Q5" s="69" t="s">
        <v>11199</v>
      </c>
      <c r="R5" s="55">
        <v>0.74275140194580558</v>
      </c>
    </row>
    <row r="6" spans="1:18" x14ac:dyDescent="0.3">
      <c r="A6" s="1" t="s">
        <v>16894</v>
      </c>
      <c r="B6" s="1" t="s">
        <v>347</v>
      </c>
      <c r="C6" s="1" t="s">
        <v>408</v>
      </c>
      <c r="D6">
        <v>10</v>
      </c>
      <c r="E6">
        <v>1.52</v>
      </c>
      <c r="F6">
        <v>0.65</v>
      </c>
      <c r="G6">
        <v>24</v>
      </c>
      <c r="H6" s="1" t="s">
        <v>16488</v>
      </c>
      <c r="I6">
        <v>0</v>
      </c>
      <c r="J6">
        <v>21</v>
      </c>
      <c r="K6"/>
      <c r="L6" t="s">
        <v>298</v>
      </c>
      <c r="N6" s="56">
        <f>MAX(Free_Agents[[#This Row],[Average]]*$R$11,0)+1</f>
        <v>109.5217391304348</v>
      </c>
      <c r="O6" s="57"/>
    </row>
    <row r="7" spans="1:18" x14ac:dyDescent="0.3">
      <c r="A7" s="1" t="s">
        <v>16569</v>
      </c>
      <c r="B7" s="1" t="s">
        <v>448</v>
      </c>
      <c r="C7" s="1" t="s">
        <v>532</v>
      </c>
      <c r="D7">
        <v>6</v>
      </c>
      <c r="E7">
        <v>0.15</v>
      </c>
      <c r="F7">
        <v>1.44</v>
      </c>
      <c r="G7">
        <v>38</v>
      </c>
      <c r="H7" s="1" t="s">
        <v>16570</v>
      </c>
      <c r="I7">
        <v>0</v>
      </c>
      <c r="J7">
        <v>22</v>
      </c>
      <c r="K7"/>
      <c r="L7" t="s">
        <v>298</v>
      </c>
      <c r="N7" s="56">
        <f>MAX(Free_Agents[[#This Row],[Average]]*$R$11,0)+1</f>
        <v>11.709382151029748</v>
      </c>
      <c r="O7" s="57"/>
      <c r="Q7" t="s">
        <v>11202</v>
      </c>
      <c r="R7">
        <f>SUMIFS(Free_Agents[Average],Free_Agents[Average],"&gt;0",Free_Agents[Actual],"")</f>
        <v>13.11</v>
      </c>
    </row>
    <row r="8" spans="1:18" x14ac:dyDescent="0.3">
      <c r="A8" s="1" t="s">
        <v>16522</v>
      </c>
      <c r="B8" s="1" t="s">
        <v>347</v>
      </c>
      <c r="C8" s="1" t="s">
        <v>386</v>
      </c>
      <c r="D8">
        <v>14</v>
      </c>
      <c r="E8">
        <v>0.02</v>
      </c>
      <c r="F8">
        <v>1.44</v>
      </c>
      <c r="G8">
        <v>43</v>
      </c>
      <c r="H8" s="1" t="s">
        <v>16523</v>
      </c>
      <c r="I8">
        <v>0</v>
      </c>
      <c r="J8">
        <v>22</v>
      </c>
      <c r="K8"/>
      <c r="L8" t="s">
        <v>298</v>
      </c>
      <c r="N8" s="56">
        <f>MAX(Free_Agents[[#This Row],[Average]]*$R$11,0)+1</f>
        <v>2.4279176201373001</v>
      </c>
      <c r="O8" s="57"/>
      <c r="Q8" t="s">
        <v>16147</v>
      </c>
      <c r="R8">
        <f>COUNTIF(Free_Agents[Actual],"&gt;0")</f>
        <v>0</v>
      </c>
    </row>
    <row r="9" spans="1:18" x14ac:dyDescent="0.3">
      <c r="A9" s="1" t="s">
        <v>16432</v>
      </c>
      <c r="B9" s="1" t="s">
        <v>448</v>
      </c>
      <c r="C9" s="1" t="s">
        <v>351</v>
      </c>
      <c r="D9">
        <v>6</v>
      </c>
      <c r="E9">
        <v>-0.06</v>
      </c>
      <c r="F9">
        <v>1.77</v>
      </c>
      <c r="G9">
        <v>40</v>
      </c>
      <c r="H9" s="1" t="s">
        <v>16433</v>
      </c>
      <c r="I9">
        <v>0</v>
      </c>
      <c r="J9">
        <v>22</v>
      </c>
      <c r="K9"/>
      <c r="L9" t="s">
        <v>298</v>
      </c>
      <c r="N9" s="56">
        <f>MAX(Free_Agents[[#This Row],[Average]]*$R$11,0)+1</f>
        <v>1</v>
      </c>
      <c r="O9" s="57"/>
      <c r="Q9" t="s">
        <v>16148</v>
      </c>
      <c r="R9">
        <f>R2-R8</f>
        <v>37</v>
      </c>
    </row>
    <row r="10" spans="1:18" x14ac:dyDescent="0.3">
      <c r="A10" s="1" t="s">
        <v>6477</v>
      </c>
      <c r="B10" s="1" t="s">
        <v>320</v>
      </c>
      <c r="C10" s="1" t="s">
        <v>741</v>
      </c>
      <c r="D10">
        <v>7</v>
      </c>
      <c r="E10">
        <v>-0.72</v>
      </c>
      <c r="F10">
        <v>0.85</v>
      </c>
      <c r="G10">
        <v>20</v>
      </c>
      <c r="H10" s="1" t="s">
        <v>102</v>
      </c>
      <c r="I10">
        <v>4</v>
      </c>
      <c r="J10">
        <v>27</v>
      </c>
      <c r="K10"/>
      <c r="L10" t="s">
        <v>298</v>
      </c>
      <c r="N10" s="56">
        <f>MAX(Free_Agents[[#This Row],[Average]]*$R$11,0)+1</f>
        <v>1</v>
      </c>
      <c r="O10" s="57"/>
      <c r="Q10" t="s">
        <v>16146</v>
      </c>
      <c r="R10" s="56">
        <f>R3-SUMIF(Free_Agents[Actual],"&gt;0",Free_Agents[Actual])-R8</f>
        <v>936</v>
      </c>
    </row>
    <row r="11" spans="1:18" x14ac:dyDescent="0.3">
      <c r="A11" s="1" t="s">
        <v>14328</v>
      </c>
      <c r="B11" s="1" t="s">
        <v>320</v>
      </c>
      <c r="C11" s="1" t="s">
        <v>370</v>
      </c>
      <c r="D11">
        <v>6</v>
      </c>
      <c r="E11">
        <v>-1.05</v>
      </c>
      <c r="F11">
        <v>1.59</v>
      </c>
      <c r="G11">
        <v>22</v>
      </c>
      <c r="H11" s="1" t="s">
        <v>14329</v>
      </c>
      <c r="I11">
        <v>1</v>
      </c>
      <c r="J11">
        <v>24</v>
      </c>
      <c r="K11"/>
      <c r="L11" t="s">
        <v>298</v>
      </c>
      <c r="N11" s="56">
        <f>MAX(Free_Agents[[#This Row],[Average]]*$R$11,0)+1</f>
        <v>1</v>
      </c>
      <c r="O11" s="57"/>
      <c r="Q11" t="s">
        <v>16149</v>
      </c>
      <c r="R11" s="32">
        <f>R10/R7</f>
        <v>71.395881006864997</v>
      </c>
    </row>
    <row r="12" spans="1:18" x14ac:dyDescent="0.3">
      <c r="A12" s="1" t="s">
        <v>16252</v>
      </c>
      <c r="B12" s="1" t="s">
        <v>347</v>
      </c>
      <c r="C12" s="1" t="s">
        <v>518</v>
      </c>
      <c r="D12">
        <v>14</v>
      </c>
      <c r="E12">
        <v>-1.1399999999999999</v>
      </c>
      <c r="F12">
        <v>1.35</v>
      </c>
      <c r="G12">
        <v>55</v>
      </c>
      <c r="H12" s="1" t="s">
        <v>16253</v>
      </c>
      <c r="I12">
        <v>0</v>
      </c>
      <c r="J12">
        <v>22</v>
      </c>
      <c r="K12"/>
      <c r="L12" t="s">
        <v>298</v>
      </c>
      <c r="N12" s="56">
        <f>MAX(Free_Agents[[#This Row],[Average]]*$R$11,0)+1</f>
        <v>1</v>
      </c>
      <c r="O12" s="57"/>
    </row>
    <row r="13" spans="1:18" x14ac:dyDescent="0.3">
      <c r="A13" s="1" t="s">
        <v>3240</v>
      </c>
      <c r="B13" s="1" t="s">
        <v>320</v>
      </c>
      <c r="C13" s="1" t="s">
        <v>548</v>
      </c>
      <c r="D13" s="69">
        <v>13</v>
      </c>
      <c r="E13" s="69">
        <v>-1.1399999999999999</v>
      </c>
      <c r="F13" s="69">
        <v>0.99</v>
      </c>
      <c r="G13" s="69">
        <v>23</v>
      </c>
      <c r="H13" s="1" t="s">
        <v>3237</v>
      </c>
      <c r="I13" s="69">
        <v>4</v>
      </c>
      <c r="J13">
        <v>26</v>
      </c>
      <c r="K13"/>
      <c r="L13" t="s">
        <v>298</v>
      </c>
      <c r="N13" s="56">
        <f>MAX(Free_Agents[[#This Row],[Average]]*$R$11,0)+1</f>
        <v>1</v>
      </c>
      <c r="O13" s="57"/>
    </row>
    <row r="14" spans="1:18" x14ac:dyDescent="0.3">
      <c r="A14" s="1" t="s">
        <v>9127</v>
      </c>
      <c r="B14" s="1" t="s">
        <v>310</v>
      </c>
      <c r="C14" s="1" t="s">
        <v>302</v>
      </c>
      <c r="D14" s="69">
        <v>14</v>
      </c>
      <c r="E14" s="69">
        <v>-1.56</v>
      </c>
      <c r="F14" s="69">
        <v>1.29</v>
      </c>
      <c r="G14" s="69">
        <v>16</v>
      </c>
      <c r="H14" s="1" t="s">
        <v>149</v>
      </c>
      <c r="I14" s="69">
        <v>5</v>
      </c>
      <c r="J14">
        <v>28</v>
      </c>
      <c r="K14"/>
      <c r="L14" t="s">
        <v>298</v>
      </c>
      <c r="N14" s="56">
        <f>MAX(Free_Agents[[#This Row],[Average]]*$R$11,0)+1</f>
        <v>1</v>
      </c>
      <c r="O14" s="57"/>
    </row>
    <row r="15" spans="1:18" x14ac:dyDescent="0.3">
      <c r="A15" s="1" t="s">
        <v>733</v>
      </c>
      <c r="B15" s="1" t="s">
        <v>320</v>
      </c>
      <c r="C15" s="1" t="s">
        <v>414</v>
      </c>
      <c r="D15" s="69">
        <v>9</v>
      </c>
      <c r="E15" s="69">
        <v>-1.61</v>
      </c>
      <c r="F15" s="69">
        <v>1.02</v>
      </c>
      <c r="G15" s="69">
        <v>28</v>
      </c>
      <c r="H15" s="1" t="s">
        <v>171</v>
      </c>
      <c r="I15" s="69">
        <v>4</v>
      </c>
      <c r="J15">
        <v>27</v>
      </c>
      <c r="K15"/>
      <c r="L15" t="s">
        <v>298</v>
      </c>
      <c r="N15" s="56">
        <f>MAX(Free_Agents[[#This Row],[Average]]*$R$11,0)+1</f>
        <v>1</v>
      </c>
      <c r="O15" s="57"/>
    </row>
    <row r="16" spans="1:18" x14ac:dyDescent="0.3">
      <c r="A16" s="1" t="s">
        <v>16234</v>
      </c>
      <c r="B16" s="1" t="s">
        <v>310</v>
      </c>
      <c r="C16" s="1" t="s">
        <v>904</v>
      </c>
      <c r="D16" s="69">
        <v>7</v>
      </c>
      <c r="E16" s="69">
        <v>-1.75</v>
      </c>
      <c r="F16" s="69">
        <v>1.29</v>
      </c>
      <c r="G16" s="69">
        <v>18</v>
      </c>
      <c r="H16" s="1" t="s">
        <v>16235</v>
      </c>
      <c r="I16" s="69">
        <v>0</v>
      </c>
      <c r="J16">
        <v>21</v>
      </c>
      <c r="K16"/>
      <c r="L16" t="s">
        <v>298</v>
      </c>
      <c r="N16" s="56">
        <f>MAX(Free_Agents[[#This Row],[Average]]*$R$11,0)+1</f>
        <v>1</v>
      </c>
      <c r="O16" s="57"/>
    </row>
    <row r="17" spans="1:15" x14ac:dyDescent="0.3">
      <c r="A17" s="1" t="s">
        <v>16301</v>
      </c>
      <c r="B17" s="1" t="s">
        <v>347</v>
      </c>
      <c r="C17" s="1" t="s">
        <v>339</v>
      </c>
      <c r="D17" s="69">
        <v>12</v>
      </c>
      <c r="E17" s="69">
        <v>-2.06</v>
      </c>
      <c r="F17" s="69">
        <v>0.81</v>
      </c>
      <c r="G17" s="69">
        <v>67</v>
      </c>
      <c r="H17" s="1" t="s">
        <v>16302</v>
      </c>
      <c r="I17" s="69">
        <v>0</v>
      </c>
      <c r="J17" s="69">
        <v>21</v>
      </c>
      <c r="L17" s="69" t="s">
        <v>298</v>
      </c>
      <c r="N17" s="56">
        <f>MAX(Free_Agents[[#This Row],[Average]]*$R$11,0)+1</f>
        <v>1</v>
      </c>
      <c r="O17" s="57"/>
    </row>
    <row r="18" spans="1:15" x14ac:dyDescent="0.3">
      <c r="A18" s="1" t="s">
        <v>9677</v>
      </c>
      <c r="B18" s="1" t="s">
        <v>448</v>
      </c>
      <c r="C18" s="1" t="s">
        <v>351</v>
      </c>
      <c r="D18" s="69">
        <v>6</v>
      </c>
      <c r="E18" s="69">
        <v>-2.06</v>
      </c>
      <c r="F18" s="69">
        <v>1.59</v>
      </c>
      <c r="G18" s="69">
        <v>48</v>
      </c>
      <c r="H18" s="1" t="s">
        <v>217</v>
      </c>
      <c r="I18" s="69">
        <v>6</v>
      </c>
      <c r="J18">
        <v>28</v>
      </c>
      <c r="K18"/>
      <c r="L18" t="s">
        <v>298</v>
      </c>
      <c r="N18" s="56">
        <f>MAX(Free_Agents[[#This Row],[Average]]*$R$11,0)+1</f>
        <v>1</v>
      </c>
      <c r="O18" s="57"/>
    </row>
    <row r="19" spans="1:15" x14ac:dyDescent="0.3">
      <c r="A19" s="1" t="s">
        <v>6775</v>
      </c>
      <c r="B19" s="1" t="s">
        <v>320</v>
      </c>
      <c r="C19" s="1" t="s">
        <v>302</v>
      </c>
      <c r="D19" s="69">
        <v>14</v>
      </c>
      <c r="E19" s="69">
        <v>-2.09</v>
      </c>
      <c r="F19" s="69">
        <v>0.59</v>
      </c>
      <c r="G19" s="69">
        <v>30</v>
      </c>
      <c r="H19" s="1" t="s">
        <v>6772</v>
      </c>
      <c r="I19" s="69">
        <v>4</v>
      </c>
      <c r="J19">
        <v>27</v>
      </c>
      <c r="K19"/>
      <c r="L19" t="s">
        <v>298</v>
      </c>
      <c r="N19" s="56">
        <f>MAX(Free_Agents[[#This Row],[Average]]*$R$11,0)+1</f>
        <v>1</v>
      </c>
      <c r="O19" s="57"/>
    </row>
    <row r="20" spans="1:15" x14ac:dyDescent="0.3">
      <c r="A20" s="1" t="s">
        <v>1122</v>
      </c>
      <c r="B20" s="1" t="s">
        <v>448</v>
      </c>
      <c r="C20" s="1" t="s">
        <v>486</v>
      </c>
      <c r="D20" s="69">
        <v>14</v>
      </c>
      <c r="E20" s="69">
        <v>-2.1</v>
      </c>
      <c r="F20" s="69">
        <v>1.3</v>
      </c>
      <c r="G20" s="69">
        <v>49</v>
      </c>
      <c r="H20" s="1" t="s">
        <v>142</v>
      </c>
      <c r="I20" s="69">
        <v>7</v>
      </c>
      <c r="J20">
        <v>29</v>
      </c>
      <c r="K20"/>
      <c r="L20" t="s">
        <v>298</v>
      </c>
      <c r="N20" s="56">
        <f>MAX(Free_Agents[[#This Row],[Average]]*$R$11,0)+1</f>
        <v>1</v>
      </c>
      <c r="O20" s="57"/>
    </row>
    <row r="21" spans="1:15" x14ac:dyDescent="0.3">
      <c r="A21" s="1" t="s">
        <v>7787</v>
      </c>
      <c r="B21" s="1" t="s">
        <v>320</v>
      </c>
      <c r="C21" s="1" t="s">
        <v>890</v>
      </c>
      <c r="D21" s="69">
        <v>10</v>
      </c>
      <c r="E21" s="69">
        <v>-2.14</v>
      </c>
      <c r="F21" s="69">
        <v>0.62</v>
      </c>
      <c r="G21" s="69">
        <v>31</v>
      </c>
      <c r="H21" s="1" t="s">
        <v>7785</v>
      </c>
      <c r="I21" s="69">
        <v>11</v>
      </c>
      <c r="J21">
        <v>34</v>
      </c>
      <c r="K21"/>
      <c r="L21" t="s">
        <v>298</v>
      </c>
      <c r="N21" s="56">
        <f>MAX(Free_Agents[[#This Row],[Average]]*$R$11,0)+1</f>
        <v>1</v>
      </c>
      <c r="O21" s="57"/>
    </row>
    <row r="22" spans="1:15" x14ac:dyDescent="0.3">
      <c r="A22" s="1" t="s">
        <v>16402</v>
      </c>
      <c r="B22" s="1" t="s">
        <v>347</v>
      </c>
      <c r="C22" s="1" t="s">
        <v>351</v>
      </c>
      <c r="D22" s="69">
        <v>6</v>
      </c>
      <c r="E22" s="69">
        <v>-2.19</v>
      </c>
      <c r="F22" s="69">
        <v>1.71</v>
      </c>
      <c r="G22" s="69">
        <v>70</v>
      </c>
      <c r="H22" s="1" t="s">
        <v>16403</v>
      </c>
      <c r="I22" s="69">
        <v>0</v>
      </c>
      <c r="J22" s="69">
        <v>21</v>
      </c>
      <c r="L22" s="69" t="s">
        <v>298</v>
      </c>
      <c r="N22" s="56">
        <f>MAX(Free_Agents[[#This Row],[Average]]*$R$11,0)+1</f>
        <v>1</v>
      </c>
      <c r="O22" s="57"/>
    </row>
    <row r="23" spans="1:15" x14ac:dyDescent="0.3">
      <c r="A23" s="1" t="s">
        <v>15595</v>
      </c>
      <c r="B23" s="1" t="s">
        <v>320</v>
      </c>
      <c r="C23" s="1" t="s">
        <v>408</v>
      </c>
      <c r="D23" s="69">
        <v>10</v>
      </c>
      <c r="E23" s="69">
        <v>-2.2200000000000002</v>
      </c>
      <c r="F23" s="69">
        <v>0.85</v>
      </c>
      <c r="G23" s="69">
        <v>34</v>
      </c>
      <c r="H23" s="1" t="s">
        <v>43</v>
      </c>
      <c r="I23" s="69">
        <v>6</v>
      </c>
      <c r="J23" s="69">
        <v>28</v>
      </c>
      <c r="L23" s="69" t="s">
        <v>298</v>
      </c>
      <c r="N23" s="56">
        <f>MAX(Free_Agents[[#This Row],[Average]]*$R$11,0)+1</f>
        <v>1</v>
      </c>
      <c r="O23" s="57"/>
    </row>
    <row r="24" spans="1:15" x14ac:dyDescent="0.3">
      <c r="A24" s="1" t="s">
        <v>5999</v>
      </c>
      <c r="B24" s="1" t="s">
        <v>320</v>
      </c>
      <c r="C24" s="1" t="s">
        <v>302</v>
      </c>
      <c r="D24" s="69">
        <v>14</v>
      </c>
      <c r="E24" s="69">
        <v>-2.39</v>
      </c>
      <c r="F24" s="69">
        <v>1.02</v>
      </c>
      <c r="G24" s="69">
        <v>35</v>
      </c>
      <c r="H24" s="1" t="s">
        <v>5996</v>
      </c>
      <c r="I24" s="69">
        <v>8</v>
      </c>
      <c r="J24">
        <v>31</v>
      </c>
      <c r="K24"/>
      <c r="L24" t="s">
        <v>298</v>
      </c>
      <c r="N24" s="56">
        <f>MAX(Free_Agents[[#This Row],[Average]]*$R$11,0)+1</f>
        <v>1</v>
      </c>
      <c r="O24" s="57"/>
    </row>
    <row r="25" spans="1:15" x14ac:dyDescent="0.3">
      <c r="A25" s="1" t="s">
        <v>1641</v>
      </c>
      <c r="B25" s="1" t="s">
        <v>347</v>
      </c>
      <c r="C25" s="1" t="s">
        <v>690</v>
      </c>
      <c r="D25" s="69">
        <v>10</v>
      </c>
      <c r="E25" s="69">
        <v>-2.5</v>
      </c>
      <c r="F25" s="69">
        <v>0.91</v>
      </c>
      <c r="G25" s="69">
        <v>72</v>
      </c>
      <c r="H25" s="1" t="s">
        <v>86</v>
      </c>
      <c r="I25" s="69">
        <v>10</v>
      </c>
      <c r="J25">
        <v>30</v>
      </c>
      <c r="K25"/>
      <c r="L25" t="s">
        <v>298</v>
      </c>
      <c r="N25" s="56">
        <f>MAX(Free_Agents[[#This Row],[Average]]*$R$11,0)+1</f>
        <v>1</v>
      </c>
      <c r="O25" s="57"/>
    </row>
    <row r="26" spans="1:15" x14ac:dyDescent="0.3">
      <c r="A26" s="1" t="s">
        <v>16608</v>
      </c>
      <c r="B26" s="1" t="s">
        <v>347</v>
      </c>
      <c r="C26" s="1" t="s">
        <v>334</v>
      </c>
      <c r="D26" s="69">
        <v>8</v>
      </c>
      <c r="E26" s="69">
        <v>-2.63</v>
      </c>
      <c r="F26" s="69">
        <v>1.78</v>
      </c>
      <c r="G26" s="69">
        <v>74</v>
      </c>
      <c r="H26" s="1" t="s">
        <v>16609</v>
      </c>
      <c r="I26" s="69">
        <v>0</v>
      </c>
      <c r="J26">
        <v>21</v>
      </c>
      <c r="K26"/>
      <c r="L26" t="s">
        <v>298</v>
      </c>
      <c r="N26" s="56">
        <f>MAX(Free_Agents[[#This Row],[Average]]*$R$11,0)+1</f>
        <v>1</v>
      </c>
      <c r="O26" s="57"/>
    </row>
    <row r="27" spans="1:15" x14ac:dyDescent="0.3">
      <c r="A27" s="1" t="s">
        <v>980</v>
      </c>
      <c r="B27" s="1" t="s">
        <v>347</v>
      </c>
      <c r="C27" s="1" t="s">
        <v>339</v>
      </c>
      <c r="D27" s="69">
        <v>12</v>
      </c>
      <c r="E27" s="69">
        <v>-2.67</v>
      </c>
      <c r="F27" s="69">
        <v>1.34</v>
      </c>
      <c r="G27" s="69">
        <v>75</v>
      </c>
      <c r="H27" s="1" t="s">
        <v>85</v>
      </c>
      <c r="I27" s="69">
        <v>10</v>
      </c>
      <c r="J27">
        <v>32</v>
      </c>
      <c r="K27"/>
      <c r="L27" t="s">
        <v>298</v>
      </c>
      <c r="N27" s="56">
        <f>MAX(Free_Agents[[#This Row],[Average]]*$R$11,0)+1</f>
        <v>1</v>
      </c>
      <c r="O27" s="57"/>
    </row>
    <row r="28" spans="1:15" x14ac:dyDescent="0.3">
      <c r="A28" s="1" t="s">
        <v>1690</v>
      </c>
      <c r="B28" s="1" t="s">
        <v>310</v>
      </c>
      <c r="C28" s="1" t="s">
        <v>909</v>
      </c>
      <c r="D28" s="69">
        <v>7</v>
      </c>
      <c r="E28" s="69">
        <v>-2.79</v>
      </c>
      <c r="F28" s="69">
        <v>1.43</v>
      </c>
      <c r="G28" s="69">
        <v>22</v>
      </c>
      <c r="H28" s="1" t="s">
        <v>14</v>
      </c>
      <c r="I28" s="69">
        <v>17</v>
      </c>
      <c r="J28">
        <v>39</v>
      </c>
      <c r="K28"/>
      <c r="L28" t="s">
        <v>298</v>
      </c>
      <c r="N28" s="56">
        <f>MAX(Free_Agents[[#This Row],[Average]]*$R$11,0)+1</f>
        <v>1</v>
      </c>
      <c r="O28" s="57"/>
    </row>
    <row r="29" spans="1:15" x14ac:dyDescent="0.3">
      <c r="A29" s="1" t="s">
        <v>16386</v>
      </c>
      <c r="B29" s="1" t="s">
        <v>320</v>
      </c>
      <c r="C29" s="1" t="s">
        <v>297</v>
      </c>
      <c r="D29" s="69">
        <v>7</v>
      </c>
      <c r="E29" s="69">
        <v>-2.82</v>
      </c>
      <c r="F29" s="69">
        <v>0.83</v>
      </c>
      <c r="G29" s="69">
        <v>37</v>
      </c>
      <c r="H29" s="1" t="s">
        <v>6111</v>
      </c>
      <c r="I29" s="69">
        <v>1</v>
      </c>
      <c r="J29">
        <v>23</v>
      </c>
      <c r="K29"/>
      <c r="L29" t="s">
        <v>298</v>
      </c>
      <c r="N29" s="56">
        <f>MAX(Free_Agents[[#This Row],[Average]]*$R$11,0)+1</f>
        <v>1</v>
      </c>
      <c r="O29" s="57"/>
    </row>
    <row r="30" spans="1:15" x14ac:dyDescent="0.3">
      <c r="A30" s="1" t="s">
        <v>6738</v>
      </c>
      <c r="B30" s="1" t="s">
        <v>320</v>
      </c>
      <c r="C30" s="1" t="s">
        <v>741</v>
      </c>
      <c r="D30" s="69">
        <v>7</v>
      </c>
      <c r="E30" s="69">
        <v>-2.85</v>
      </c>
      <c r="F30" s="69">
        <v>0.99</v>
      </c>
      <c r="G30" s="69">
        <v>38</v>
      </c>
      <c r="H30" s="1" t="s">
        <v>6735</v>
      </c>
      <c r="I30" s="69">
        <v>3</v>
      </c>
      <c r="J30" s="69">
        <v>25</v>
      </c>
      <c r="L30" s="69" t="s">
        <v>298</v>
      </c>
      <c r="N30" s="56">
        <f>MAX(Free_Agents[[#This Row],[Average]]*$R$11,0)+1</f>
        <v>1</v>
      </c>
      <c r="O30" s="57"/>
    </row>
    <row r="31" spans="1:15" x14ac:dyDescent="0.3">
      <c r="A31" s="1" t="s">
        <v>16263</v>
      </c>
      <c r="B31" s="1" t="s">
        <v>347</v>
      </c>
      <c r="C31" s="1" t="s">
        <v>870</v>
      </c>
      <c r="D31" s="69">
        <v>13</v>
      </c>
      <c r="E31" s="69">
        <v>-2.86</v>
      </c>
      <c r="F31" s="69">
        <v>1.25</v>
      </c>
      <c r="G31" s="69">
        <v>78</v>
      </c>
      <c r="H31" s="1" t="s">
        <v>16264</v>
      </c>
      <c r="I31" s="69">
        <v>0</v>
      </c>
      <c r="J31">
        <v>21</v>
      </c>
      <c r="K31"/>
      <c r="L31" t="s">
        <v>298</v>
      </c>
      <c r="N31" s="56">
        <f>MAX(Free_Agents[[#This Row],[Average]]*$R$11,0)+1</f>
        <v>1</v>
      </c>
      <c r="O31" s="57"/>
    </row>
    <row r="32" spans="1:15" x14ac:dyDescent="0.3">
      <c r="A32" s="1" t="s">
        <v>4455</v>
      </c>
      <c r="B32" s="1" t="s">
        <v>448</v>
      </c>
      <c r="C32" s="1" t="s">
        <v>890</v>
      </c>
      <c r="D32" s="69">
        <v>10</v>
      </c>
      <c r="E32" s="69">
        <v>-2.9</v>
      </c>
      <c r="F32" s="69">
        <v>1.46</v>
      </c>
      <c r="G32" s="69">
        <v>56</v>
      </c>
      <c r="H32" s="1" t="s">
        <v>47</v>
      </c>
      <c r="I32" s="69">
        <v>4</v>
      </c>
      <c r="J32">
        <v>25</v>
      </c>
      <c r="K32" t="s">
        <v>407</v>
      </c>
      <c r="L32" t="s">
        <v>298</v>
      </c>
      <c r="N32" s="56">
        <f>MAX(Free_Agents[[#This Row],[Average]]*$R$11,0)+1</f>
        <v>1</v>
      </c>
      <c r="O32" s="57"/>
    </row>
    <row r="33" spans="1:15" x14ac:dyDescent="0.3">
      <c r="A33" s="1" t="s">
        <v>8573</v>
      </c>
      <c r="B33" s="1" t="s">
        <v>448</v>
      </c>
      <c r="C33" s="1" t="s">
        <v>518</v>
      </c>
      <c r="D33" s="69">
        <v>14</v>
      </c>
      <c r="E33" s="69">
        <v>-2.96</v>
      </c>
      <c r="F33" s="69">
        <v>1.31</v>
      </c>
      <c r="G33" s="69">
        <v>58</v>
      </c>
      <c r="H33" s="1" t="s">
        <v>219</v>
      </c>
      <c r="I33" s="69">
        <v>6</v>
      </c>
      <c r="J33">
        <v>28</v>
      </c>
      <c r="K33"/>
      <c r="L33" t="s">
        <v>298</v>
      </c>
      <c r="N33" s="56">
        <f>MAX(Free_Agents[[#This Row],[Average]]*$R$11,0)+1</f>
        <v>1</v>
      </c>
      <c r="O33" s="57"/>
    </row>
    <row r="34" spans="1:15" x14ac:dyDescent="0.3">
      <c r="A34" s="1" t="s">
        <v>10090</v>
      </c>
      <c r="B34" s="1" t="s">
        <v>320</v>
      </c>
      <c r="C34" s="1" t="s">
        <v>640</v>
      </c>
      <c r="D34" s="69">
        <v>7</v>
      </c>
      <c r="E34" s="69">
        <v>-3</v>
      </c>
      <c r="F34" s="69">
        <v>0.81</v>
      </c>
      <c r="G34" s="69">
        <v>40</v>
      </c>
      <c r="H34" s="1" t="s">
        <v>8232</v>
      </c>
      <c r="I34" s="69">
        <v>3</v>
      </c>
      <c r="J34">
        <v>25</v>
      </c>
      <c r="K34"/>
      <c r="L34" t="s">
        <v>298</v>
      </c>
      <c r="N34" s="56">
        <f>MAX(Free_Agents[[#This Row],[Average]]*$R$11,0)+1</f>
        <v>1</v>
      </c>
      <c r="O34" s="57"/>
    </row>
    <row r="35" spans="1:15" x14ac:dyDescent="0.3">
      <c r="A35" s="1" t="s">
        <v>14770</v>
      </c>
      <c r="B35" s="1" t="s">
        <v>320</v>
      </c>
      <c r="C35" s="1" t="s">
        <v>1368</v>
      </c>
      <c r="D35" s="69">
        <v>11</v>
      </c>
      <c r="E35" s="69">
        <v>-3.15</v>
      </c>
      <c r="F35" s="69">
        <v>1.2</v>
      </c>
      <c r="G35" s="69">
        <v>41</v>
      </c>
      <c r="H35" s="1" t="s">
        <v>14771</v>
      </c>
      <c r="I35" s="69">
        <v>1</v>
      </c>
      <c r="J35">
        <v>23</v>
      </c>
      <c r="K35" t="s">
        <v>407</v>
      </c>
      <c r="L35" t="s">
        <v>298</v>
      </c>
      <c r="N35" s="56">
        <f>MAX(Free_Agents[[#This Row],[Average]]*$R$11,0)+1</f>
        <v>1</v>
      </c>
      <c r="O35" s="57"/>
    </row>
    <row r="36" spans="1:15" x14ac:dyDescent="0.3">
      <c r="A36" s="1" t="s">
        <v>5363</v>
      </c>
      <c r="B36" s="1" t="s">
        <v>320</v>
      </c>
      <c r="C36" s="1" t="s">
        <v>313</v>
      </c>
      <c r="D36" s="69">
        <v>10</v>
      </c>
      <c r="E36" s="69">
        <v>-3.16</v>
      </c>
      <c r="F36" s="69">
        <v>0.92</v>
      </c>
      <c r="G36" s="69">
        <v>42</v>
      </c>
      <c r="H36" s="1" t="s">
        <v>210</v>
      </c>
      <c r="I36" s="69">
        <v>10</v>
      </c>
      <c r="J36">
        <v>31</v>
      </c>
      <c r="K36" t="s">
        <v>16825</v>
      </c>
      <c r="L36" t="s">
        <v>298</v>
      </c>
      <c r="N36" s="56">
        <f>MAX(Free_Agents[[#This Row],[Average]]*$R$11,0)+1</f>
        <v>1</v>
      </c>
      <c r="O36" s="57"/>
    </row>
    <row r="37" spans="1:15" x14ac:dyDescent="0.3">
      <c r="A37" s="1" t="s">
        <v>8156</v>
      </c>
      <c r="B37" s="1" t="s">
        <v>320</v>
      </c>
      <c r="C37" s="1" t="s">
        <v>14224</v>
      </c>
      <c r="D37" s="69">
        <v>8</v>
      </c>
      <c r="E37" s="69">
        <v>-3.18</v>
      </c>
      <c r="F37" s="69">
        <v>0.51</v>
      </c>
      <c r="G37" s="69">
        <v>43</v>
      </c>
      <c r="H37" s="1" t="s">
        <v>8153</v>
      </c>
      <c r="I37" s="69">
        <v>9</v>
      </c>
      <c r="J37">
        <v>30</v>
      </c>
      <c r="K37"/>
      <c r="L37" t="s">
        <v>298</v>
      </c>
      <c r="N37" s="56">
        <f>MAX(Free_Agents[[#This Row],[Average]]*$R$11,0)+1</f>
        <v>1</v>
      </c>
      <c r="O37" s="57"/>
    </row>
    <row r="38" spans="1:15" x14ac:dyDescent="0.3">
      <c r="A38" s="1" t="s">
        <v>6687</v>
      </c>
      <c r="B38" s="1" t="s">
        <v>448</v>
      </c>
      <c r="C38" s="1" t="s">
        <v>302</v>
      </c>
      <c r="D38" s="69">
        <v>14</v>
      </c>
      <c r="E38" s="69">
        <v>-3.29</v>
      </c>
      <c r="F38" s="69">
        <v>2.58</v>
      </c>
      <c r="G38" s="69">
        <v>61</v>
      </c>
      <c r="H38" s="1" t="s">
        <v>224</v>
      </c>
      <c r="I38" s="69">
        <v>4</v>
      </c>
      <c r="J38">
        <v>25</v>
      </c>
      <c r="K38" t="s">
        <v>407</v>
      </c>
      <c r="L38" t="s">
        <v>298</v>
      </c>
      <c r="N38" s="56">
        <f>MAX(Free_Agents[[#This Row],[Average]]*$R$11,0)+1</f>
        <v>1</v>
      </c>
      <c r="O38" s="57"/>
    </row>
    <row r="39" spans="1:15" x14ac:dyDescent="0.3">
      <c r="A39" s="1" t="s">
        <v>16896</v>
      </c>
      <c r="B39" s="1" t="s">
        <v>347</v>
      </c>
      <c r="C39" s="1" t="s">
        <v>717</v>
      </c>
      <c r="D39" s="69">
        <v>9</v>
      </c>
      <c r="E39" s="69">
        <v>-3.34</v>
      </c>
      <c r="F39" s="69">
        <v>1.0900000000000001</v>
      </c>
      <c r="G39" s="69">
        <v>81</v>
      </c>
      <c r="H39" s="1" t="s">
        <v>16258</v>
      </c>
      <c r="I39" s="69">
        <v>0</v>
      </c>
      <c r="J39" s="69">
        <v>21</v>
      </c>
      <c r="L39" s="69" t="s">
        <v>298</v>
      </c>
      <c r="N39" s="56">
        <f>MAX(Free_Agents[[#This Row],[Average]]*$R$11,0)+1</f>
        <v>1</v>
      </c>
      <c r="O39" s="57"/>
    </row>
    <row r="40" spans="1:15" x14ac:dyDescent="0.3">
      <c r="A40" s="1" t="s">
        <v>9000</v>
      </c>
      <c r="B40" s="1" t="s">
        <v>320</v>
      </c>
      <c r="C40" s="1" t="s">
        <v>339</v>
      </c>
      <c r="D40" s="69">
        <v>12</v>
      </c>
      <c r="E40" s="69">
        <v>-3.37</v>
      </c>
      <c r="F40" s="69">
        <v>0.67</v>
      </c>
      <c r="G40" s="69">
        <v>45</v>
      </c>
      <c r="H40" s="1" t="s">
        <v>8997</v>
      </c>
      <c r="I40" s="69">
        <v>6</v>
      </c>
      <c r="J40">
        <v>27</v>
      </c>
      <c r="K40"/>
      <c r="L40" t="s">
        <v>298</v>
      </c>
      <c r="N40" s="56">
        <f>MAX(Free_Agents[[#This Row],[Average]]*$R$11,0)+1</f>
        <v>1</v>
      </c>
      <c r="O40" s="57"/>
    </row>
    <row r="41" spans="1:15" x14ac:dyDescent="0.3">
      <c r="A41" s="1" t="s">
        <v>3074</v>
      </c>
      <c r="B41" s="1" t="s">
        <v>347</v>
      </c>
      <c r="C41" s="1" t="s">
        <v>334</v>
      </c>
      <c r="D41" s="69">
        <v>8</v>
      </c>
      <c r="E41" s="69">
        <v>-3.38</v>
      </c>
      <c r="F41" s="69">
        <v>1.24</v>
      </c>
      <c r="G41" s="69">
        <v>83</v>
      </c>
      <c r="H41" s="1" t="s">
        <v>39</v>
      </c>
      <c r="I41" s="69">
        <v>7</v>
      </c>
      <c r="J41">
        <v>28</v>
      </c>
      <c r="K41"/>
      <c r="L41" t="s">
        <v>298</v>
      </c>
      <c r="N41" s="56">
        <f>MAX(Free_Agents[[#This Row],[Average]]*$R$11,0)+1</f>
        <v>1</v>
      </c>
      <c r="O41" s="57"/>
    </row>
    <row r="42" spans="1:15" x14ac:dyDescent="0.3">
      <c r="A42" s="1" t="s">
        <v>5972</v>
      </c>
      <c r="B42" s="1" t="s">
        <v>320</v>
      </c>
      <c r="C42" s="1" t="s">
        <v>408</v>
      </c>
      <c r="D42" s="69">
        <v>10</v>
      </c>
      <c r="E42" s="69">
        <v>-3.39</v>
      </c>
      <c r="F42" s="69">
        <v>0.91</v>
      </c>
      <c r="G42" s="69">
        <v>46</v>
      </c>
      <c r="H42" s="1" t="s">
        <v>5971</v>
      </c>
      <c r="I42" s="69">
        <v>2</v>
      </c>
      <c r="J42">
        <v>25</v>
      </c>
      <c r="K42"/>
      <c r="L42" t="s">
        <v>298</v>
      </c>
      <c r="N42" s="56">
        <f>MAX(Free_Agents[[#This Row],[Average]]*$R$11,0)+1</f>
        <v>1</v>
      </c>
      <c r="O42" s="57"/>
    </row>
    <row r="43" spans="1:15" x14ac:dyDescent="0.3">
      <c r="A43" s="1" t="s">
        <v>7475</v>
      </c>
      <c r="B43" s="1" t="s">
        <v>347</v>
      </c>
      <c r="C43" s="1" t="s">
        <v>566</v>
      </c>
      <c r="D43" s="69">
        <v>11</v>
      </c>
      <c r="E43" s="69">
        <v>-3.41</v>
      </c>
      <c r="F43" s="69">
        <v>1.81</v>
      </c>
      <c r="G43" s="69">
        <v>84</v>
      </c>
      <c r="H43" s="1" t="s">
        <v>212</v>
      </c>
      <c r="I43" s="69">
        <v>13</v>
      </c>
      <c r="J43">
        <v>34</v>
      </c>
      <c r="K43"/>
      <c r="L43" t="s">
        <v>298</v>
      </c>
      <c r="N43" s="56">
        <f>MAX(Free_Agents[[#This Row],[Average]]*$R$11,0)+1</f>
        <v>1</v>
      </c>
      <c r="O43" s="57"/>
    </row>
    <row r="44" spans="1:15" x14ac:dyDescent="0.3">
      <c r="A44" s="1" t="s">
        <v>14229</v>
      </c>
      <c r="B44" s="1" t="s">
        <v>448</v>
      </c>
      <c r="C44" s="1" t="s">
        <v>518</v>
      </c>
      <c r="D44" s="69">
        <v>14</v>
      </c>
      <c r="E44" s="69">
        <v>-3.44</v>
      </c>
      <c r="F44" s="69">
        <v>1.07</v>
      </c>
      <c r="G44" s="69">
        <v>62</v>
      </c>
      <c r="H44" s="1" t="s">
        <v>14230</v>
      </c>
      <c r="I44" s="69">
        <v>1</v>
      </c>
      <c r="J44">
        <v>22</v>
      </c>
      <c r="K44"/>
      <c r="L44" t="s">
        <v>298</v>
      </c>
      <c r="N44" s="56">
        <f>MAX(Free_Agents[[#This Row],[Average]]*$R$11,0)+1</f>
        <v>1</v>
      </c>
      <c r="O44" s="57"/>
    </row>
    <row r="45" spans="1:15" x14ac:dyDescent="0.3">
      <c r="A45" s="1" t="s">
        <v>15596</v>
      </c>
      <c r="B45" s="1" t="s">
        <v>320</v>
      </c>
      <c r="C45" s="1" t="s">
        <v>904</v>
      </c>
      <c r="D45" s="69">
        <v>7</v>
      </c>
      <c r="E45" s="69">
        <v>-3.46</v>
      </c>
      <c r="F45" s="69">
        <v>0.84</v>
      </c>
      <c r="G45" s="69">
        <v>48</v>
      </c>
      <c r="H45" s="1" t="s">
        <v>5366</v>
      </c>
      <c r="I45" s="69">
        <v>6</v>
      </c>
      <c r="J45">
        <v>29</v>
      </c>
      <c r="K45"/>
      <c r="L45" t="s">
        <v>298</v>
      </c>
      <c r="N45" s="56">
        <f>MAX(Free_Agents[[#This Row],[Average]]*$R$11,0)+1</f>
        <v>1</v>
      </c>
      <c r="O45" s="57"/>
    </row>
    <row r="46" spans="1:15" x14ac:dyDescent="0.3">
      <c r="A46" s="1" t="s">
        <v>10400</v>
      </c>
      <c r="B46" s="1" t="s">
        <v>320</v>
      </c>
      <c r="C46" s="1" t="s">
        <v>703</v>
      </c>
      <c r="D46" s="69">
        <v>7</v>
      </c>
      <c r="E46" s="69">
        <v>-3.47</v>
      </c>
      <c r="F46" s="69">
        <v>1.1100000000000001</v>
      </c>
      <c r="G46" s="69">
        <v>49</v>
      </c>
      <c r="H46" s="1" t="s">
        <v>10398</v>
      </c>
      <c r="I46" s="69">
        <v>4</v>
      </c>
      <c r="J46">
        <v>27</v>
      </c>
      <c r="K46"/>
      <c r="L46" t="s">
        <v>298</v>
      </c>
      <c r="N46" s="56">
        <f>MAX(Free_Agents[[#This Row],[Average]]*$R$11,0)+1</f>
        <v>1</v>
      </c>
      <c r="O46" s="57"/>
    </row>
    <row r="47" spans="1:15" x14ac:dyDescent="0.3">
      <c r="A47" s="1" t="s">
        <v>16415</v>
      </c>
      <c r="B47" s="1" t="s">
        <v>448</v>
      </c>
      <c r="C47" s="1" t="s">
        <v>386</v>
      </c>
      <c r="D47" s="69">
        <v>14</v>
      </c>
      <c r="E47" s="69">
        <v>-3.51</v>
      </c>
      <c r="F47" s="69">
        <v>1.17</v>
      </c>
      <c r="G47" s="69">
        <v>65</v>
      </c>
      <c r="H47" s="1" t="s">
        <v>16416</v>
      </c>
      <c r="I47" s="69">
        <v>0</v>
      </c>
      <c r="J47">
        <v>22</v>
      </c>
      <c r="K47"/>
      <c r="L47" t="s">
        <v>298</v>
      </c>
      <c r="N47" s="56">
        <f>MAX(Free_Agents[[#This Row],[Average]]*$R$11,0)+1</f>
        <v>1</v>
      </c>
      <c r="O47" s="57"/>
    </row>
    <row r="48" spans="1:15" x14ac:dyDescent="0.3">
      <c r="A48" s="1" t="s">
        <v>16321</v>
      </c>
      <c r="B48" s="1" t="s">
        <v>320</v>
      </c>
      <c r="C48" s="1" t="s">
        <v>909</v>
      </c>
      <c r="D48" s="69">
        <v>7</v>
      </c>
      <c r="E48" s="69">
        <v>-3.53</v>
      </c>
      <c r="F48" s="69">
        <v>0.69</v>
      </c>
      <c r="G48" s="69">
        <v>51</v>
      </c>
      <c r="H48" s="1" t="s">
        <v>16322</v>
      </c>
      <c r="I48" s="69">
        <v>0</v>
      </c>
      <c r="J48">
        <v>22</v>
      </c>
      <c r="K48"/>
      <c r="L48" t="s">
        <v>298</v>
      </c>
      <c r="N48" s="56">
        <f>MAX(Free_Agents[[#This Row],[Average]]*$R$11,0)+1</f>
        <v>1</v>
      </c>
      <c r="O48" s="57"/>
    </row>
    <row r="49" spans="1:15" x14ac:dyDescent="0.3">
      <c r="A49" s="1" t="s">
        <v>4422</v>
      </c>
      <c r="B49" s="1" t="s">
        <v>448</v>
      </c>
      <c r="C49" s="1" t="s">
        <v>690</v>
      </c>
      <c r="D49" s="69">
        <v>10</v>
      </c>
      <c r="E49" s="69">
        <v>-3.54</v>
      </c>
      <c r="F49" s="69">
        <v>1.8</v>
      </c>
      <c r="G49" s="69">
        <v>66</v>
      </c>
      <c r="H49" s="1" t="s">
        <v>235</v>
      </c>
      <c r="I49" s="69">
        <v>8</v>
      </c>
      <c r="J49">
        <v>31</v>
      </c>
      <c r="K49" t="s">
        <v>407</v>
      </c>
      <c r="L49" t="s">
        <v>298</v>
      </c>
      <c r="N49" s="56">
        <f>MAX(Free_Agents[[#This Row],[Average]]*$R$11,0)+1</f>
        <v>1</v>
      </c>
      <c r="O49" s="57"/>
    </row>
    <row r="50" spans="1:15" x14ac:dyDescent="0.3">
      <c r="A50" s="1" t="s">
        <v>7030</v>
      </c>
      <c r="B50" s="1" t="s">
        <v>320</v>
      </c>
      <c r="C50" s="1" t="s">
        <v>1190</v>
      </c>
      <c r="D50" s="69">
        <v>9</v>
      </c>
      <c r="E50" s="69">
        <v>-3.58</v>
      </c>
      <c r="F50" s="69">
        <v>0.7</v>
      </c>
      <c r="G50" s="69">
        <v>52</v>
      </c>
      <c r="H50" s="1" t="s">
        <v>90</v>
      </c>
      <c r="I50" s="69">
        <v>7</v>
      </c>
      <c r="J50">
        <v>30</v>
      </c>
      <c r="K50"/>
      <c r="L50" t="s">
        <v>298</v>
      </c>
      <c r="N50" s="56">
        <f>MAX(Free_Agents[[#This Row],[Average]]*$R$11,0)+1</f>
        <v>1</v>
      </c>
      <c r="O50" s="57"/>
    </row>
    <row r="51" spans="1:15" x14ac:dyDescent="0.3">
      <c r="A51" s="1" t="s">
        <v>16551</v>
      </c>
      <c r="B51" s="1" t="s">
        <v>320</v>
      </c>
      <c r="C51" s="1" t="s">
        <v>690</v>
      </c>
      <c r="D51" s="69">
        <v>10</v>
      </c>
      <c r="E51" s="69">
        <v>-3.58</v>
      </c>
      <c r="F51" s="69">
        <v>0.93</v>
      </c>
      <c r="G51" s="69">
        <v>53</v>
      </c>
      <c r="H51" s="1" t="s">
        <v>16552</v>
      </c>
      <c r="I51" s="69">
        <v>0</v>
      </c>
      <c r="J51">
        <v>21</v>
      </c>
      <c r="K51"/>
      <c r="L51" t="s">
        <v>298</v>
      </c>
      <c r="N51" s="56">
        <f>MAX(Free_Agents[[#This Row],[Average]]*$R$11,0)+1</f>
        <v>1</v>
      </c>
      <c r="O51" s="57"/>
    </row>
    <row r="52" spans="1:15" x14ac:dyDescent="0.3">
      <c r="A52" s="1" t="s">
        <v>6983</v>
      </c>
      <c r="B52" s="1" t="s">
        <v>320</v>
      </c>
      <c r="C52" s="1" t="s">
        <v>370</v>
      </c>
      <c r="D52" s="69">
        <v>6</v>
      </c>
      <c r="E52" s="69">
        <v>-3.59</v>
      </c>
      <c r="F52" s="69">
        <v>0.83</v>
      </c>
      <c r="G52" s="69">
        <v>54</v>
      </c>
      <c r="H52" s="1" t="s">
        <v>6980</v>
      </c>
      <c r="I52" s="69">
        <v>5</v>
      </c>
      <c r="J52">
        <v>28</v>
      </c>
      <c r="K52"/>
      <c r="L52" t="s">
        <v>298</v>
      </c>
      <c r="N52" s="56">
        <f>MAX(Free_Agents[[#This Row],[Average]]*$R$11,0)+1</f>
        <v>1</v>
      </c>
      <c r="O52" s="57"/>
    </row>
    <row r="53" spans="1:15" x14ac:dyDescent="0.3">
      <c r="A53" s="1" t="s">
        <v>10237</v>
      </c>
      <c r="B53" s="1" t="s">
        <v>320</v>
      </c>
      <c r="C53" s="1" t="s">
        <v>14224</v>
      </c>
      <c r="D53" s="69">
        <v>8</v>
      </c>
      <c r="E53" s="69">
        <v>-3.6</v>
      </c>
      <c r="F53" s="69">
        <v>0.52</v>
      </c>
      <c r="G53" s="69">
        <v>56</v>
      </c>
      <c r="H53" s="1" t="s">
        <v>10236</v>
      </c>
      <c r="I53" s="69">
        <v>2</v>
      </c>
      <c r="J53">
        <v>24</v>
      </c>
      <c r="K53"/>
      <c r="L53" t="s">
        <v>298</v>
      </c>
      <c r="N53" s="56">
        <f>MAX(Free_Agents[[#This Row],[Average]]*$R$11,0)+1</f>
        <v>1</v>
      </c>
      <c r="O53" s="57"/>
    </row>
    <row r="54" spans="1:15" x14ac:dyDescent="0.3">
      <c r="A54" s="1" t="s">
        <v>10258</v>
      </c>
      <c r="B54" s="1" t="s">
        <v>320</v>
      </c>
      <c r="C54" s="1" t="s">
        <v>717</v>
      </c>
      <c r="D54" s="69">
        <v>9</v>
      </c>
      <c r="E54" s="69">
        <v>-3.6</v>
      </c>
      <c r="F54" s="69">
        <v>0.99</v>
      </c>
      <c r="G54" s="69">
        <v>55</v>
      </c>
      <c r="H54" s="1" t="s">
        <v>10256</v>
      </c>
      <c r="I54" s="69">
        <v>8</v>
      </c>
      <c r="J54">
        <v>35</v>
      </c>
      <c r="K54"/>
      <c r="L54" t="s">
        <v>298</v>
      </c>
      <c r="N54" s="56">
        <f>MAX(Free_Agents[[#This Row],[Average]]*$R$11,0)+1</f>
        <v>1</v>
      </c>
      <c r="O54" s="57"/>
    </row>
    <row r="55" spans="1:15" x14ac:dyDescent="0.3">
      <c r="A55" s="1" t="s">
        <v>9457</v>
      </c>
      <c r="B55" s="1" t="s">
        <v>320</v>
      </c>
      <c r="C55" s="1" t="s">
        <v>334</v>
      </c>
      <c r="D55" s="69">
        <v>8</v>
      </c>
      <c r="E55" s="69">
        <v>-3.66</v>
      </c>
      <c r="F55" s="69">
        <v>0.64</v>
      </c>
      <c r="G55" s="69">
        <v>57</v>
      </c>
      <c r="H55" s="1" t="s">
        <v>9455</v>
      </c>
      <c r="I55" s="69">
        <v>6</v>
      </c>
      <c r="J55">
        <v>28</v>
      </c>
      <c r="K55" t="s">
        <v>16825</v>
      </c>
      <c r="L55" t="s">
        <v>298</v>
      </c>
      <c r="N55" s="56">
        <f>MAX(Free_Agents[[#This Row],[Average]]*$R$11,0)+1</f>
        <v>1</v>
      </c>
      <c r="O55" s="57"/>
    </row>
    <row r="56" spans="1:15" x14ac:dyDescent="0.3">
      <c r="A56" s="1" t="s">
        <v>8235</v>
      </c>
      <c r="B56" s="1" t="s">
        <v>320</v>
      </c>
      <c r="C56" s="1" t="s">
        <v>690</v>
      </c>
      <c r="D56" s="69">
        <v>10</v>
      </c>
      <c r="E56" s="69">
        <v>-3.67</v>
      </c>
      <c r="F56" s="69">
        <v>0.91</v>
      </c>
      <c r="G56" s="69">
        <v>58</v>
      </c>
      <c r="H56" s="1" t="s">
        <v>10088</v>
      </c>
      <c r="I56" s="69">
        <v>3</v>
      </c>
      <c r="J56">
        <v>25</v>
      </c>
      <c r="K56"/>
      <c r="L56" t="s">
        <v>298</v>
      </c>
      <c r="N56" s="56">
        <f>MAX(Free_Agents[[#This Row],[Average]]*$R$11,0)+1</f>
        <v>1</v>
      </c>
      <c r="O56" s="57"/>
    </row>
    <row r="57" spans="1:15" x14ac:dyDescent="0.3">
      <c r="A57" s="1" t="s">
        <v>16530</v>
      </c>
      <c r="B57" s="1" t="s">
        <v>310</v>
      </c>
      <c r="C57" s="1" t="s">
        <v>351</v>
      </c>
      <c r="D57" s="69">
        <v>6</v>
      </c>
      <c r="E57" s="69">
        <v>-3.68</v>
      </c>
      <c r="F57" s="69">
        <v>1.61</v>
      </c>
      <c r="G57" s="69">
        <v>26</v>
      </c>
      <c r="H57" s="1" t="s">
        <v>16531</v>
      </c>
      <c r="I57" s="69">
        <v>0</v>
      </c>
      <c r="J57">
        <v>21</v>
      </c>
      <c r="K57"/>
      <c r="L57" t="s">
        <v>298</v>
      </c>
      <c r="N57" s="56">
        <f>MAX(Free_Agents[[#This Row],[Average]]*$R$11,0)+1</f>
        <v>1</v>
      </c>
      <c r="O57" s="57"/>
    </row>
    <row r="58" spans="1:15" x14ac:dyDescent="0.3">
      <c r="A58" s="1" t="s">
        <v>16370</v>
      </c>
      <c r="B58" s="1" t="s">
        <v>347</v>
      </c>
      <c r="C58" s="1" t="s">
        <v>313</v>
      </c>
      <c r="D58" s="69">
        <v>10</v>
      </c>
      <c r="E58" s="69">
        <v>-3.7</v>
      </c>
      <c r="F58" s="69">
        <v>1.2</v>
      </c>
      <c r="G58" s="69">
        <v>89</v>
      </c>
      <c r="H58" s="1" t="s">
        <v>16371</v>
      </c>
      <c r="I58" s="69">
        <v>0</v>
      </c>
      <c r="J58">
        <v>22</v>
      </c>
      <c r="K58" t="s">
        <v>17550</v>
      </c>
      <c r="L58" t="s">
        <v>294</v>
      </c>
      <c r="N58" s="56">
        <f>MAX(Free_Agents[[#This Row],[Average]]*$R$11,0)+1</f>
        <v>1</v>
      </c>
      <c r="O58" s="57"/>
    </row>
    <row r="59" spans="1:15" x14ac:dyDescent="0.3">
      <c r="A59" s="1" t="s">
        <v>8152</v>
      </c>
      <c r="B59" s="1" t="s">
        <v>347</v>
      </c>
      <c r="C59" s="1" t="s">
        <v>302</v>
      </c>
      <c r="D59" s="69">
        <v>14</v>
      </c>
      <c r="E59" s="69">
        <v>-3.72</v>
      </c>
      <c r="F59" s="69">
        <v>1.38</v>
      </c>
      <c r="G59" s="69">
        <v>90</v>
      </c>
      <c r="H59" s="1" t="s">
        <v>8149</v>
      </c>
      <c r="I59" s="69">
        <v>4</v>
      </c>
      <c r="J59">
        <v>26</v>
      </c>
      <c r="K59"/>
      <c r="L59" t="s">
        <v>298</v>
      </c>
      <c r="N59" s="56">
        <f>MAX(Free_Agents[[#This Row],[Average]]*$R$11,0)+1</f>
        <v>1</v>
      </c>
      <c r="O59" s="57"/>
    </row>
    <row r="60" spans="1:15" x14ac:dyDescent="0.3">
      <c r="A60" s="1" t="s">
        <v>3301</v>
      </c>
      <c r="B60" s="1" t="s">
        <v>320</v>
      </c>
      <c r="C60" s="1" t="s">
        <v>870</v>
      </c>
      <c r="D60" s="69">
        <v>13</v>
      </c>
      <c r="E60" s="69">
        <v>-3.73</v>
      </c>
      <c r="F60" s="69">
        <v>1.05</v>
      </c>
      <c r="G60" s="69">
        <v>59</v>
      </c>
      <c r="H60" s="1" t="s">
        <v>55</v>
      </c>
      <c r="I60" s="69">
        <v>3</v>
      </c>
      <c r="J60">
        <v>25</v>
      </c>
      <c r="K60"/>
      <c r="L60" t="s">
        <v>298</v>
      </c>
      <c r="N60" s="56">
        <f>MAX(Free_Agents[[#This Row],[Average]]*$R$11,0)+1</f>
        <v>1</v>
      </c>
      <c r="O60" s="57"/>
    </row>
    <row r="61" spans="1:15" x14ac:dyDescent="0.3">
      <c r="A61" s="1" t="s">
        <v>14899</v>
      </c>
      <c r="B61" s="1" t="s">
        <v>448</v>
      </c>
      <c r="C61" s="1" t="s">
        <v>566</v>
      </c>
      <c r="D61" s="69">
        <v>11</v>
      </c>
      <c r="E61" s="69">
        <v>-3.74</v>
      </c>
      <c r="F61" s="69">
        <v>1.42</v>
      </c>
      <c r="G61" s="69">
        <v>68</v>
      </c>
      <c r="H61" s="1" t="s">
        <v>14900</v>
      </c>
      <c r="I61" s="69">
        <v>1</v>
      </c>
      <c r="J61">
        <v>23</v>
      </c>
      <c r="K61"/>
      <c r="L61" t="s">
        <v>298</v>
      </c>
      <c r="N61" s="56">
        <f>MAX(Free_Agents[[#This Row],[Average]]*$R$11,0)+1</f>
        <v>1</v>
      </c>
      <c r="O61" s="57"/>
    </row>
    <row r="62" spans="1:15" x14ac:dyDescent="0.3">
      <c r="A62" s="1" t="s">
        <v>4295</v>
      </c>
      <c r="B62" s="1" t="s">
        <v>320</v>
      </c>
      <c r="C62" s="1" t="s">
        <v>351</v>
      </c>
      <c r="D62" s="69">
        <v>6</v>
      </c>
      <c r="E62" s="69">
        <v>-3.75</v>
      </c>
      <c r="F62" s="69">
        <v>0.48</v>
      </c>
      <c r="G62" s="69">
        <v>60</v>
      </c>
      <c r="H62" s="1" t="s">
        <v>4292</v>
      </c>
      <c r="I62" s="69">
        <v>6</v>
      </c>
      <c r="J62">
        <v>28</v>
      </c>
      <c r="K62"/>
      <c r="L62" t="s">
        <v>298</v>
      </c>
      <c r="N62" s="56">
        <f>MAX(Free_Agents[[#This Row],[Average]]*$R$11,0)+1</f>
        <v>1</v>
      </c>
      <c r="O62" s="57"/>
    </row>
    <row r="63" spans="1:15" x14ac:dyDescent="0.3">
      <c r="A63" s="1" t="s">
        <v>7467</v>
      </c>
      <c r="B63" s="1" t="s">
        <v>448</v>
      </c>
      <c r="C63" s="1" t="s">
        <v>532</v>
      </c>
      <c r="D63" s="69">
        <v>6</v>
      </c>
      <c r="E63" s="69">
        <v>-3.79</v>
      </c>
      <c r="F63" s="69">
        <v>1.78</v>
      </c>
      <c r="G63" s="69">
        <v>70</v>
      </c>
      <c r="H63" s="1" t="s">
        <v>31</v>
      </c>
      <c r="I63" s="69">
        <v>4</v>
      </c>
      <c r="J63">
        <v>26</v>
      </c>
      <c r="K63"/>
      <c r="L63" t="s">
        <v>298</v>
      </c>
      <c r="N63" s="56">
        <f>MAX(Free_Agents[[#This Row],[Average]]*$R$11,0)+1</f>
        <v>1</v>
      </c>
      <c r="O63" s="57"/>
    </row>
    <row r="64" spans="1:15" x14ac:dyDescent="0.3">
      <c r="A64" s="1" t="s">
        <v>16168</v>
      </c>
      <c r="B64" s="1" t="s">
        <v>320</v>
      </c>
      <c r="C64" s="1" t="s">
        <v>302</v>
      </c>
      <c r="D64" s="69">
        <v>14</v>
      </c>
      <c r="E64" s="69">
        <v>-3.82</v>
      </c>
      <c r="F64" s="69">
        <v>1.21</v>
      </c>
      <c r="G64" s="69">
        <v>61</v>
      </c>
      <c r="H64" s="1" t="s">
        <v>16169</v>
      </c>
      <c r="I64" s="69">
        <v>0</v>
      </c>
      <c r="J64">
        <v>23</v>
      </c>
      <c r="K64"/>
      <c r="L64" t="s">
        <v>298</v>
      </c>
      <c r="N64" s="56">
        <f>MAX(Free_Agents[[#This Row],[Average]]*$R$11,0)+1</f>
        <v>1</v>
      </c>
      <c r="O64" s="57"/>
    </row>
    <row r="65" spans="1:15" x14ac:dyDescent="0.3">
      <c r="A65" s="1" t="s">
        <v>7815</v>
      </c>
      <c r="B65" s="1" t="s">
        <v>448</v>
      </c>
      <c r="C65" s="1" t="s">
        <v>386</v>
      </c>
      <c r="D65" s="69">
        <v>14</v>
      </c>
      <c r="E65" s="69">
        <v>-3.82</v>
      </c>
      <c r="F65" s="69">
        <v>1.27</v>
      </c>
      <c r="G65" s="69">
        <v>71</v>
      </c>
      <c r="H65" s="1" t="s">
        <v>7813</v>
      </c>
      <c r="I65" s="69">
        <v>3</v>
      </c>
      <c r="J65">
        <v>26</v>
      </c>
      <c r="K65"/>
      <c r="L65" t="s">
        <v>298</v>
      </c>
      <c r="N65" s="56">
        <f>MAX(Free_Agents[[#This Row],[Average]]*$R$11,0)+1</f>
        <v>1</v>
      </c>
      <c r="O65" s="57"/>
    </row>
    <row r="66" spans="1:15" x14ac:dyDescent="0.3">
      <c r="A66" s="1" t="s">
        <v>10288</v>
      </c>
      <c r="B66" s="1" t="s">
        <v>320</v>
      </c>
      <c r="C66" s="1" t="s">
        <v>566</v>
      </c>
      <c r="D66" s="69">
        <v>11</v>
      </c>
      <c r="E66" s="69">
        <v>-3.86</v>
      </c>
      <c r="F66" s="69">
        <v>0.77</v>
      </c>
      <c r="G66" s="69">
        <v>62</v>
      </c>
      <c r="H66" s="1" t="s">
        <v>10285</v>
      </c>
      <c r="I66" s="69">
        <v>4</v>
      </c>
      <c r="J66">
        <v>26</v>
      </c>
      <c r="K66"/>
      <c r="L66" t="s">
        <v>298</v>
      </c>
      <c r="N66" s="56">
        <f>MAX(Free_Agents[[#This Row],[Average]]*$R$11,0)+1</f>
        <v>1</v>
      </c>
      <c r="O66" s="57"/>
    </row>
    <row r="67" spans="1:15" x14ac:dyDescent="0.3">
      <c r="A67" s="1" t="s">
        <v>2899</v>
      </c>
      <c r="B67" s="1" t="s">
        <v>320</v>
      </c>
      <c r="C67" s="1" t="s">
        <v>548</v>
      </c>
      <c r="D67" s="69">
        <v>13</v>
      </c>
      <c r="E67" s="69">
        <v>-3.89</v>
      </c>
      <c r="F67" s="69">
        <v>0.57999999999999996</v>
      </c>
      <c r="G67" s="69">
        <v>63</v>
      </c>
      <c r="H67" s="1" t="s">
        <v>2896</v>
      </c>
      <c r="I67" s="69">
        <v>6</v>
      </c>
      <c r="J67">
        <v>27</v>
      </c>
      <c r="K67"/>
      <c r="L67" t="s">
        <v>298</v>
      </c>
      <c r="N67" s="56">
        <f>MAX(Free_Agents[[#This Row],[Average]]*$R$11,0)+1</f>
        <v>1</v>
      </c>
      <c r="O67" s="57"/>
    </row>
    <row r="68" spans="1:15" x14ac:dyDescent="0.3">
      <c r="A68" s="1" t="s">
        <v>16898</v>
      </c>
      <c r="B68" s="1" t="s">
        <v>347</v>
      </c>
      <c r="C68" s="1" t="s">
        <v>414</v>
      </c>
      <c r="D68" s="69">
        <v>9</v>
      </c>
      <c r="E68" s="69">
        <v>-3.89</v>
      </c>
      <c r="F68" s="69">
        <v>0.95</v>
      </c>
      <c r="G68" s="69">
        <v>93</v>
      </c>
      <c r="H68" s="1" t="s">
        <v>16560</v>
      </c>
      <c r="I68" s="69">
        <v>0</v>
      </c>
      <c r="J68">
        <v>24</v>
      </c>
      <c r="K68" t="s">
        <v>407</v>
      </c>
      <c r="L68" t="s">
        <v>298</v>
      </c>
      <c r="N68" s="56">
        <f>MAX(Free_Agents[[#This Row],[Average]]*$R$11,0)+1</f>
        <v>1</v>
      </c>
      <c r="O68" s="57"/>
    </row>
    <row r="69" spans="1:15" x14ac:dyDescent="0.3">
      <c r="A69" s="1" t="s">
        <v>2269</v>
      </c>
      <c r="B69" s="1" t="s">
        <v>347</v>
      </c>
      <c r="C69" s="1" t="s">
        <v>351</v>
      </c>
      <c r="D69" s="69">
        <v>6</v>
      </c>
      <c r="E69" s="69">
        <v>-3.9</v>
      </c>
      <c r="F69" s="69">
        <v>1.36</v>
      </c>
      <c r="G69" s="69">
        <v>94</v>
      </c>
      <c r="H69" s="1" t="s">
        <v>34</v>
      </c>
      <c r="I69" s="69">
        <v>4</v>
      </c>
      <c r="J69">
        <v>28</v>
      </c>
      <c r="K69"/>
      <c r="L69" t="s">
        <v>298</v>
      </c>
      <c r="N69" s="56">
        <f>MAX(Free_Agents[[#This Row],[Average]]*$R$11,0)+1</f>
        <v>1</v>
      </c>
      <c r="O69" s="57"/>
    </row>
    <row r="70" spans="1:15" x14ac:dyDescent="0.3">
      <c r="A70" s="1" t="s">
        <v>1626</v>
      </c>
      <c r="B70" s="1" t="s">
        <v>448</v>
      </c>
      <c r="C70" s="1" t="s">
        <v>313</v>
      </c>
      <c r="D70" s="69">
        <v>10</v>
      </c>
      <c r="E70" s="69">
        <v>-3.91</v>
      </c>
      <c r="F70" s="69">
        <v>0.92</v>
      </c>
      <c r="G70" s="69">
        <v>76</v>
      </c>
      <c r="H70" s="1" t="s">
        <v>166</v>
      </c>
      <c r="I70" s="69">
        <v>5</v>
      </c>
      <c r="J70">
        <v>29</v>
      </c>
      <c r="K70"/>
      <c r="L70" t="s">
        <v>298</v>
      </c>
      <c r="N70" s="56">
        <f>MAX(Free_Agents[[#This Row],[Average]]*$R$11,0)+1</f>
        <v>1</v>
      </c>
      <c r="O70" s="57"/>
    </row>
    <row r="71" spans="1:15" x14ac:dyDescent="0.3">
      <c r="A71" s="1" t="s">
        <v>3067</v>
      </c>
      <c r="B71" s="1" t="s">
        <v>320</v>
      </c>
      <c r="C71" s="1" t="s">
        <v>295</v>
      </c>
      <c r="D71" s="69"/>
      <c r="E71" s="69">
        <v>-3.92</v>
      </c>
      <c r="F71" s="69">
        <v>0.06</v>
      </c>
      <c r="G71" s="69">
        <v>64</v>
      </c>
      <c r="H71" s="1" t="s">
        <v>3065</v>
      </c>
      <c r="I71" s="69">
        <v>8</v>
      </c>
      <c r="J71">
        <v>30</v>
      </c>
      <c r="K71"/>
      <c r="L71" t="s">
        <v>298</v>
      </c>
      <c r="N71" s="56">
        <f>MAX(Free_Agents[[#This Row],[Average]]*$R$11,0)+1</f>
        <v>1</v>
      </c>
      <c r="O71" s="57"/>
    </row>
    <row r="72" spans="1:15" x14ac:dyDescent="0.3">
      <c r="A72" s="1" t="s">
        <v>1306</v>
      </c>
      <c r="B72" s="1" t="s">
        <v>347</v>
      </c>
      <c r="C72" s="1" t="s">
        <v>305</v>
      </c>
      <c r="D72" s="69">
        <v>12</v>
      </c>
      <c r="E72" s="69">
        <v>-3.96</v>
      </c>
      <c r="F72" s="69">
        <v>1.42</v>
      </c>
      <c r="G72" s="69">
        <v>97</v>
      </c>
      <c r="H72" s="1" t="s">
        <v>1303</v>
      </c>
      <c r="I72" s="69">
        <v>5</v>
      </c>
      <c r="J72">
        <v>26</v>
      </c>
      <c r="K72"/>
      <c r="L72" t="s">
        <v>298</v>
      </c>
      <c r="N72" s="56">
        <f>MAX(Free_Agents[[#This Row],[Average]]*$R$11,0)+1</f>
        <v>1</v>
      </c>
      <c r="O72" s="57"/>
    </row>
    <row r="73" spans="1:15" x14ac:dyDescent="0.3">
      <c r="A73" s="1" t="s">
        <v>4393</v>
      </c>
      <c r="B73" s="1" t="s">
        <v>448</v>
      </c>
      <c r="C73" s="1" t="s">
        <v>870</v>
      </c>
      <c r="D73" s="69">
        <v>13</v>
      </c>
      <c r="E73" s="69">
        <v>-3.97</v>
      </c>
      <c r="F73" s="69">
        <v>2.27</v>
      </c>
      <c r="G73" s="69">
        <v>77</v>
      </c>
      <c r="H73" s="1" t="s">
        <v>14524</v>
      </c>
      <c r="I73" s="69">
        <v>1</v>
      </c>
      <c r="J73">
        <v>25</v>
      </c>
      <c r="K73"/>
      <c r="L73" t="s">
        <v>298</v>
      </c>
      <c r="N73" s="56">
        <f>MAX(Free_Agents[[#This Row],[Average]]*$R$11,0)+1</f>
        <v>1</v>
      </c>
      <c r="O73" s="57"/>
    </row>
    <row r="74" spans="1:15" x14ac:dyDescent="0.3">
      <c r="A74" s="1" t="s">
        <v>16173</v>
      </c>
      <c r="B74" s="1" t="s">
        <v>448</v>
      </c>
      <c r="C74" s="1" t="s">
        <v>870</v>
      </c>
      <c r="D74" s="69">
        <v>13</v>
      </c>
      <c r="E74" s="69">
        <v>-3.99</v>
      </c>
      <c r="F74" s="69">
        <v>0.98</v>
      </c>
      <c r="G74" s="69">
        <v>79</v>
      </c>
      <c r="H74" s="1" t="s">
        <v>16174</v>
      </c>
      <c r="I74" s="69">
        <v>0</v>
      </c>
      <c r="J74">
        <v>22</v>
      </c>
      <c r="K74"/>
      <c r="L74" t="s">
        <v>298</v>
      </c>
      <c r="N74" s="56">
        <f>MAX(Free_Agents[[#This Row],[Average]]*$R$11,0)+1</f>
        <v>1</v>
      </c>
      <c r="O74" s="57"/>
    </row>
    <row r="75" spans="1:15" x14ac:dyDescent="0.3">
      <c r="A75" s="1" t="s">
        <v>14265</v>
      </c>
      <c r="B75" s="1" t="s">
        <v>320</v>
      </c>
      <c r="C75" s="1" t="s">
        <v>566</v>
      </c>
      <c r="D75" s="69">
        <v>11</v>
      </c>
      <c r="E75" s="69">
        <v>-4.01</v>
      </c>
      <c r="F75" s="69">
        <v>0.78</v>
      </c>
      <c r="G75" s="69">
        <v>66</v>
      </c>
      <c r="H75" s="1" t="s">
        <v>14266</v>
      </c>
      <c r="I75" s="69">
        <v>1</v>
      </c>
      <c r="J75">
        <v>24</v>
      </c>
      <c r="K75"/>
      <c r="L75" t="s">
        <v>298</v>
      </c>
      <c r="N75" s="56">
        <f>MAX(Free_Agents[[#This Row],[Average]]*$R$11,0)+1</f>
        <v>1</v>
      </c>
      <c r="O75" s="57"/>
    </row>
    <row r="76" spans="1:15" x14ac:dyDescent="0.3">
      <c r="A76" s="1" t="s">
        <v>10354</v>
      </c>
      <c r="B76" s="1" t="s">
        <v>320</v>
      </c>
      <c r="C76" s="1" t="s">
        <v>690</v>
      </c>
      <c r="D76" s="69">
        <v>10</v>
      </c>
      <c r="E76" s="69">
        <v>-4.01</v>
      </c>
      <c r="F76" s="69">
        <v>0.62</v>
      </c>
      <c r="G76" s="69">
        <v>65</v>
      </c>
      <c r="H76" s="1" t="s">
        <v>10351</v>
      </c>
      <c r="I76" s="69">
        <v>2</v>
      </c>
      <c r="J76">
        <v>24</v>
      </c>
      <c r="K76"/>
      <c r="L76" t="s">
        <v>298</v>
      </c>
      <c r="N76" s="56">
        <f>MAX(Free_Agents[[#This Row],[Average]]*$R$11,0)+1</f>
        <v>1</v>
      </c>
      <c r="O76" s="57"/>
    </row>
    <row r="77" spans="1:15" x14ac:dyDescent="0.3">
      <c r="A77" s="1" t="s">
        <v>7867</v>
      </c>
      <c r="B77" s="1" t="s">
        <v>320</v>
      </c>
      <c r="C77" s="1" t="s">
        <v>904</v>
      </c>
      <c r="D77" s="69">
        <v>7</v>
      </c>
      <c r="E77" s="69">
        <v>-4.03</v>
      </c>
      <c r="F77" s="69">
        <v>0.67</v>
      </c>
      <c r="G77" s="69">
        <v>68</v>
      </c>
      <c r="H77" s="1" t="s">
        <v>7864</v>
      </c>
      <c r="I77" s="69">
        <v>6</v>
      </c>
      <c r="J77">
        <v>29</v>
      </c>
      <c r="K77"/>
      <c r="L77" t="s">
        <v>298</v>
      </c>
      <c r="N77" s="56">
        <f>MAX(Free_Agents[[#This Row],[Average]]*$R$11,0)+1</f>
        <v>1</v>
      </c>
      <c r="O77" s="57"/>
    </row>
    <row r="78" spans="1:15" x14ac:dyDescent="0.3">
      <c r="A78" s="1" t="s">
        <v>5990</v>
      </c>
      <c r="B78" s="1" t="s">
        <v>320</v>
      </c>
      <c r="C78" s="1" t="s">
        <v>518</v>
      </c>
      <c r="D78" s="69">
        <v>14</v>
      </c>
      <c r="E78" s="69">
        <v>-4.05</v>
      </c>
      <c r="F78" s="69">
        <v>0.35</v>
      </c>
      <c r="G78" s="69">
        <v>69</v>
      </c>
      <c r="H78" s="1" t="s">
        <v>5987</v>
      </c>
      <c r="I78" s="69">
        <v>4</v>
      </c>
      <c r="J78">
        <v>26</v>
      </c>
      <c r="K78"/>
      <c r="L78" t="s">
        <v>298</v>
      </c>
      <c r="N78" s="56">
        <f>MAX(Free_Agents[[#This Row],[Average]]*$R$11,0)+1</f>
        <v>1</v>
      </c>
      <c r="O78" s="57"/>
    </row>
    <row r="79" spans="1:15" x14ac:dyDescent="0.3">
      <c r="A79" s="1" t="s">
        <v>16410</v>
      </c>
      <c r="B79" s="1" t="s">
        <v>448</v>
      </c>
      <c r="C79" s="1" t="s">
        <v>486</v>
      </c>
      <c r="D79" s="69">
        <v>14</v>
      </c>
      <c r="E79" s="69">
        <v>-4.0599999999999996</v>
      </c>
      <c r="F79" s="69">
        <v>1.17</v>
      </c>
      <c r="G79" s="69">
        <v>81</v>
      </c>
      <c r="H79" s="1" t="s">
        <v>16411</v>
      </c>
      <c r="I79" s="69">
        <v>0</v>
      </c>
      <c r="J79">
        <v>23</v>
      </c>
      <c r="K79" t="s">
        <v>16825</v>
      </c>
      <c r="L79" t="s">
        <v>298</v>
      </c>
      <c r="N79" s="56">
        <f>MAX(Free_Agents[[#This Row],[Average]]*$R$11,0)+1</f>
        <v>1</v>
      </c>
      <c r="O79" s="57"/>
    </row>
    <row r="80" spans="1:15" x14ac:dyDescent="0.3">
      <c r="A80" s="1" t="s">
        <v>16450</v>
      </c>
      <c r="B80" s="1" t="s">
        <v>347</v>
      </c>
      <c r="C80" s="1" t="s">
        <v>690</v>
      </c>
      <c r="D80" s="69">
        <v>10</v>
      </c>
      <c r="E80" s="69">
        <v>-4.0599999999999996</v>
      </c>
      <c r="F80" s="69">
        <v>1.06</v>
      </c>
      <c r="G80" s="69">
        <v>100</v>
      </c>
      <c r="H80" s="1" t="s">
        <v>16451</v>
      </c>
      <c r="I80" s="69">
        <v>0</v>
      </c>
      <c r="J80">
        <v>22</v>
      </c>
      <c r="K80"/>
      <c r="L80" t="s">
        <v>298</v>
      </c>
      <c r="N80" s="56">
        <f>MAX(Free_Agents[[#This Row],[Average]]*$R$11,0)+1</f>
        <v>1</v>
      </c>
      <c r="O80" s="57"/>
    </row>
    <row r="81" spans="1:15" x14ac:dyDescent="0.3">
      <c r="A81" s="1" t="s">
        <v>16599</v>
      </c>
      <c r="B81" s="1" t="s">
        <v>320</v>
      </c>
      <c r="C81" s="1" t="s">
        <v>518</v>
      </c>
      <c r="D81" s="69">
        <v>14</v>
      </c>
      <c r="E81" s="69">
        <v>-4.0599999999999996</v>
      </c>
      <c r="F81" s="69">
        <v>0.56999999999999995</v>
      </c>
      <c r="G81" s="69">
        <v>70</v>
      </c>
      <c r="H81" s="1" t="s">
        <v>16600</v>
      </c>
      <c r="I81" s="69">
        <v>0</v>
      </c>
      <c r="J81">
        <v>22</v>
      </c>
      <c r="K81"/>
      <c r="L81" t="s">
        <v>298</v>
      </c>
      <c r="N81" s="56">
        <f>MAX(Free_Agents[[#This Row],[Average]]*$R$11,0)+1</f>
        <v>1</v>
      </c>
      <c r="O81" s="57"/>
    </row>
    <row r="82" spans="1:15" x14ac:dyDescent="0.3">
      <c r="A82" s="1" t="s">
        <v>16760</v>
      </c>
      <c r="B82" s="1" t="s">
        <v>320</v>
      </c>
      <c r="C82" s="1" t="s">
        <v>305</v>
      </c>
      <c r="D82" s="69">
        <v>12</v>
      </c>
      <c r="E82" s="69">
        <v>-4.12</v>
      </c>
      <c r="F82" s="69">
        <v>0.52</v>
      </c>
      <c r="G82" s="69">
        <v>72</v>
      </c>
      <c r="H82" s="1" t="s">
        <v>16761</v>
      </c>
      <c r="I82" s="69">
        <v>0</v>
      </c>
      <c r="J82">
        <v>22</v>
      </c>
      <c r="K82"/>
      <c r="L82" t="s">
        <v>298</v>
      </c>
      <c r="N82" s="56">
        <f>MAX(Free_Agents[[#This Row],[Average]]*$R$11,0)+1</f>
        <v>1</v>
      </c>
      <c r="O82" s="57"/>
    </row>
    <row r="83" spans="1:15" x14ac:dyDescent="0.3">
      <c r="A83" s="1" t="s">
        <v>8098</v>
      </c>
      <c r="B83" s="1" t="s">
        <v>347</v>
      </c>
      <c r="C83" s="1" t="s">
        <v>690</v>
      </c>
      <c r="D83" s="69">
        <v>10</v>
      </c>
      <c r="E83" s="69">
        <v>-4.13</v>
      </c>
      <c r="F83" s="69">
        <v>1.25</v>
      </c>
      <c r="G83" s="69">
        <v>101</v>
      </c>
      <c r="H83" s="1" t="s">
        <v>147</v>
      </c>
      <c r="I83" s="69">
        <v>6</v>
      </c>
      <c r="J83">
        <v>28</v>
      </c>
      <c r="K83"/>
      <c r="L83" t="s">
        <v>298</v>
      </c>
      <c r="N83" s="56">
        <f>MAX(Free_Agents[[#This Row],[Average]]*$R$11,0)+1</f>
        <v>1</v>
      </c>
      <c r="O83" s="57"/>
    </row>
    <row r="84" spans="1:15" x14ac:dyDescent="0.3">
      <c r="A84" s="1" t="s">
        <v>10216</v>
      </c>
      <c r="B84" s="1" t="s">
        <v>448</v>
      </c>
      <c r="C84" s="1" t="s">
        <v>476</v>
      </c>
      <c r="D84" s="69">
        <v>6</v>
      </c>
      <c r="E84" s="69">
        <v>-4.13</v>
      </c>
      <c r="F84" s="69">
        <v>1.3</v>
      </c>
      <c r="G84" s="69">
        <v>82</v>
      </c>
      <c r="H84" s="1" t="s">
        <v>237</v>
      </c>
      <c r="I84" s="69">
        <v>8</v>
      </c>
      <c r="J84">
        <v>30</v>
      </c>
      <c r="K84"/>
      <c r="L84" t="s">
        <v>298</v>
      </c>
      <c r="N84" s="56">
        <f>MAX(Free_Agents[[#This Row],[Average]]*$R$11,0)+1</f>
        <v>1</v>
      </c>
      <c r="O84" s="57"/>
    </row>
    <row r="85" spans="1:15" x14ac:dyDescent="0.3">
      <c r="A85" s="1" t="s">
        <v>3277</v>
      </c>
      <c r="B85" s="1" t="s">
        <v>448</v>
      </c>
      <c r="C85" s="1" t="s">
        <v>305</v>
      </c>
      <c r="D85" s="69">
        <v>12</v>
      </c>
      <c r="E85" s="69">
        <v>-4.1399999999999997</v>
      </c>
      <c r="F85" s="69">
        <v>0.82</v>
      </c>
      <c r="G85" s="69">
        <v>83</v>
      </c>
      <c r="H85" s="1" t="s">
        <v>18</v>
      </c>
      <c r="I85" s="69">
        <v>7</v>
      </c>
      <c r="J85">
        <v>29</v>
      </c>
      <c r="K85"/>
      <c r="L85" t="s">
        <v>298</v>
      </c>
      <c r="N85" s="56">
        <f>MAX(Free_Agents[[#This Row],[Average]]*$R$11,0)+1</f>
        <v>1</v>
      </c>
      <c r="O85" s="57"/>
    </row>
    <row r="86" spans="1:15" x14ac:dyDescent="0.3">
      <c r="A86" s="1" t="s">
        <v>8131</v>
      </c>
      <c r="B86" s="1" t="s">
        <v>347</v>
      </c>
      <c r="C86" s="1" t="s">
        <v>909</v>
      </c>
      <c r="D86" s="69">
        <v>7</v>
      </c>
      <c r="E86" s="69">
        <v>-4.1399999999999997</v>
      </c>
      <c r="F86" s="69">
        <v>1.01</v>
      </c>
      <c r="G86" s="69">
        <v>102</v>
      </c>
      <c r="H86" s="1" t="s">
        <v>228</v>
      </c>
      <c r="I86" s="69">
        <v>3</v>
      </c>
      <c r="J86">
        <v>25</v>
      </c>
      <c r="K86"/>
      <c r="L86" t="s">
        <v>298</v>
      </c>
      <c r="N86" s="56">
        <f>MAX(Free_Agents[[#This Row],[Average]]*$R$11,0)+1</f>
        <v>1</v>
      </c>
      <c r="O86" s="57"/>
    </row>
    <row r="87" spans="1:15" x14ac:dyDescent="0.3">
      <c r="A87" s="1" t="s">
        <v>7364</v>
      </c>
      <c r="B87" s="1" t="s">
        <v>320</v>
      </c>
      <c r="C87" s="1" t="s">
        <v>305</v>
      </c>
      <c r="D87" s="69">
        <v>12</v>
      </c>
      <c r="E87" s="69">
        <v>-4.1500000000000004</v>
      </c>
      <c r="F87" s="69">
        <v>0.56999999999999995</v>
      </c>
      <c r="G87" s="69">
        <v>73</v>
      </c>
      <c r="H87" s="1" t="s">
        <v>7362</v>
      </c>
      <c r="I87" s="69">
        <v>6</v>
      </c>
      <c r="J87">
        <v>29</v>
      </c>
      <c r="K87"/>
      <c r="L87" t="s">
        <v>298</v>
      </c>
      <c r="N87" s="56">
        <f>MAX(Free_Agents[[#This Row],[Average]]*$R$11,0)+1</f>
        <v>1</v>
      </c>
      <c r="O87" s="57"/>
    </row>
    <row r="88" spans="1:15" x14ac:dyDescent="0.3">
      <c r="A88" s="1" t="s">
        <v>14661</v>
      </c>
      <c r="B88" s="1" t="s">
        <v>320</v>
      </c>
      <c r="C88" s="1" t="s">
        <v>364</v>
      </c>
      <c r="D88" s="69">
        <v>13</v>
      </c>
      <c r="E88" s="69">
        <v>-4.16</v>
      </c>
      <c r="F88" s="69">
        <v>0.35</v>
      </c>
      <c r="G88" s="69">
        <v>74</v>
      </c>
      <c r="H88" s="1" t="s">
        <v>14662</v>
      </c>
      <c r="I88" s="69">
        <v>1</v>
      </c>
      <c r="J88">
        <v>24</v>
      </c>
      <c r="K88" t="s">
        <v>407</v>
      </c>
      <c r="L88" t="s">
        <v>298</v>
      </c>
      <c r="N88" s="56">
        <f>MAX(Free_Agents[[#This Row],[Average]]*$R$11,0)+1</f>
        <v>1</v>
      </c>
      <c r="O88" s="57"/>
    </row>
    <row r="89" spans="1:15" x14ac:dyDescent="0.3">
      <c r="A89" s="1" t="s">
        <v>10362</v>
      </c>
      <c r="B89" s="1" t="s">
        <v>448</v>
      </c>
      <c r="C89" s="1" t="s">
        <v>476</v>
      </c>
      <c r="D89" s="69">
        <v>6</v>
      </c>
      <c r="E89" s="69">
        <v>-4.16</v>
      </c>
      <c r="F89" s="69">
        <v>1.1499999999999999</v>
      </c>
      <c r="G89" s="69">
        <v>84</v>
      </c>
      <c r="H89" s="1" t="s">
        <v>10359</v>
      </c>
      <c r="I89" s="69">
        <v>2</v>
      </c>
      <c r="J89">
        <v>24</v>
      </c>
      <c r="K89"/>
      <c r="L89" t="s">
        <v>298</v>
      </c>
      <c r="N89" s="56">
        <f>MAX(Free_Agents[[#This Row],[Average]]*$R$11,0)+1</f>
        <v>1</v>
      </c>
      <c r="O89" s="57"/>
    </row>
    <row r="90" spans="1:15" x14ac:dyDescent="0.3">
      <c r="A90" s="1" t="s">
        <v>1238</v>
      </c>
      <c r="B90" s="1" t="s">
        <v>320</v>
      </c>
      <c r="C90" s="1" t="s">
        <v>351</v>
      </c>
      <c r="D90" s="69">
        <v>6</v>
      </c>
      <c r="E90" s="69">
        <v>-4.17</v>
      </c>
      <c r="F90" s="69">
        <v>0.56999999999999995</v>
      </c>
      <c r="G90" s="69">
        <v>76</v>
      </c>
      <c r="H90" s="1" t="s">
        <v>1235</v>
      </c>
      <c r="I90" s="69">
        <v>8</v>
      </c>
      <c r="J90">
        <v>31</v>
      </c>
      <c r="K90"/>
      <c r="L90" t="s">
        <v>298</v>
      </c>
      <c r="N90" s="56">
        <f>MAX(Free_Agents[[#This Row],[Average]]*$R$11,0)+1</f>
        <v>1</v>
      </c>
      <c r="O90" s="57"/>
    </row>
    <row r="91" spans="1:15" x14ac:dyDescent="0.3">
      <c r="A91" s="1" t="s">
        <v>4634</v>
      </c>
      <c r="B91" s="1" t="s">
        <v>320</v>
      </c>
      <c r="C91" s="1" t="s">
        <v>518</v>
      </c>
      <c r="D91" s="69">
        <v>14</v>
      </c>
      <c r="E91" s="69">
        <v>-4.17</v>
      </c>
      <c r="F91" s="69">
        <v>0.53</v>
      </c>
      <c r="G91" s="69">
        <v>75</v>
      </c>
      <c r="H91" s="1" t="s">
        <v>4630</v>
      </c>
      <c r="I91" s="69">
        <v>3</v>
      </c>
      <c r="J91">
        <v>25</v>
      </c>
      <c r="K91"/>
      <c r="L91" t="s">
        <v>298</v>
      </c>
      <c r="N91" s="56">
        <f>MAX(Free_Agents[[#This Row],[Average]]*$R$11,0)+1</f>
        <v>1</v>
      </c>
      <c r="O91" s="57"/>
    </row>
    <row r="92" spans="1:15" x14ac:dyDescent="0.3">
      <c r="A92" s="1" t="s">
        <v>16405</v>
      </c>
      <c r="B92" s="1" t="s">
        <v>347</v>
      </c>
      <c r="C92" s="1" t="s">
        <v>364</v>
      </c>
      <c r="D92" s="69">
        <v>13</v>
      </c>
      <c r="E92" s="69">
        <v>-4.2</v>
      </c>
      <c r="F92" s="69">
        <v>1.22</v>
      </c>
      <c r="G92" s="69">
        <v>103</v>
      </c>
      <c r="H92" s="1" t="s">
        <v>16406</v>
      </c>
      <c r="I92" s="69">
        <v>0</v>
      </c>
      <c r="J92">
        <v>21</v>
      </c>
      <c r="K92"/>
      <c r="L92" t="s">
        <v>298</v>
      </c>
      <c r="N92" s="56">
        <f>MAX(Free_Agents[[#This Row],[Average]]*$R$11,0)+1</f>
        <v>1</v>
      </c>
      <c r="O92" s="57"/>
    </row>
    <row r="93" spans="1:15" x14ac:dyDescent="0.3">
      <c r="A93" s="1" t="s">
        <v>10251</v>
      </c>
      <c r="B93" s="1" t="s">
        <v>320</v>
      </c>
      <c r="C93" s="1" t="s">
        <v>690</v>
      </c>
      <c r="D93" s="69">
        <v>10</v>
      </c>
      <c r="E93" s="69">
        <v>-4.2300000000000004</v>
      </c>
      <c r="F93" s="69">
        <v>0.47</v>
      </c>
      <c r="G93" s="69">
        <v>77</v>
      </c>
      <c r="H93" s="1" t="s">
        <v>10248</v>
      </c>
      <c r="I93" s="69">
        <v>4</v>
      </c>
      <c r="J93">
        <v>27</v>
      </c>
      <c r="K93"/>
      <c r="L93" t="s">
        <v>298</v>
      </c>
      <c r="N93" s="56">
        <f>MAX(Free_Agents[[#This Row],[Average]]*$R$11,0)+1</f>
        <v>1</v>
      </c>
      <c r="O93" s="57"/>
    </row>
    <row r="94" spans="1:15" x14ac:dyDescent="0.3">
      <c r="A94" s="1" t="s">
        <v>9474</v>
      </c>
      <c r="B94" s="1" t="s">
        <v>320</v>
      </c>
      <c r="C94" s="1" t="s">
        <v>904</v>
      </c>
      <c r="D94" s="69">
        <v>7</v>
      </c>
      <c r="E94" s="69">
        <v>-4.24</v>
      </c>
      <c r="F94" s="69">
        <v>0.12</v>
      </c>
      <c r="G94" s="69">
        <v>78</v>
      </c>
      <c r="H94" s="1" t="s">
        <v>9472</v>
      </c>
      <c r="I94" s="69">
        <v>11</v>
      </c>
      <c r="J94">
        <v>33</v>
      </c>
      <c r="K94"/>
      <c r="L94" t="s">
        <v>298</v>
      </c>
      <c r="N94" s="56">
        <f>MAX(Free_Agents[[#This Row],[Average]]*$R$11,0)+1</f>
        <v>1</v>
      </c>
      <c r="O94" s="57"/>
    </row>
    <row r="95" spans="1:15" x14ac:dyDescent="0.3">
      <c r="A95" s="1" t="s">
        <v>797</v>
      </c>
      <c r="B95" s="1" t="s">
        <v>320</v>
      </c>
      <c r="C95" s="1" t="s">
        <v>364</v>
      </c>
      <c r="D95" s="69">
        <v>13</v>
      </c>
      <c r="E95" s="69">
        <v>-4.26</v>
      </c>
      <c r="F95" s="69">
        <v>0.55000000000000004</v>
      </c>
      <c r="G95" s="69">
        <v>81</v>
      </c>
      <c r="H95" s="1" t="s">
        <v>792</v>
      </c>
      <c r="I95" s="69">
        <v>15</v>
      </c>
      <c r="J95">
        <v>37</v>
      </c>
      <c r="K95"/>
      <c r="L95" t="s">
        <v>298</v>
      </c>
      <c r="N95" s="56">
        <f>MAX(Free_Agents[[#This Row],[Average]]*$R$11,0)+1</f>
        <v>1</v>
      </c>
      <c r="O95" s="57"/>
    </row>
    <row r="96" spans="1:15" x14ac:dyDescent="0.3">
      <c r="A96" s="1" t="s">
        <v>16877</v>
      </c>
      <c r="B96" s="1" t="s">
        <v>448</v>
      </c>
      <c r="C96" s="1" t="s">
        <v>566</v>
      </c>
      <c r="D96" s="69">
        <v>11</v>
      </c>
      <c r="E96" s="69">
        <v>-4.26</v>
      </c>
      <c r="F96" s="69">
        <v>1.23</v>
      </c>
      <c r="G96" s="69">
        <v>88</v>
      </c>
      <c r="H96" s="1" t="s">
        <v>16879</v>
      </c>
      <c r="I96" s="69">
        <v>0</v>
      </c>
      <c r="J96">
        <v>23</v>
      </c>
      <c r="K96"/>
      <c r="L96" t="s">
        <v>298</v>
      </c>
      <c r="N96" s="56">
        <f>MAX(Free_Agents[[#This Row],[Average]]*$R$11,0)+1</f>
        <v>1</v>
      </c>
      <c r="O96" s="57"/>
    </row>
    <row r="97" spans="1:15" x14ac:dyDescent="0.3">
      <c r="A97" s="1" t="s">
        <v>16837</v>
      </c>
      <c r="B97" s="1" t="s">
        <v>320</v>
      </c>
      <c r="C97" s="1" t="s">
        <v>566</v>
      </c>
      <c r="D97" s="69">
        <v>11</v>
      </c>
      <c r="E97" s="69">
        <v>-4.28</v>
      </c>
      <c r="F97" s="69">
        <v>0.4</v>
      </c>
      <c r="G97" s="69">
        <v>83</v>
      </c>
      <c r="H97" s="1" t="s">
        <v>16838</v>
      </c>
      <c r="I97" s="69">
        <v>0</v>
      </c>
      <c r="J97"/>
      <c r="K97"/>
      <c r="L97" t="s">
        <v>298</v>
      </c>
      <c r="N97" s="56">
        <f>MAX(Free_Agents[[#This Row],[Average]]*$R$11,0)+1</f>
        <v>1</v>
      </c>
      <c r="O97" s="57"/>
    </row>
    <row r="98" spans="1:15" x14ac:dyDescent="0.3">
      <c r="A98" s="1" t="s">
        <v>16845</v>
      </c>
      <c r="B98" s="1" t="s">
        <v>320</v>
      </c>
      <c r="C98" s="1" t="s">
        <v>904</v>
      </c>
      <c r="D98" s="69">
        <v>7</v>
      </c>
      <c r="E98" s="69">
        <v>-4.3</v>
      </c>
      <c r="F98" s="69">
        <v>1.02</v>
      </c>
      <c r="G98" s="69">
        <v>84</v>
      </c>
      <c r="H98" s="1" t="s">
        <v>16846</v>
      </c>
      <c r="I98" s="69">
        <v>0</v>
      </c>
      <c r="J98"/>
      <c r="K98"/>
      <c r="L98" t="s">
        <v>298</v>
      </c>
      <c r="N98" s="56">
        <f>MAX(Free_Agents[[#This Row],[Average]]*$R$11,0)+1</f>
        <v>1</v>
      </c>
      <c r="O98" s="57"/>
    </row>
    <row r="99" spans="1:15" x14ac:dyDescent="0.3">
      <c r="A99" s="1" t="s">
        <v>16867</v>
      </c>
      <c r="B99" s="1" t="s">
        <v>320</v>
      </c>
      <c r="C99" s="1" t="s">
        <v>870</v>
      </c>
      <c r="D99" s="69">
        <v>13</v>
      </c>
      <c r="E99" s="69">
        <v>-4.32</v>
      </c>
      <c r="F99" s="69">
        <v>0.37</v>
      </c>
      <c r="G99" s="69">
        <v>85</v>
      </c>
      <c r="H99" s="1" t="s">
        <v>16869</v>
      </c>
      <c r="I99" s="69">
        <v>0</v>
      </c>
      <c r="J99">
        <v>21</v>
      </c>
      <c r="K99"/>
      <c r="L99" t="s">
        <v>298</v>
      </c>
      <c r="N99" s="56">
        <f>MAX(Free_Agents[[#This Row],[Average]]*$R$11,0)+1</f>
        <v>1</v>
      </c>
      <c r="O99" s="57"/>
    </row>
    <row r="100" spans="1:15" x14ac:dyDescent="0.3">
      <c r="A100" s="1" t="s">
        <v>3198</v>
      </c>
      <c r="B100" s="1" t="s">
        <v>320</v>
      </c>
      <c r="C100" s="1" t="s">
        <v>339</v>
      </c>
      <c r="D100" s="69">
        <v>12</v>
      </c>
      <c r="E100" s="69">
        <v>-4.33</v>
      </c>
      <c r="F100" s="69">
        <v>0.62</v>
      </c>
      <c r="G100" s="69">
        <v>86</v>
      </c>
      <c r="H100" s="1" t="s">
        <v>3196</v>
      </c>
      <c r="I100" s="69">
        <v>4</v>
      </c>
      <c r="J100">
        <v>26</v>
      </c>
      <c r="K100"/>
      <c r="L100" t="s">
        <v>298</v>
      </c>
      <c r="N100" s="56">
        <f>MAX(Free_Agents[[#This Row],[Average]]*$R$11,0)+1</f>
        <v>1</v>
      </c>
      <c r="O100" s="57"/>
    </row>
    <row r="101" spans="1:15" x14ac:dyDescent="0.3">
      <c r="A101" s="1" t="s">
        <v>4948</v>
      </c>
      <c r="B101" s="1" t="s">
        <v>448</v>
      </c>
      <c r="C101" s="1" t="s">
        <v>904</v>
      </c>
      <c r="D101" s="69">
        <v>7</v>
      </c>
      <c r="E101" s="69">
        <v>-4.33</v>
      </c>
      <c r="F101" s="69">
        <v>1.1599999999999999</v>
      </c>
      <c r="G101" s="69">
        <v>89</v>
      </c>
      <c r="H101" s="1" t="s">
        <v>66</v>
      </c>
      <c r="I101" s="69">
        <v>7</v>
      </c>
      <c r="J101">
        <v>29</v>
      </c>
      <c r="K101"/>
      <c r="L101" t="s">
        <v>298</v>
      </c>
      <c r="N101" s="56">
        <f>MAX(Free_Agents[[#This Row],[Average]]*$R$11,0)+1</f>
        <v>1</v>
      </c>
      <c r="O101" s="57"/>
    </row>
    <row r="102" spans="1:15" x14ac:dyDescent="0.3">
      <c r="A102" s="1" t="s">
        <v>16491</v>
      </c>
      <c r="B102" s="1" t="s">
        <v>448</v>
      </c>
      <c r="C102" s="1" t="s">
        <v>476</v>
      </c>
      <c r="D102" s="69">
        <v>6</v>
      </c>
      <c r="E102" s="69">
        <v>-4.34</v>
      </c>
      <c r="F102" s="69">
        <v>1.69</v>
      </c>
      <c r="G102" s="69">
        <v>90</v>
      </c>
      <c r="H102" s="1" t="s">
        <v>16492</v>
      </c>
      <c r="I102" s="69">
        <v>0</v>
      </c>
      <c r="J102"/>
      <c r="K102"/>
      <c r="L102" t="s">
        <v>298</v>
      </c>
      <c r="N102" s="56">
        <f>MAX(Free_Agents[[#This Row],[Average]]*$R$11,0)+1</f>
        <v>1</v>
      </c>
      <c r="O102" s="57"/>
    </row>
    <row r="103" spans="1:15" x14ac:dyDescent="0.3">
      <c r="A103" s="1" t="s">
        <v>6014</v>
      </c>
      <c r="B103" s="1" t="s">
        <v>448</v>
      </c>
      <c r="C103" s="1" t="s">
        <v>386</v>
      </c>
      <c r="D103" s="69">
        <v>14</v>
      </c>
      <c r="E103" s="69">
        <v>-4.3600000000000003</v>
      </c>
      <c r="F103" s="69">
        <v>2.77</v>
      </c>
      <c r="G103" s="69">
        <v>91</v>
      </c>
      <c r="H103" s="1" t="s">
        <v>125</v>
      </c>
      <c r="I103" s="69">
        <v>5</v>
      </c>
      <c r="J103">
        <v>26</v>
      </c>
      <c r="K103"/>
      <c r="L103" t="s">
        <v>298</v>
      </c>
      <c r="N103" s="56">
        <f>MAX(Free_Agents[[#This Row],[Average]]*$R$11,0)+1</f>
        <v>1</v>
      </c>
      <c r="O103" s="57"/>
    </row>
    <row r="104" spans="1:15" x14ac:dyDescent="0.3">
      <c r="A104" s="1" t="s">
        <v>9713</v>
      </c>
      <c r="B104" s="1" t="s">
        <v>347</v>
      </c>
      <c r="C104" s="1" t="s">
        <v>305</v>
      </c>
      <c r="D104" s="69">
        <v>12</v>
      </c>
      <c r="E104" s="69">
        <v>-4.4400000000000004</v>
      </c>
      <c r="F104" s="69">
        <v>1.38</v>
      </c>
      <c r="G104" s="69">
        <v>106</v>
      </c>
      <c r="H104" s="1" t="s">
        <v>9710</v>
      </c>
      <c r="I104" s="69">
        <v>3</v>
      </c>
      <c r="J104">
        <v>27</v>
      </c>
      <c r="K104"/>
      <c r="L104" t="s">
        <v>298</v>
      </c>
      <c r="N104" s="56">
        <f>MAX(Free_Agents[[#This Row],[Average]]*$R$11,0)+1</f>
        <v>1</v>
      </c>
      <c r="O104" s="57"/>
    </row>
    <row r="105" spans="1:15" x14ac:dyDescent="0.3">
      <c r="A105" s="1" t="s">
        <v>7838</v>
      </c>
      <c r="B105" s="1" t="s">
        <v>448</v>
      </c>
      <c r="C105" s="1" t="s">
        <v>548</v>
      </c>
      <c r="D105" s="69">
        <v>13</v>
      </c>
      <c r="E105" s="69">
        <v>-4.45</v>
      </c>
      <c r="F105" s="69">
        <v>1.75</v>
      </c>
      <c r="G105" s="69">
        <v>92</v>
      </c>
      <c r="H105" s="1" t="s">
        <v>7836</v>
      </c>
      <c r="I105" s="69">
        <v>4</v>
      </c>
      <c r="J105">
        <v>25</v>
      </c>
      <c r="K105"/>
      <c r="L105" t="s">
        <v>298</v>
      </c>
      <c r="N105" s="56">
        <f>MAX(Free_Agents[[#This Row],[Average]]*$R$11,0)+1</f>
        <v>1</v>
      </c>
      <c r="O105" s="57"/>
    </row>
    <row r="106" spans="1:15" x14ac:dyDescent="0.3">
      <c r="A106" s="1" t="s">
        <v>14765</v>
      </c>
      <c r="B106" s="1" t="s">
        <v>320</v>
      </c>
      <c r="C106" s="1" t="s">
        <v>486</v>
      </c>
      <c r="D106" s="69">
        <v>14</v>
      </c>
      <c r="E106" s="69">
        <v>-4.47</v>
      </c>
      <c r="F106" s="69">
        <v>0.15</v>
      </c>
      <c r="G106" s="69">
        <v>87</v>
      </c>
      <c r="H106" s="1" t="s">
        <v>14766</v>
      </c>
      <c r="I106" s="69">
        <v>1</v>
      </c>
      <c r="J106">
        <v>22</v>
      </c>
      <c r="K106" t="s">
        <v>16825</v>
      </c>
      <c r="L106" t="s">
        <v>298</v>
      </c>
      <c r="N106" s="56">
        <f>MAX(Free_Agents[[#This Row],[Average]]*$R$11,0)+1</f>
        <v>1</v>
      </c>
      <c r="O106" s="57"/>
    </row>
    <row r="107" spans="1:15" x14ac:dyDescent="0.3">
      <c r="A107" s="1" t="s">
        <v>7944</v>
      </c>
      <c r="B107" s="1" t="s">
        <v>448</v>
      </c>
      <c r="C107" s="1" t="s">
        <v>909</v>
      </c>
      <c r="D107" s="69">
        <v>7</v>
      </c>
      <c r="E107" s="69">
        <v>-4.49</v>
      </c>
      <c r="F107" s="69">
        <v>1.96</v>
      </c>
      <c r="G107" s="69">
        <v>94</v>
      </c>
      <c r="H107" s="1" t="s">
        <v>255</v>
      </c>
      <c r="I107" s="69">
        <v>3</v>
      </c>
      <c r="J107">
        <v>25</v>
      </c>
      <c r="K107"/>
      <c r="L107" t="s">
        <v>298</v>
      </c>
      <c r="N107" s="56">
        <f>MAX(Free_Agents[[#This Row],[Average]]*$R$11,0)+1</f>
        <v>1</v>
      </c>
      <c r="O107" s="57"/>
    </row>
    <row r="108" spans="1:15" x14ac:dyDescent="0.3">
      <c r="A108" s="1" t="s">
        <v>1291</v>
      </c>
      <c r="B108" s="1" t="s">
        <v>448</v>
      </c>
      <c r="C108" s="1" t="s">
        <v>703</v>
      </c>
      <c r="D108" s="69">
        <v>7</v>
      </c>
      <c r="E108" s="69">
        <v>-4.51</v>
      </c>
      <c r="F108" s="69">
        <v>1.94</v>
      </c>
      <c r="G108" s="69">
        <v>95</v>
      </c>
      <c r="H108" s="1" t="s">
        <v>33</v>
      </c>
      <c r="I108" s="69">
        <v>4</v>
      </c>
      <c r="J108">
        <v>26</v>
      </c>
      <c r="K108"/>
      <c r="L108" t="s">
        <v>298</v>
      </c>
      <c r="N108" s="56">
        <f>MAX(Free_Agents[[#This Row],[Average]]*$R$11,0)+1</f>
        <v>1</v>
      </c>
      <c r="O108" s="57"/>
    </row>
    <row r="109" spans="1:15" x14ac:dyDescent="0.3">
      <c r="A109" s="1" t="s">
        <v>9392</v>
      </c>
      <c r="B109" s="1" t="s">
        <v>448</v>
      </c>
      <c r="C109" s="1" t="s">
        <v>414</v>
      </c>
      <c r="D109" s="69">
        <v>9</v>
      </c>
      <c r="E109" s="69">
        <v>-4.51</v>
      </c>
      <c r="F109" s="69">
        <v>0.82</v>
      </c>
      <c r="G109" s="69">
        <v>96</v>
      </c>
      <c r="H109" s="1" t="s">
        <v>9391</v>
      </c>
      <c r="I109" s="69">
        <v>2</v>
      </c>
      <c r="J109">
        <v>22</v>
      </c>
      <c r="K109" t="s">
        <v>407</v>
      </c>
      <c r="L109" t="s">
        <v>298</v>
      </c>
      <c r="N109" s="56">
        <f>MAX(Free_Agents[[#This Row],[Average]]*$R$11,0)+1</f>
        <v>1</v>
      </c>
      <c r="O109" s="57"/>
    </row>
    <row r="110" spans="1:15" x14ac:dyDescent="0.3">
      <c r="A110" s="1" t="s">
        <v>2074</v>
      </c>
      <c r="B110" s="1" t="s">
        <v>320</v>
      </c>
      <c r="C110" s="1" t="s">
        <v>532</v>
      </c>
      <c r="D110" s="69">
        <v>6</v>
      </c>
      <c r="E110" s="69">
        <v>-4.5199999999999996</v>
      </c>
      <c r="F110" s="69">
        <v>0.6</v>
      </c>
      <c r="G110" s="69">
        <v>89</v>
      </c>
      <c r="H110" s="1" t="s">
        <v>2071</v>
      </c>
      <c r="I110" s="69">
        <v>3</v>
      </c>
      <c r="J110">
        <v>26</v>
      </c>
      <c r="K110"/>
      <c r="L110" t="s">
        <v>298</v>
      </c>
      <c r="N110" s="56">
        <f>MAX(Free_Agents[[#This Row],[Average]]*$R$11,0)+1</f>
        <v>1</v>
      </c>
      <c r="O110" s="57"/>
    </row>
    <row r="111" spans="1:15" x14ac:dyDescent="0.3">
      <c r="A111" s="1" t="s">
        <v>16892</v>
      </c>
      <c r="B111" s="1" t="s">
        <v>320</v>
      </c>
      <c r="C111" s="1" t="s">
        <v>297</v>
      </c>
      <c r="D111" s="69">
        <v>7</v>
      </c>
      <c r="E111" s="69">
        <v>-4.62</v>
      </c>
      <c r="F111" s="69">
        <v>0.74</v>
      </c>
      <c r="G111" s="69">
        <v>90</v>
      </c>
      <c r="H111" s="1" t="s">
        <v>16365</v>
      </c>
      <c r="I111" s="69">
        <v>0</v>
      </c>
      <c r="J111"/>
      <c r="K111"/>
      <c r="L111" t="s">
        <v>298</v>
      </c>
      <c r="N111" s="56">
        <f>MAX(Free_Agents[[#This Row],[Average]]*$R$11,0)+1</f>
        <v>1</v>
      </c>
      <c r="O111" s="57"/>
    </row>
    <row r="112" spans="1:15" x14ac:dyDescent="0.3">
      <c r="A112" s="1" t="s">
        <v>3463</v>
      </c>
      <c r="B112" s="1" t="s">
        <v>448</v>
      </c>
      <c r="C112" s="1" t="s">
        <v>408</v>
      </c>
      <c r="D112" s="69">
        <v>10</v>
      </c>
      <c r="E112" s="69">
        <v>-4.6500000000000004</v>
      </c>
      <c r="F112" s="69">
        <v>1.82</v>
      </c>
      <c r="G112" s="69">
        <v>97</v>
      </c>
      <c r="H112" s="1" t="s">
        <v>3461</v>
      </c>
      <c r="I112" s="69">
        <v>2</v>
      </c>
      <c r="J112">
        <v>23</v>
      </c>
      <c r="K112"/>
      <c r="L112" t="s">
        <v>298</v>
      </c>
      <c r="N112" s="56">
        <f>MAX(Free_Agents[[#This Row],[Average]]*$R$11,0)+1</f>
        <v>1</v>
      </c>
      <c r="O112" s="57"/>
    </row>
    <row r="113" spans="1:15" x14ac:dyDescent="0.3">
      <c r="A113" s="1" t="s">
        <v>5354</v>
      </c>
      <c r="B113" s="1" t="s">
        <v>448</v>
      </c>
      <c r="C113" s="1" t="s">
        <v>14224</v>
      </c>
      <c r="D113" s="69">
        <v>8</v>
      </c>
      <c r="E113" s="69">
        <v>-4.6500000000000004</v>
      </c>
      <c r="F113" s="69">
        <v>1.22</v>
      </c>
      <c r="G113" s="69">
        <v>98</v>
      </c>
      <c r="H113" s="1" t="s">
        <v>222</v>
      </c>
      <c r="I113" s="69">
        <v>5</v>
      </c>
      <c r="J113">
        <v>27</v>
      </c>
      <c r="K113"/>
      <c r="L113" t="s">
        <v>298</v>
      </c>
      <c r="N113" s="56">
        <f>MAX(Free_Agents[[#This Row],[Average]]*$R$11,0)+1</f>
        <v>1</v>
      </c>
      <c r="O113" s="57"/>
    </row>
    <row r="114" spans="1:15" x14ac:dyDescent="0.3">
      <c r="A114" s="1" t="s">
        <v>16602</v>
      </c>
      <c r="B114" s="1" t="s">
        <v>347</v>
      </c>
      <c r="C114" s="1" t="s">
        <v>441</v>
      </c>
      <c r="D114" s="69">
        <v>9</v>
      </c>
      <c r="E114" s="69">
        <v>-4.68</v>
      </c>
      <c r="F114" s="69">
        <v>1.6</v>
      </c>
      <c r="G114" s="69">
        <v>112</v>
      </c>
      <c r="H114" s="1" t="s">
        <v>16603</v>
      </c>
      <c r="I114" s="69">
        <v>0</v>
      </c>
      <c r="J114">
        <v>21</v>
      </c>
      <c r="K114"/>
      <c r="L114" t="s">
        <v>298</v>
      </c>
      <c r="N114" s="56">
        <f>MAX(Free_Agents[[#This Row],[Average]]*$R$11,0)+1</f>
        <v>1</v>
      </c>
      <c r="O114" s="57"/>
    </row>
    <row r="115" spans="1:15" x14ac:dyDescent="0.3">
      <c r="A115" s="1" t="s">
        <v>14578</v>
      </c>
      <c r="B115" s="1" t="s">
        <v>320</v>
      </c>
      <c r="C115" s="1" t="s">
        <v>408</v>
      </c>
      <c r="D115" s="69">
        <v>10</v>
      </c>
      <c r="E115" s="69">
        <v>-4.71</v>
      </c>
      <c r="F115" s="69">
        <v>0.8</v>
      </c>
      <c r="G115" s="69">
        <v>92</v>
      </c>
      <c r="H115" s="1" t="s">
        <v>14579</v>
      </c>
      <c r="I115" s="69">
        <v>1</v>
      </c>
      <c r="J115">
        <v>23</v>
      </c>
      <c r="K115"/>
      <c r="L115" t="s">
        <v>298</v>
      </c>
      <c r="N115" s="56">
        <f>MAX(Free_Agents[[#This Row],[Average]]*$R$11,0)+1</f>
        <v>1</v>
      </c>
      <c r="O115" s="57"/>
    </row>
    <row r="116" spans="1:15" x14ac:dyDescent="0.3">
      <c r="A116" s="1" t="s">
        <v>4941</v>
      </c>
      <c r="B116" s="1" t="s">
        <v>320</v>
      </c>
      <c r="C116" s="1" t="s">
        <v>741</v>
      </c>
      <c r="D116" s="69">
        <v>7</v>
      </c>
      <c r="E116" s="69">
        <v>-4.71</v>
      </c>
      <c r="F116" s="69">
        <v>0.64</v>
      </c>
      <c r="G116" s="69">
        <v>91</v>
      </c>
      <c r="H116" s="1" t="s">
        <v>4938</v>
      </c>
      <c r="I116" s="69">
        <v>4</v>
      </c>
      <c r="J116">
        <v>26</v>
      </c>
      <c r="K116"/>
      <c r="L116" t="s">
        <v>298</v>
      </c>
      <c r="N116" s="56">
        <f>MAX(Free_Agents[[#This Row],[Average]]*$R$11,0)+1</f>
        <v>1</v>
      </c>
      <c r="O116" s="57"/>
    </row>
    <row r="117" spans="1:15" x14ac:dyDescent="0.3">
      <c r="A117" s="1" t="s">
        <v>2162</v>
      </c>
      <c r="B117" s="1" t="s">
        <v>347</v>
      </c>
      <c r="C117" s="1" t="s">
        <v>297</v>
      </c>
      <c r="D117" s="69">
        <v>7</v>
      </c>
      <c r="E117" s="69">
        <v>-4.76</v>
      </c>
      <c r="F117" s="69">
        <v>1.1100000000000001</v>
      </c>
      <c r="G117" s="69">
        <v>113</v>
      </c>
      <c r="H117" s="1" t="s">
        <v>2160</v>
      </c>
      <c r="I117" s="69">
        <v>2</v>
      </c>
      <c r="J117">
        <v>25</v>
      </c>
      <c r="K117"/>
      <c r="L117" t="s">
        <v>298</v>
      </c>
      <c r="N117" s="56">
        <f>MAX(Free_Agents[[#This Row],[Average]]*$R$11,0)+1</f>
        <v>1</v>
      </c>
      <c r="O117" s="57"/>
    </row>
    <row r="118" spans="1:15" x14ac:dyDescent="0.3">
      <c r="A118" s="1" t="s">
        <v>14862</v>
      </c>
      <c r="B118" s="1" t="s">
        <v>448</v>
      </c>
      <c r="C118" s="1" t="s">
        <v>566</v>
      </c>
      <c r="D118" s="69">
        <v>11</v>
      </c>
      <c r="E118" s="69">
        <v>-4.78</v>
      </c>
      <c r="F118" s="69">
        <v>1.1499999999999999</v>
      </c>
      <c r="G118" s="69">
        <v>101</v>
      </c>
      <c r="H118" s="1" t="s">
        <v>14863</v>
      </c>
      <c r="I118" s="69">
        <v>1</v>
      </c>
      <c r="J118">
        <v>23</v>
      </c>
      <c r="K118"/>
      <c r="L118" t="s">
        <v>298</v>
      </c>
      <c r="N118" s="56">
        <f>MAX(Free_Agents[[#This Row],[Average]]*$R$11,0)+1</f>
        <v>1</v>
      </c>
      <c r="O118" s="57"/>
    </row>
    <row r="119" spans="1:15" x14ac:dyDescent="0.3">
      <c r="A119" s="1" t="s">
        <v>15240</v>
      </c>
      <c r="B119" s="1" t="s">
        <v>347</v>
      </c>
      <c r="C119" s="1" t="s">
        <v>370</v>
      </c>
      <c r="D119" s="69">
        <v>6</v>
      </c>
      <c r="E119" s="69">
        <v>-4.79</v>
      </c>
      <c r="F119" s="69">
        <v>1.31</v>
      </c>
      <c r="G119" s="69">
        <v>114</v>
      </c>
      <c r="H119" s="1" t="s">
        <v>15241</v>
      </c>
      <c r="I119" s="69">
        <v>1</v>
      </c>
      <c r="J119">
        <v>23</v>
      </c>
      <c r="K119"/>
      <c r="L119" t="s">
        <v>298</v>
      </c>
      <c r="N119" s="56">
        <f>MAX(Free_Agents[[#This Row],[Average]]*$R$11,0)+1</f>
        <v>1</v>
      </c>
      <c r="O119" s="57"/>
    </row>
    <row r="120" spans="1:15" x14ac:dyDescent="0.3">
      <c r="A120" s="1" t="s">
        <v>13964</v>
      </c>
      <c r="B120" s="1" t="s">
        <v>347</v>
      </c>
      <c r="C120" s="1" t="s">
        <v>386</v>
      </c>
      <c r="D120" s="69">
        <v>14</v>
      </c>
      <c r="E120" s="69">
        <v>-4.8</v>
      </c>
      <c r="F120" s="69">
        <v>1.19</v>
      </c>
      <c r="G120" s="69">
        <v>115</v>
      </c>
      <c r="H120" s="1" t="s">
        <v>13965</v>
      </c>
      <c r="I120" s="69">
        <v>4</v>
      </c>
      <c r="J120">
        <v>26</v>
      </c>
      <c r="K120"/>
      <c r="L120" t="s">
        <v>298</v>
      </c>
      <c r="N120" s="56">
        <f>MAX(Free_Agents[[#This Row],[Average]]*$R$11,0)+1</f>
        <v>1</v>
      </c>
      <c r="O120" s="57"/>
    </row>
    <row r="121" spans="1:15" x14ac:dyDescent="0.3">
      <c r="A121" s="1" t="s">
        <v>6881</v>
      </c>
      <c r="B121" s="1" t="s">
        <v>320</v>
      </c>
      <c r="C121" s="1" t="s">
        <v>313</v>
      </c>
      <c r="D121" s="69">
        <v>10</v>
      </c>
      <c r="E121" s="69">
        <v>-4.82</v>
      </c>
      <c r="F121" s="69">
        <v>0.73</v>
      </c>
      <c r="G121" s="69">
        <v>95</v>
      </c>
      <c r="H121" s="1" t="s">
        <v>6879</v>
      </c>
      <c r="I121" s="69">
        <v>2</v>
      </c>
      <c r="J121">
        <v>24</v>
      </c>
      <c r="K121"/>
      <c r="L121" t="s">
        <v>298</v>
      </c>
      <c r="N121" s="56">
        <f>MAX(Free_Agents[[#This Row],[Average]]*$R$11,0)+1</f>
        <v>1</v>
      </c>
      <c r="O121" s="57"/>
    </row>
    <row r="122" spans="1:15" x14ac:dyDescent="0.3">
      <c r="A122" s="1" t="s">
        <v>7450</v>
      </c>
      <c r="B122" s="1" t="s">
        <v>347</v>
      </c>
      <c r="C122" s="1" t="s">
        <v>441</v>
      </c>
      <c r="D122" s="69">
        <v>9</v>
      </c>
      <c r="E122" s="69">
        <v>-4.82</v>
      </c>
      <c r="F122" s="69">
        <v>1.23</v>
      </c>
      <c r="G122" s="69">
        <v>117</v>
      </c>
      <c r="H122" s="1" t="s">
        <v>148</v>
      </c>
      <c r="I122" s="69">
        <v>6</v>
      </c>
      <c r="J122">
        <v>28</v>
      </c>
      <c r="K122"/>
      <c r="L122" t="s">
        <v>298</v>
      </c>
      <c r="N122" s="56">
        <f>MAX(Free_Agents[[#This Row],[Average]]*$R$11,0)+1</f>
        <v>1</v>
      </c>
      <c r="O122" s="57"/>
    </row>
    <row r="123" spans="1:15" x14ac:dyDescent="0.3">
      <c r="A123" s="1" t="s">
        <v>9267</v>
      </c>
      <c r="B123" s="1" t="s">
        <v>448</v>
      </c>
      <c r="C123" s="1" t="s">
        <v>1368</v>
      </c>
      <c r="D123" s="69">
        <v>11</v>
      </c>
      <c r="E123" s="69">
        <v>-4.82</v>
      </c>
      <c r="F123" s="69">
        <v>1.06</v>
      </c>
      <c r="G123" s="69">
        <v>102</v>
      </c>
      <c r="H123" s="1" t="s">
        <v>9265</v>
      </c>
      <c r="I123" s="69">
        <v>3</v>
      </c>
      <c r="J123">
        <v>26</v>
      </c>
      <c r="K123"/>
      <c r="L123" t="s">
        <v>298</v>
      </c>
      <c r="N123" s="56">
        <f>MAX(Free_Agents[[#This Row],[Average]]*$R$11,0)+1</f>
        <v>1</v>
      </c>
      <c r="O123" s="57"/>
    </row>
    <row r="124" spans="1:15" x14ac:dyDescent="0.3">
      <c r="A124" s="1" t="s">
        <v>7272</v>
      </c>
      <c r="B124" s="1" t="s">
        <v>448</v>
      </c>
      <c r="C124" s="1" t="s">
        <v>334</v>
      </c>
      <c r="D124" s="69">
        <v>8</v>
      </c>
      <c r="E124" s="69">
        <v>-4.84</v>
      </c>
      <c r="F124" s="69">
        <v>0.49</v>
      </c>
      <c r="G124" s="69">
        <v>104</v>
      </c>
      <c r="H124" s="1" t="s">
        <v>7271</v>
      </c>
      <c r="I124" s="69">
        <v>2</v>
      </c>
      <c r="J124">
        <v>23</v>
      </c>
      <c r="K124"/>
      <c r="L124" t="s">
        <v>298</v>
      </c>
      <c r="N124" s="56">
        <f>MAX(Free_Agents[[#This Row],[Average]]*$R$11,0)+1</f>
        <v>1</v>
      </c>
      <c r="O124" s="57"/>
    </row>
    <row r="125" spans="1:15" x14ac:dyDescent="0.3">
      <c r="A125" s="1" t="s">
        <v>7913</v>
      </c>
      <c r="B125" s="1" t="s">
        <v>448</v>
      </c>
      <c r="C125" s="1" t="s">
        <v>1368</v>
      </c>
      <c r="D125" s="69">
        <v>11</v>
      </c>
      <c r="E125" s="69">
        <v>-4.84</v>
      </c>
      <c r="F125" s="69">
        <v>0.99</v>
      </c>
      <c r="G125" s="69">
        <v>103</v>
      </c>
      <c r="H125" s="1" t="s">
        <v>57</v>
      </c>
      <c r="I125" s="69">
        <v>3</v>
      </c>
      <c r="J125">
        <v>25</v>
      </c>
      <c r="K125"/>
      <c r="L125" t="s">
        <v>298</v>
      </c>
      <c r="N125" s="56">
        <f>MAX(Free_Agents[[#This Row],[Average]]*$R$11,0)+1</f>
        <v>1</v>
      </c>
      <c r="O125" s="57"/>
    </row>
    <row r="126" spans="1:15" x14ac:dyDescent="0.3">
      <c r="A126" s="1" t="s">
        <v>9223</v>
      </c>
      <c r="B126" s="1" t="s">
        <v>347</v>
      </c>
      <c r="C126" s="1" t="s">
        <v>364</v>
      </c>
      <c r="D126" s="69">
        <v>13</v>
      </c>
      <c r="E126" s="69">
        <v>-4.8499999999999996</v>
      </c>
      <c r="F126" s="69">
        <v>1.22</v>
      </c>
      <c r="G126" s="69">
        <v>118</v>
      </c>
      <c r="H126" s="1" t="s">
        <v>215</v>
      </c>
      <c r="I126" s="69">
        <v>6</v>
      </c>
      <c r="J126">
        <v>27</v>
      </c>
      <c r="K126"/>
      <c r="L126" t="s">
        <v>298</v>
      </c>
      <c r="N126" s="56">
        <f>MAX(Free_Agents[[#This Row],[Average]]*$R$11,0)+1</f>
        <v>1</v>
      </c>
      <c r="O126" s="57"/>
    </row>
    <row r="127" spans="1:15" x14ac:dyDescent="0.3">
      <c r="A127" s="1" t="s">
        <v>6393</v>
      </c>
      <c r="B127" s="1" t="s">
        <v>320</v>
      </c>
      <c r="C127" s="1" t="s">
        <v>486</v>
      </c>
      <c r="D127" s="69">
        <v>14</v>
      </c>
      <c r="E127" s="69">
        <v>-4.88</v>
      </c>
      <c r="F127" s="69">
        <v>0.57999999999999996</v>
      </c>
      <c r="G127" s="69">
        <v>96</v>
      </c>
      <c r="H127" s="1" t="s">
        <v>6390</v>
      </c>
      <c r="I127" s="69">
        <v>6</v>
      </c>
      <c r="J127">
        <v>28</v>
      </c>
      <c r="K127"/>
      <c r="L127" t="s">
        <v>298</v>
      </c>
      <c r="N127" s="56">
        <f>MAX(Free_Agents[[#This Row],[Average]]*$R$11,0)+1</f>
        <v>1</v>
      </c>
      <c r="O127" s="57"/>
    </row>
    <row r="128" spans="1:15" x14ac:dyDescent="0.3">
      <c r="A128" s="1" t="s">
        <v>4088</v>
      </c>
      <c r="B128" s="1" t="s">
        <v>347</v>
      </c>
      <c r="C128" s="1" t="s">
        <v>890</v>
      </c>
      <c r="D128" s="69">
        <v>10</v>
      </c>
      <c r="E128" s="69">
        <v>-4.8899999999999997</v>
      </c>
      <c r="F128" s="69">
        <v>1.1599999999999999</v>
      </c>
      <c r="G128" s="69">
        <v>120</v>
      </c>
      <c r="H128" s="1" t="s">
        <v>4085</v>
      </c>
      <c r="I128" s="69">
        <v>6</v>
      </c>
      <c r="J128">
        <v>28</v>
      </c>
      <c r="K128"/>
      <c r="L128" t="s">
        <v>298</v>
      </c>
      <c r="N128" s="56">
        <f>MAX(Free_Agents[[#This Row],[Average]]*$R$11,0)+1</f>
        <v>1</v>
      </c>
      <c r="O128" s="57"/>
    </row>
    <row r="129" spans="1:15" x14ac:dyDescent="0.3">
      <c r="A129" s="1" t="s">
        <v>7361</v>
      </c>
      <c r="B129" s="1" t="s">
        <v>320</v>
      </c>
      <c r="C129" s="1" t="s">
        <v>476</v>
      </c>
      <c r="D129" s="69">
        <v>6</v>
      </c>
      <c r="E129" s="69">
        <v>-4.8899999999999997</v>
      </c>
      <c r="F129" s="69">
        <v>0.54</v>
      </c>
      <c r="G129" s="69">
        <v>98</v>
      </c>
      <c r="H129" s="1" t="s">
        <v>7358</v>
      </c>
      <c r="I129" s="69">
        <v>3</v>
      </c>
      <c r="J129">
        <v>25</v>
      </c>
      <c r="K129"/>
      <c r="L129" t="s">
        <v>298</v>
      </c>
      <c r="N129" s="56">
        <f>MAX(Free_Agents[[#This Row],[Average]]*$R$11,0)+1</f>
        <v>1</v>
      </c>
      <c r="O129" s="57"/>
    </row>
    <row r="130" spans="1:15" x14ac:dyDescent="0.3">
      <c r="A130" s="1" t="s">
        <v>5735</v>
      </c>
      <c r="B130" s="1" t="s">
        <v>347</v>
      </c>
      <c r="C130" s="1" t="s">
        <v>518</v>
      </c>
      <c r="D130" s="69">
        <v>14</v>
      </c>
      <c r="E130" s="69">
        <v>-4.92</v>
      </c>
      <c r="F130" s="69">
        <v>1.44</v>
      </c>
      <c r="G130" s="69">
        <v>121</v>
      </c>
      <c r="H130" s="1" t="s">
        <v>5732</v>
      </c>
      <c r="I130" s="69">
        <v>5</v>
      </c>
      <c r="J130">
        <v>28</v>
      </c>
      <c r="K130"/>
      <c r="L130" t="s">
        <v>298</v>
      </c>
      <c r="N130" s="56">
        <f>MAX(Free_Agents[[#This Row],[Average]]*$R$11,0)+1</f>
        <v>1</v>
      </c>
      <c r="O130" s="57"/>
    </row>
    <row r="131" spans="1:15" x14ac:dyDescent="0.3">
      <c r="A131" s="1" t="s">
        <v>16580</v>
      </c>
      <c r="B131" s="1" t="s">
        <v>448</v>
      </c>
      <c r="C131" s="1" t="s">
        <v>297</v>
      </c>
      <c r="D131" s="69">
        <v>7</v>
      </c>
      <c r="E131" s="69">
        <v>-4.95</v>
      </c>
      <c r="F131" s="69">
        <v>1.62</v>
      </c>
      <c r="G131" s="69">
        <v>106</v>
      </c>
      <c r="H131" s="1" t="s">
        <v>16581</v>
      </c>
      <c r="I131" s="69">
        <v>0</v>
      </c>
      <c r="J131"/>
      <c r="K131"/>
      <c r="L131" t="s">
        <v>298</v>
      </c>
      <c r="N131" s="56">
        <f>MAX(Free_Agents[[#This Row],[Average]]*$R$11,0)+1</f>
        <v>1</v>
      </c>
      <c r="O131" s="57"/>
    </row>
    <row r="132" spans="1:15" x14ac:dyDescent="0.3">
      <c r="A132" s="1" t="s">
        <v>9067</v>
      </c>
      <c r="B132" s="1" t="s">
        <v>448</v>
      </c>
      <c r="C132" s="1" t="s">
        <v>441</v>
      </c>
      <c r="D132" s="69">
        <v>9</v>
      </c>
      <c r="E132" s="69">
        <v>-4.96</v>
      </c>
      <c r="F132" s="69">
        <v>1.08</v>
      </c>
      <c r="G132" s="69">
        <v>107</v>
      </c>
      <c r="H132" s="1" t="s">
        <v>154</v>
      </c>
      <c r="I132" s="69">
        <v>5</v>
      </c>
      <c r="J132">
        <v>27</v>
      </c>
      <c r="K132"/>
      <c r="L132" t="s">
        <v>298</v>
      </c>
      <c r="N132" s="56">
        <f>MAX(Free_Agents[[#This Row],[Average]]*$R$11,0)+1</f>
        <v>1</v>
      </c>
      <c r="O132" s="57"/>
    </row>
    <row r="133" spans="1:15" x14ac:dyDescent="0.3">
      <c r="A133" s="1" t="s">
        <v>4664</v>
      </c>
      <c r="B133" s="1" t="s">
        <v>448</v>
      </c>
      <c r="C133" s="1" t="s">
        <v>414</v>
      </c>
      <c r="D133" s="69">
        <v>9</v>
      </c>
      <c r="E133" s="69">
        <v>-4.99</v>
      </c>
      <c r="F133" s="69">
        <v>0.16</v>
      </c>
      <c r="G133" s="69">
        <v>108</v>
      </c>
      <c r="H133" s="1" t="s">
        <v>126</v>
      </c>
      <c r="I133" s="69">
        <v>5</v>
      </c>
      <c r="J133">
        <v>26</v>
      </c>
      <c r="K133"/>
      <c r="L133" t="s">
        <v>298</v>
      </c>
      <c r="N133" s="56">
        <f>MAX(Free_Agents[[#This Row],[Average]]*$R$11,0)+1</f>
        <v>1</v>
      </c>
      <c r="O133" s="57"/>
    </row>
    <row r="134" spans="1:15" x14ac:dyDescent="0.3">
      <c r="A134" s="1" t="s">
        <v>14616</v>
      </c>
      <c r="B134" s="1" t="s">
        <v>320</v>
      </c>
      <c r="C134" s="1" t="s">
        <v>532</v>
      </c>
      <c r="D134" s="69">
        <v>6</v>
      </c>
      <c r="E134" s="69">
        <v>-4.99</v>
      </c>
      <c r="F134" s="69">
        <v>0.37</v>
      </c>
      <c r="G134" s="69">
        <v>101</v>
      </c>
      <c r="H134" s="1" t="s">
        <v>14617</v>
      </c>
      <c r="I134" s="69">
        <v>1</v>
      </c>
      <c r="J134">
        <v>23</v>
      </c>
      <c r="K134"/>
      <c r="L134" t="s">
        <v>298</v>
      </c>
      <c r="N134" s="56">
        <f>MAX(Free_Agents[[#This Row],[Average]]*$R$11,0)+1</f>
        <v>1</v>
      </c>
      <c r="O134" s="57"/>
    </row>
    <row r="135" spans="1:15" x14ac:dyDescent="0.3">
      <c r="A135" s="1" t="s">
        <v>15036</v>
      </c>
      <c r="B135" s="1" t="s">
        <v>320</v>
      </c>
      <c r="C135" s="1" t="s">
        <v>717</v>
      </c>
      <c r="D135" s="69">
        <v>9</v>
      </c>
      <c r="E135" s="69">
        <v>-4.99</v>
      </c>
      <c r="F135" s="69">
        <v>0.66</v>
      </c>
      <c r="G135" s="69">
        <v>100</v>
      </c>
      <c r="H135" s="1" t="s">
        <v>15037</v>
      </c>
      <c r="I135" s="69">
        <v>1</v>
      </c>
      <c r="J135">
        <v>22</v>
      </c>
      <c r="K135" t="s">
        <v>16825</v>
      </c>
      <c r="L135" t="s">
        <v>298</v>
      </c>
      <c r="N135" s="56">
        <f>MAX(Free_Agents[[#This Row],[Average]]*$R$11,0)+1</f>
        <v>1</v>
      </c>
      <c r="O135" s="57"/>
    </row>
    <row r="136" spans="1:15" x14ac:dyDescent="0.3">
      <c r="A136" s="1" t="s">
        <v>16789</v>
      </c>
      <c r="B136" s="1" t="s">
        <v>347</v>
      </c>
      <c r="C136" s="1" t="s">
        <v>297</v>
      </c>
      <c r="D136" s="69">
        <v>7</v>
      </c>
      <c r="E136" s="69">
        <v>-5.01</v>
      </c>
      <c r="F136" s="69">
        <v>0.95</v>
      </c>
      <c r="G136" s="69">
        <v>123</v>
      </c>
      <c r="H136" s="1" t="s">
        <v>16791</v>
      </c>
      <c r="I136" s="69">
        <v>0</v>
      </c>
      <c r="J136">
        <v>21</v>
      </c>
      <c r="K136"/>
      <c r="L136" t="s">
        <v>298</v>
      </c>
      <c r="N136" s="56">
        <f>MAX(Free_Agents[[#This Row],[Average]]*$R$11,0)+1</f>
        <v>1</v>
      </c>
      <c r="O136" s="57"/>
    </row>
    <row r="137" spans="1:15" x14ac:dyDescent="0.3">
      <c r="A137" s="1" t="s">
        <v>10014</v>
      </c>
      <c r="B137" s="1" t="s">
        <v>320</v>
      </c>
      <c r="C137" s="1" t="s">
        <v>703</v>
      </c>
      <c r="D137" s="69">
        <v>7</v>
      </c>
      <c r="E137" s="69">
        <v>-5.01</v>
      </c>
      <c r="F137" s="69">
        <v>0.62</v>
      </c>
      <c r="G137" s="69">
        <v>103</v>
      </c>
      <c r="H137" s="1" t="s">
        <v>10012</v>
      </c>
      <c r="I137" s="69">
        <v>2</v>
      </c>
      <c r="J137">
        <v>26</v>
      </c>
      <c r="K137"/>
      <c r="L137" t="s">
        <v>298</v>
      </c>
      <c r="N137" s="56">
        <f>MAX(Free_Agents[[#This Row],[Average]]*$R$11,0)+1</f>
        <v>1</v>
      </c>
      <c r="O137" s="57"/>
    </row>
    <row r="138" spans="1:15" x14ac:dyDescent="0.3">
      <c r="A138" s="1" t="s">
        <v>16688</v>
      </c>
      <c r="B138" s="1" t="s">
        <v>347</v>
      </c>
      <c r="C138" s="1" t="s">
        <v>566</v>
      </c>
      <c r="D138" s="69">
        <v>11</v>
      </c>
      <c r="E138" s="69">
        <v>-5.04</v>
      </c>
      <c r="F138" s="69">
        <v>1.26</v>
      </c>
      <c r="G138" s="69">
        <v>124</v>
      </c>
      <c r="H138" s="1" t="s">
        <v>16689</v>
      </c>
      <c r="I138" s="69">
        <v>0</v>
      </c>
      <c r="J138">
        <v>21</v>
      </c>
      <c r="K138"/>
      <c r="L138" t="s">
        <v>298</v>
      </c>
      <c r="N138" s="56">
        <f>MAX(Free_Agents[[#This Row],[Average]]*$R$11,0)+1</f>
        <v>1</v>
      </c>
      <c r="O138" s="57"/>
    </row>
    <row r="139" spans="1:15" x14ac:dyDescent="0.3">
      <c r="A139" s="1" t="s">
        <v>16888</v>
      </c>
      <c r="B139" s="1" t="s">
        <v>448</v>
      </c>
      <c r="C139" s="1" t="s">
        <v>486</v>
      </c>
      <c r="D139" s="69">
        <v>14</v>
      </c>
      <c r="E139" s="69">
        <v>-5.0599999999999996</v>
      </c>
      <c r="F139" s="69">
        <v>1.27</v>
      </c>
      <c r="G139" s="69">
        <v>109</v>
      </c>
      <c r="H139" s="1" t="s">
        <v>15436</v>
      </c>
      <c r="I139" s="69">
        <v>1</v>
      </c>
      <c r="J139">
        <v>23</v>
      </c>
      <c r="K139"/>
      <c r="L139" t="s">
        <v>298</v>
      </c>
      <c r="N139" s="56">
        <f>MAX(Free_Agents[[#This Row],[Average]]*$R$11,0)+1</f>
        <v>1</v>
      </c>
      <c r="O139" s="57"/>
    </row>
    <row r="140" spans="1:15" x14ac:dyDescent="0.3">
      <c r="A140" s="1" t="s">
        <v>9540</v>
      </c>
      <c r="B140" s="1" t="s">
        <v>320</v>
      </c>
      <c r="C140" s="1" t="s">
        <v>909</v>
      </c>
      <c r="D140" s="69">
        <v>7</v>
      </c>
      <c r="E140" s="69">
        <v>-5.07</v>
      </c>
      <c r="F140" s="69">
        <v>0.16</v>
      </c>
      <c r="G140" s="69">
        <v>105</v>
      </c>
      <c r="H140" s="1" t="s">
        <v>9539</v>
      </c>
      <c r="I140" s="69">
        <v>2</v>
      </c>
      <c r="J140">
        <v>24</v>
      </c>
      <c r="K140"/>
      <c r="L140" t="s">
        <v>298</v>
      </c>
      <c r="N140" s="56">
        <f>MAX(Free_Agents[[#This Row],[Average]]*$R$11,0)+1</f>
        <v>1</v>
      </c>
      <c r="O140" s="57"/>
    </row>
    <row r="141" spans="1:15" x14ac:dyDescent="0.3">
      <c r="A141" s="1" t="s">
        <v>15585</v>
      </c>
      <c r="B141" s="1" t="s">
        <v>448</v>
      </c>
      <c r="C141" s="1" t="s">
        <v>909</v>
      </c>
      <c r="D141" s="69">
        <v>7</v>
      </c>
      <c r="E141" s="69">
        <v>-5.0999999999999996</v>
      </c>
      <c r="F141" s="69">
        <v>1.1000000000000001</v>
      </c>
      <c r="G141" s="69">
        <v>110</v>
      </c>
      <c r="H141" s="1" t="s">
        <v>14577</v>
      </c>
      <c r="I141" s="69">
        <v>1</v>
      </c>
      <c r="J141">
        <v>23</v>
      </c>
      <c r="K141"/>
      <c r="L141" t="s">
        <v>298</v>
      </c>
      <c r="N141" s="56">
        <f>MAX(Free_Agents[[#This Row],[Average]]*$R$11,0)+1</f>
        <v>1</v>
      </c>
      <c r="O141" s="57"/>
    </row>
    <row r="142" spans="1:15" x14ac:dyDescent="0.3">
      <c r="A142" s="1" t="s">
        <v>16862</v>
      </c>
      <c r="B142" s="1" t="s">
        <v>320</v>
      </c>
      <c r="C142" s="1" t="s">
        <v>441</v>
      </c>
      <c r="D142" s="69">
        <v>9</v>
      </c>
      <c r="E142" s="69">
        <v>-5.12</v>
      </c>
      <c r="F142" s="69">
        <v>0.44</v>
      </c>
      <c r="G142" s="69">
        <v>108</v>
      </c>
      <c r="H142" s="1" t="s">
        <v>16863</v>
      </c>
      <c r="I142" s="69">
        <v>0</v>
      </c>
      <c r="J142">
        <v>23</v>
      </c>
      <c r="K142"/>
      <c r="L142" t="s">
        <v>298</v>
      </c>
      <c r="N142" s="56">
        <f>MAX(Free_Agents[[#This Row],[Average]]*$R$11,0)+1</f>
        <v>1</v>
      </c>
      <c r="O142" s="57"/>
    </row>
    <row r="143" spans="1:15" x14ac:dyDescent="0.3">
      <c r="A143" s="1" t="s">
        <v>16331</v>
      </c>
      <c r="B143" s="1" t="s">
        <v>448</v>
      </c>
      <c r="C143" s="1" t="s">
        <v>532</v>
      </c>
      <c r="D143" s="69">
        <v>6</v>
      </c>
      <c r="E143" s="69">
        <v>-5.14</v>
      </c>
      <c r="F143" s="69">
        <v>0.99</v>
      </c>
      <c r="G143" s="69">
        <v>112</v>
      </c>
      <c r="H143" s="1" t="s">
        <v>16332</v>
      </c>
      <c r="I143" s="69">
        <v>0</v>
      </c>
      <c r="J143"/>
      <c r="K143"/>
      <c r="L143" t="s">
        <v>298</v>
      </c>
      <c r="N143" s="56">
        <f>MAX(Free_Agents[[#This Row],[Average]]*$R$11,0)+1</f>
        <v>1</v>
      </c>
      <c r="O143" s="57"/>
    </row>
    <row r="144" spans="1:15" x14ac:dyDescent="0.3">
      <c r="A144" s="1" t="s">
        <v>14235</v>
      </c>
      <c r="B144" s="1" t="s">
        <v>347</v>
      </c>
      <c r="C144" s="1" t="s">
        <v>441</v>
      </c>
      <c r="D144" s="69">
        <v>9</v>
      </c>
      <c r="E144" s="69">
        <v>-5.15</v>
      </c>
      <c r="F144" s="69">
        <v>0.74</v>
      </c>
      <c r="G144" s="69">
        <v>126</v>
      </c>
      <c r="H144" s="1" t="s">
        <v>14236</v>
      </c>
      <c r="I144" s="69">
        <v>1</v>
      </c>
      <c r="J144">
        <v>23</v>
      </c>
      <c r="K144"/>
      <c r="L144" t="s">
        <v>298</v>
      </c>
      <c r="N144" s="56">
        <f>MAX(Free_Agents[[#This Row],[Average]]*$R$11,0)+1</f>
        <v>1</v>
      </c>
      <c r="O144" s="57"/>
    </row>
    <row r="145" spans="1:15" x14ac:dyDescent="0.3">
      <c r="A145" s="1" t="s">
        <v>8909</v>
      </c>
      <c r="B145" s="1" t="s">
        <v>448</v>
      </c>
      <c r="C145" s="1" t="s">
        <v>14224</v>
      </c>
      <c r="D145" s="69">
        <v>8</v>
      </c>
      <c r="E145" s="69">
        <v>-5.15</v>
      </c>
      <c r="F145" s="69">
        <v>0.73</v>
      </c>
      <c r="G145" s="69">
        <v>113</v>
      </c>
      <c r="H145" s="1" t="s">
        <v>8907</v>
      </c>
      <c r="I145" s="69">
        <v>2</v>
      </c>
      <c r="J145">
        <v>25</v>
      </c>
      <c r="K145"/>
      <c r="L145" t="s">
        <v>298</v>
      </c>
      <c r="N145" s="56">
        <f>MAX(Free_Agents[[#This Row],[Average]]*$R$11,0)+1</f>
        <v>1</v>
      </c>
      <c r="O145" s="57"/>
    </row>
    <row r="146" spans="1:15" x14ac:dyDescent="0.3">
      <c r="A146" s="1" t="s">
        <v>15185</v>
      </c>
      <c r="B146" s="1" t="s">
        <v>320</v>
      </c>
      <c r="C146" s="1" t="s">
        <v>414</v>
      </c>
      <c r="D146" s="69">
        <v>9</v>
      </c>
      <c r="E146" s="69">
        <v>-5.19</v>
      </c>
      <c r="F146" s="69">
        <v>0.24</v>
      </c>
      <c r="G146" s="69">
        <v>109</v>
      </c>
      <c r="H146" s="1" t="s">
        <v>15186</v>
      </c>
      <c r="I146" s="69">
        <v>1</v>
      </c>
      <c r="J146">
        <v>22</v>
      </c>
      <c r="K146"/>
      <c r="L146" t="s">
        <v>298</v>
      </c>
      <c r="N146" s="56">
        <f>MAX(Free_Agents[[#This Row],[Average]]*$R$11,0)+1</f>
        <v>1</v>
      </c>
      <c r="O146" s="57"/>
    </row>
    <row r="147" spans="1:15" x14ac:dyDescent="0.3">
      <c r="A147" s="1" t="s">
        <v>4300</v>
      </c>
      <c r="B147" s="1" t="s">
        <v>448</v>
      </c>
      <c r="C147" s="1" t="s">
        <v>640</v>
      </c>
      <c r="D147" s="69">
        <v>7</v>
      </c>
      <c r="E147" s="69">
        <v>-5.2</v>
      </c>
      <c r="F147" s="69">
        <v>0.42</v>
      </c>
      <c r="G147" s="69">
        <v>115</v>
      </c>
      <c r="H147" s="1" t="s">
        <v>4297</v>
      </c>
      <c r="I147" s="69">
        <v>6</v>
      </c>
      <c r="J147">
        <v>28</v>
      </c>
      <c r="K147"/>
      <c r="L147" t="s">
        <v>298</v>
      </c>
      <c r="N147" s="56">
        <f>MAX(Free_Agents[[#This Row],[Average]]*$R$11,0)+1</f>
        <v>1</v>
      </c>
      <c r="O147" s="57"/>
    </row>
    <row r="148" spans="1:15" x14ac:dyDescent="0.3">
      <c r="A148" s="1" t="s">
        <v>5304</v>
      </c>
      <c r="B148" s="1" t="s">
        <v>448</v>
      </c>
      <c r="C148" s="1" t="s">
        <v>305</v>
      </c>
      <c r="D148" s="69">
        <v>12</v>
      </c>
      <c r="E148" s="69">
        <v>-5.24</v>
      </c>
      <c r="F148" s="69">
        <v>0.53</v>
      </c>
      <c r="G148" s="69">
        <v>116</v>
      </c>
      <c r="H148" s="1" t="s">
        <v>5302</v>
      </c>
      <c r="I148" s="69">
        <v>2</v>
      </c>
      <c r="J148">
        <v>24</v>
      </c>
      <c r="K148"/>
      <c r="L148" t="s">
        <v>298</v>
      </c>
      <c r="N148" s="56">
        <f>MAX(Free_Agents[[#This Row],[Average]]*$R$11,0)+1</f>
        <v>1</v>
      </c>
      <c r="O148" s="57"/>
    </row>
    <row r="149" spans="1:15" x14ac:dyDescent="0.3">
      <c r="A149" s="1" t="s">
        <v>10254</v>
      </c>
      <c r="B149" s="1" t="s">
        <v>347</v>
      </c>
      <c r="C149" s="1" t="s">
        <v>14224</v>
      </c>
      <c r="D149" s="69">
        <v>8</v>
      </c>
      <c r="E149" s="69">
        <v>-5.25</v>
      </c>
      <c r="F149" s="69">
        <v>1.2</v>
      </c>
      <c r="G149" s="69">
        <v>127</v>
      </c>
      <c r="H149" s="1" t="s">
        <v>10252</v>
      </c>
      <c r="I149" s="69">
        <v>7</v>
      </c>
      <c r="J149">
        <v>28</v>
      </c>
      <c r="K149"/>
      <c r="L149" t="s">
        <v>298</v>
      </c>
      <c r="N149" s="56">
        <f>MAX(Free_Agents[[#This Row],[Average]]*$R$11,0)+1</f>
        <v>1</v>
      </c>
      <c r="O149" s="57"/>
    </row>
    <row r="150" spans="1:15" x14ac:dyDescent="0.3">
      <c r="A150" s="1" t="s">
        <v>891</v>
      </c>
      <c r="B150" s="1" t="s">
        <v>448</v>
      </c>
      <c r="C150" s="1" t="s">
        <v>890</v>
      </c>
      <c r="D150" s="69">
        <v>10</v>
      </c>
      <c r="E150" s="69">
        <v>-5.26</v>
      </c>
      <c r="F150" s="69">
        <v>0.92</v>
      </c>
      <c r="G150" s="69">
        <v>117</v>
      </c>
      <c r="H150" s="1" t="s">
        <v>887</v>
      </c>
      <c r="I150" s="69">
        <v>3</v>
      </c>
      <c r="J150">
        <v>25</v>
      </c>
      <c r="K150"/>
      <c r="L150" t="s">
        <v>298</v>
      </c>
      <c r="N150" s="56">
        <f>MAX(Free_Agents[[#This Row],[Average]]*$R$11,0)+1</f>
        <v>1</v>
      </c>
      <c r="O150" s="57"/>
    </row>
    <row r="151" spans="1:15" x14ac:dyDescent="0.3">
      <c r="A151" s="1" t="s">
        <v>16584</v>
      </c>
      <c r="B151" s="1" t="s">
        <v>310</v>
      </c>
      <c r="C151" s="1" t="s">
        <v>890</v>
      </c>
      <c r="D151" s="69">
        <v>10</v>
      </c>
      <c r="E151" s="69">
        <v>-5.32</v>
      </c>
      <c r="F151" s="69">
        <v>4.09</v>
      </c>
      <c r="G151" s="69">
        <v>29</v>
      </c>
      <c r="H151" s="1" t="s">
        <v>16585</v>
      </c>
      <c r="I151" s="69">
        <v>0</v>
      </c>
      <c r="J151">
        <v>22</v>
      </c>
      <c r="K151"/>
      <c r="L151" t="s">
        <v>298</v>
      </c>
      <c r="N151" s="56">
        <f>MAX(Free_Agents[[#This Row],[Average]]*$R$11,0)+1</f>
        <v>1</v>
      </c>
      <c r="O151" s="57"/>
    </row>
    <row r="152" spans="1:15" x14ac:dyDescent="0.3">
      <c r="A152" s="1" t="s">
        <v>9390</v>
      </c>
      <c r="B152" s="1" t="s">
        <v>448</v>
      </c>
      <c r="C152" s="1" t="s">
        <v>486</v>
      </c>
      <c r="D152" s="69">
        <v>14</v>
      </c>
      <c r="E152" s="69">
        <v>-5.32</v>
      </c>
      <c r="F152" s="69">
        <v>1.44</v>
      </c>
      <c r="G152" s="69">
        <v>119</v>
      </c>
      <c r="H152" s="1" t="s">
        <v>9388</v>
      </c>
      <c r="I152" s="69">
        <v>9</v>
      </c>
      <c r="J152">
        <v>31</v>
      </c>
      <c r="K152"/>
      <c r="L152" t="s">
        <v>298</v>
      </c>
      <c r="N152" s="56">
        <f>MAX(Free_Agents[[#This Row],[Average]]*$R$11,0)+1</f>
        <v>1</v>
      </c>
      <c r="O152" s="57"/>
    </row>
    <row r="153" spans="1:15" x14ac:dyDescent="0.3">
      <c r="A153" s="1" t="s">
        <v>8563</v>
      </c>
      <c r="B153" s="1" t="s">
        <v>320</v>
      </c>
      <c r="C153" s="1" t="s">
        <v>305</v>
      </c>
      <c r="D153" s="69">
        <v>12</v>
      </c>
      <c r="E153" s="69">
        <v>-5.33</v>
      </c>
      <c r="F153" s="69">
        <v>0.32</v>
      </c>
      <c r="G153" s="69">
        <v>112</v>
      </c>
      <c r="H153" s="1" t="s">
        <v>8560</v>
      </c>
      <c r="I153" s="69">
        <v>3</v>
      </c>
      <c r="J153">
        <v>26</v>
      </c>
      <c r="K153"/>
      <c r="L153" t="s">
        <v>298</v>
      </c>
      <c r="N153" s="56">
        <f>MAX(Free_Agents[[#This Row],[Average]]*$R$11,0)+1</f>
        <v>1</v>
      </c>
      <c r="O153" s="57"/>
    </row>
    <row r="154" spans="1:15" x14ac:dyDescent="0.3">
      <c r="A154" s="1" t="s">
        <v>2892</v>
      </c>
      <c r="B154" s="1" t="s">
        <v>448</v>
      </c>
      <c r="C154" s="1" t="s">
        <v>302</v>
      </c>
      <c r="D154" s="69">
        <v>14</v>
      </c>
      <c r="E154" s="69">
        <v>-5.34</v>
      </c>
      <c r="F154" s="69">
        <v>0.52</v>
      </c>
      <c r="G154" s="69">
        <v>120</v>
      </c>
      <c r="H154" s="1" t="s">
        <v>230</v>
      </c>
      <c r="I154" s="69">
        <v>3</v>
      </c>
      <c r="J154">
        <v>27</v>
      </c>
      <c r="K154"/>
      <c r="L154" t="s">
        <v>298</v>
      </c>
      <c r="N154" s="56">
        <f>MAX(Free_Agents[[#This Row],[Average]]*$R$11,0)+1</f>
        <v>1</v>
      </c>
      <c r="O154" s="57"/>
    </row>
    <row r="155" spans="1:15" x14ac:dyDescent="0.3">
      <c r="A155" s="1" t="s">
        <v>16653</v>
      </c>
      <c r="B155" s="1" t="s">
        <v>448</v>
      </c>
      <c r="C155" s="1" t="s">
        <v>717</v>
      </c>
      <c r="D155" s="69">
        <v>9</v>
      </c>
      <c r="E155" s="69">
        <v>-5.4</v>
      </c>
      <c r="F155" s="69">
        <v>0.8</v>
      </c>
      <c r="G155" s="69">
        <v>123</v>
      </c>
      <c r="H155" s="1" t="s">
        <v>16654</v>
      </c>
      <c r="I155" s="69">
        <v>0</v>
      </c>
      <c r="J155">
        <v>21</v>
      </c>
      <c r="K155"/>
      <c r="L155" t="s">
        <v>298</v>
      </c>
      <c r="N155" s="56">
        <f>MAX(Free_Agents[[#This Row],[Average]]*$R$11,0)+1</f>
        <v>1</v>
      </c>
      <c r="O155" s="57"/>
    </row>
    <row r="156" spans="1:15" x14ac:dyDescent="0.3">
      <c r="A156" s="1" t="s">
        <v>16677</v>
      </c>
      <c r="B156" s="1" t="s">
        <v>448</v>
      </c>
      <c r="C156" s="1" t="s">
        <v>441</v>
      </c>
      <c r="D156" s="69">
        <v>9</v>
      </c>
      <c r="E156" s="69">
        <v>-5.41</v>
      </c>
      <c r="F156" s="69">
        <v>0.17</v>
      </c>
      <c r="G156" s="69">
        <v>124</v>
      </c>
      <c r="H156" s="1" t="s">
        <v>16678</v>
      </c>
      <c r="I156" s="69">
        <v>0</v>
      </c>
      <c r="J156"/>
      <c r="K156"/>
      <c r="L156" t="s">
        <v>298</v>
      </c>
      <c r="N156" s="56">
        <f>MAX(Free_Agents[[#This Row],[Average]]*$R$11,0)+1</f>
        <v>1</v>
      </c>
      <c r="O156" s="57"/>
    </row>
    <row r="157" spans="1:15" x14ac:dyDescent="0.3">
      <c r="A157" s="1" t="s">
        <v>3395</v>
      </c>
      <c r="B157" s="1" t="s">
        <v>347</v>
      </c>
      <c r="C157" s="1" t="s">
        <v>370</v>
      </c>
      <c r="D157" s="69">
        <v>6</v>
      </c>
      <c r="E157" s="69">
        <v>-5.42</v>
      </c>
      <c r="F157" s="69">
        <v>0.98</v>
      </c>
      <c r="G157" s="69">
        <v>128</v>
      </c>
      <c r="H157" s="1" t="s">
        <v>3393</v>
      </c>
      <c r="I157" s="69">
        <v>2</v>
      </c>
      <c r="J157">
        <v>23</v>
      </c>
      <c r="K157"/>
      <c r="L157" t="s">
        <v>298</v>
      </c>
      <c r="N157" s="56">
        <f>MAX(Free_Agents[[#This Row],[Average]]*$R$11,0)+1</f>
        <v>1</v>
      </c>
      <c r="O157" s="57"/>
    </row>
    <row r="158" spans="1:15" x14ac:dyDescent="0.3">
      <c r="A158" s="1" t="s">
        <v>15587</v>
      </c>
      <c r="B158" s="1" t="s">
        <v>448</v>
      </c>
      <c r="C158" s="1" t="s">
        <v>339</v>
      </c>
      <c r="D158" s="69">
        <v>12</v>
      </c>
      <c r="E158" s="69">
        <v>-5.43</v>
      </c>
      <c r="F158" s="69">
        <v>0.66</v>
      </c>
      <c r="G158" s="69">
        <v>125</v>
      </c>
      <c r="H158" s="1" t="s">
        <v>15096</v>
      </c>
      <c r="I158" s="69">
        <v>1</v>
      </c>
      <c r="J158">
        <v>22</v>
      </c>
      <c r="K158"/>
      <c r="L158" t="s">
        <v>298</v>
      </c>
      <c r="N158" s="56">
        <f>MAX(Free_Agents[[#This Row],[Average]]*$R$11,0)+1</f>
        <v>1</v>
      </c>
      <c r="O158" s="57"/>
    </row>
    <row r="159" spans="1:15" x14ac:dyDescent="0.3">
      <c r="A159" s="1" t="s">
        <v>16865</v>
      </c>
      <c r="B159" s="1" t="s">
        <v>347</v>
      </c>
      <c r="C159" s="1" t="s">
        <v>548</v>
      </c>
      <c r="D159" s="69">
        <v>13</v>
      </c>
      <c r="E159" s="69">
        <v>-5.46</v>
      </c>
      <c r="F159" s="69">
        <v>0.86</v>
      </c>
      <c r="G159" s="69">
        <v>130</v>
      </c>
      <c r="H159" s="1" t="s">
        <v>16866</v>
      </c>
      <c r="I159" s="69">
        <v>0</v>
      </c>
      <c r="J159">
        <v>23</v>
      </c>
      <c r="K159"/>
      <c r="L159" t="s">
        <v>298</v>
      </c>
      <c r="N159" s="56">
        <f>MAX(Free_Agents[[#This Row],[Average]]*$R$11,0)+1</f>
        <v>1</v>
      </c>
      <c r="O159" s="57"/>
    </row>
    <row r="160" spans="1:15" x14ac:dyDescent="0.3">
      <c r="A160" s="1" t="s">
        <v>7082</v>
      </c>
      <c r="B160" s="1" t="s">
        <v>347</v>
      </c>
      <c r="C160" s="1" t="s">
        <v>532</v>
      </c>
      <c r="D160" s="69">
        <v>6</v>
      </c>
      <c r="E160" s="69">
        <v>-5.47</v>
      </c>
      <c r="F160" s="69">
        <v>1.06</v>
      </c>
      <c r="G160" s="69">
        <v>132</v>
      </c>
      <c r="H160" s="1" t="s">
        <v>7080</v>
      </c>
      <c r="I160" s="69">
        <v>3</v>
      </c>
      <c r="J160">
        <v>25</v>
      </c>
      <c r="K160"/>
      <c r="L160" t="s">
        <v>298</v>
      </c>
      <c r="N160" s="56">
        <f>MAX(Free_Agents[[#This Row],[Average]]*$R$11,0)+1</f>
        <v>1</v>
      </c>
      <c r="O160" s="57"/>
    </row>
    <row r="161" spans="1:15" x14ac:dyDescent="0.3">
      <c r="A161" s="1" t="s">
        <v>8682</v>
      </c>
      <c r="B161" s="1" t="s">
        <v>448</v>
      </c>
      <c r="C161" s="1" t="s">
        <v>904</v>
      </c>
      <c r="D161" s="69">
        <v>7</v>
      </c>
      <c r="E161" s="69">
        <v>-5.49</v>
      </c>
      <c r="F161" s="69">
        <v>1.54</v>
      </c>
      <c r="G161" s="69">
        <v>127</v>
      </c>
      <c r="H161" s="1" t="s">
        <v>8679</v>
      </c>
      <c r="I161" s="69">
        <v>4</v>
      </c>
      <c r="J161">
        <v>27</v>
      </c>
      <c r="K161"/>
      <c r="L161" t="s">
        <v>298</v>
      </c>
      <c r="N161" s="56">
        <f>MAX(Free_Agents[[#This Row],[Average]]*$R$11,0)+1</f>
        <v>1</v>
      </c>
      <c r="O161" s="57"/>
    </row>
    <row r="162" spans="1:15" x14ac:dyDescent="0.3">
      <c r="A162" s="1" t="s">
        <v>16891</v>
      </c>
      <c r="B162" s="1" t="s">
        <v>448</v>
      </c>
      <c r="C162" s="1" t="s">
        <v>665</v>
      </c>
      <c r="D162" s="69">
        <v>13</v>
      </c>
      <c r="E162" s="69">
        <v>-5.5</v>
      </c>
      <c r="F162" s="69">
        <v>0.47</v>
      </c>
      <c r="G162" s="69">
        <v>128</v>
      </c>
      <c r="H162" s="1" t="s">
        <v>6801</v>
      </c>
      <c r="I162" s="69">
        <v>2</v>
      </c>
      <c r="J162">
        <v>25</v>
      </c>
      <c r="K162"/>
      <c r="L162" t="s">
        <v>298</v>
      </c>
      <c r="N162" s="56">
        <f>MAX(Free_Agents[[#This Row],[Average]]*$R$11,0)+1</f>
        <v>1</v>
      </c>
      <c r="O162" s="57"/>
    </row>
    <row r="163" spans="1:15" x14ac:dyDescent="0.3">
      <c r="A163" s="1" t="s">
        <v>3448</v>
      </c>
      <c r="B163" s="1" t="s">
        <v>347</v>
      </c>
      <c r="C163" s="1" t="s">
        <v>703</v>
      </c>
      <c r="D163" s="69">
        <v>7</v>
      </c>
      <c r="E163" s="69">
        <v>-5.54</v>
      </c>
      <c r="F163" s="69">
        <v>1.02</v>
      </c>
      <c r="G163" s="69">
        <v>135</v>
      </c>
      <c r="H163" s="1" t="s">
        <v>3445</v>
      </c>
      <c r="I163" s="69">
        <v>4</v>
      </c>
      <c r="J163">
        <v>26</v>
      </c>
      <c r="K163"/>
      <c r="L163" t="s">
        <v>298</v>
      </c>
      <c r="N163" s="56">
        <f>MAX(Free_Agents[[#This Row],[Average]]*$R$11,0)+1</f>
        <v>1</v>
      </c>
      <c r="O163" s="57"/>
    </row>
    <row r="164" spans="1:15" x14ac:dyDescent="0.3">
      <c r="A164" s="1" t="s">
        <v>7054</v>
      </c>
      <c r="B164" s="1" t="s">
        <v>347</v>
      </c>
      <c r="C164" s="1" t="s">
        <v>441</v>
      </c>
      <c r="D164" s="69">
        <v>9</v>
      </c>
      <c r="E164" s="69">
        <v>-5.58</v>
      </c>
      <c r="F164" s="69">
        <v>1.06</v>
      </c>
      <c r="G164" s="69">
        <v>137</v>
      </c>
      <c r="H164" s="1" t="s">
        <v>7052</v>
      </c>
      <c r="I164" s="69">
        <v>3</v>
      </c>
      <c r="J164">
        <v>25</v>
      </c>
      <c r="K164"/>
      <c r="L164" t="s">
        <v>298</v>
      </c>
      <c r="N164" s="56">
        <f>MAX(Free_Agents[[#This Row],[Average]]*$R$11,0)+1</f>
        <v>1</v>
      </c>
      <c r="O164" s="57"/>
    </row>
    <row r="165" spans="1:15" x14ac:dyDescent="0.3">
      <c r="A165" s="1" t="s">
        <v>2823</v>
      </c>
      <c r="B165" s="1" t="s">
        <v>347</v>
      </c>
      <c r="C165" s="1" t="s">
        <v>476</v>
      </c>
      <c r="D165" s="69">
        <v>6</v>
      </c>
      <c r="E165" s="69">
        <v>-5.59</v>
      </c>
      <c r="F165" s="69">
        <v>0.88</v>
      </c>
      <c r="G165" s="69">
        <v>138</v>
      </c>
      <c r="H165" s="1" t="s">
        <v>23</v>
      </c>
      <c r="I165" s="69">
        <v>5</v>
      </c>
      <c r="J165">
        <v>26</v>
      </c>
      <c r="K165"/>
      <c r="L165" t="s">
        <v>298</v>
      </c>
      <c r="N165" s="56">
        <f>MAX(Free_Agents[[#This Row],[Average]]*$R$11,0)+1</f>
        <v>1</v>
      </c>
      <c r="O165" s="57"/>
    </row>
    <row r="166" spans="1:15" x14ac:dyDescent="0.3">
      <c r="A166" s="1" t="s">
        <v>6729</v>
      </c>
      <c r="B166" s="1" t="s">
        <v>347</v>
      </c>
      <c r="C166" s="1" t="s">
        <v>408</v>
      </c>
      <c r="D166" s="69">
        <v>10</v>
      </c>
      <c r="E166" s="69">
        <v>-5.61</v>
      </c>
      <c r="F166" s="69">
        <v>0.97</v>
      </c>
      <c r="G166" s="69">
        <v>139</v>
      </c>
      <c r="H166" s="1" t="s">
        <v>59</v>
      </c>
      <c r="I166" s="69">
        <v>3</v>
      </c>
      <c r="J166">
        <v>24</v>
      </c>
      <c r="K166"/>
      <c r="L166" t="s">
        <v>298</v>
      </c>
      <c r="N166" s="56">
        <f>MAX(Free_Agents[[#This Row],[Average]]*$R$11,0)+1</f>
        <v>1</v>
      </c>
      <c r="O166" s="57"/>
    </row>
    <row r="167" spans="1:15" x14ac:dyDescent="0.3">
      <c r="A167" s="1" t="s">
        <v>16592</v>
      </c>
      <c r="B167" s="1" t="s">
        <v>347</v>
      </c>
      <c r="C167" s="1" t="s">
        <v>665</v>
      </c>
      <c r="D167" s="69">
        <v>13</v>
      </c>
      <c r="E167" s="69">
        <v>-5.62</v>
      </c>
      <c r="F167" s="69">
        <v>0.89</v>
      </c>
      <c r="G167" s="69">
        <v>140</v>
      </c>
      <c r="H167" s="1" t="s">
        <v>16593</v>
      </c>
      <c r="I167" s="69">
        <v>0</v>
      </c>
      <c r="J167">
        <v>20</v>
      </c>
      <c r="K167" t="s">
        <v>407</v>
      </c>
      <c r="L167" t="s">
        <v>298</v>
      </c>
      <c r="N167" s="56">
        <f>MAX(Free_Agents[[#This Row],[Average]]*$R$11,0)+1</f>
        <v>1</v>
      </c>
      <c r="O167" s="57"/>
    </row>
    <row r="168" spans="1:15" x14ac:dyDescent="0.3">
      <c r="A168" s="1" t="s">
        <v>16882</v>
      </c>
      <c r="B168" s="1" t="s">
        <v>448</v>
      </c>
      <c r="C168" s="1" t="s">
        <v>640</v>
      </c>
      <c r="D168" s="69">
        <v>7</v>
      </c>
      <c r="E168" s="69">
        <v>-5.62</v>
      </c>
      <c r="F168" s="69">
        <v>1.02</v>
      </c>
      <c r="G168" s="69">
        <v>130</v>
      </c>
      <c r="H168" s="1" t="s">
        <v>16884</v>
      </c>
      <c r="I168" s="69">
        <v>0</v>
      </c>
      <c r="J168">
        <v>23</v>
      </c>
      <c r="K168"/>
      <c r="L168" t="s">
        <v>298</v>
      </c>
      <c r="N168" s="56">
        <f>MAX(Free_Agents[[#This Row],[Average]]*$R$11,0)+1</f>
        <v>1</v>
      </c>
      <c r="O168" s="57"/>
    </row>
    <row r="169" spans="1:15" x14ac:dyDescent="0.3">
      <c r="A169" s="1" t="s">
        <v>9745</v>
      </c>
      <c r="B169" s="1" t="s">
        <v>310</v>
      </c>
      <c r="C169" s="1" t="s">
        <v>904</v>
      </c>
      <c r="D169" s="69">
        <v>7</v>
      </c>
      <c r="E169" s="69">
        <v>-5.64</v>
      </c>
      <c r="F169" s="69">
        <v>7.86</v>
      </c>
      <c r="G169" s="69">
        <v>30</v>
      </c>
      <c r="H169" s="1" t="s">
        <v>9743</v>
      </c>
      <c r="I169" s="69">
        <v>2</v>
      </c>
      <c r="J169">
        <v>25</v>
      </c>
      <c r="K169"/>
      <c r="L169" t="s">
        <v>298</v>
      </c>
      <c r="N169" s="56">
        <f>MAX(Free_Agents[[#This Row],[Average]]*$R$11,0)+1</f>
        <v>1</v>
      </c>
      <c r="O169" s="57"/>
    </row>
    <row r="170" spans="1:15" x14ac:dyDescent="0.3">
      <c r="A170" s="1" t="s">
        <v>7576</v>
      </c>
      <c r="B170" s="1" t="s">
        <v>347</v>
      </c>
      <c r="C170" s="1" t="s">
        <v>904</v>
      </c>
      <c r="D170" s="69">
        <v>7</v>
      </c>
      <c r="E170" s="69">
        <v>-5.66</v>
      </c>
      <c r="F170" s="69">
        <v>1.48</v>
      </c>
      <c r="G170" s="69">
        <v>141</v>
      </c>
      <c r="H170" s="1" t="s">
        <v>7574</v>
      </c>
      <c r="I170" s="69">
        <v>6</v>
      </c>
      <c r="J170" s="69">
        <v>28</v>
      </c>
      <c r="L170" s="69" t="s">
        <v>298</v>
      </c>
      <c r="M170" s="69"/>
      <c r="N170" s="56">
        <f>MAX(Free_Agents[[#This Row],[Average]]*$R$11,0)+1</f>
        <v>1</v>
      </c>
      <c r="O170" s="57"/>
    </row>
    <row r="171" spans="1:15" x14ac:dyDescent="0.3">
      <c r="A171" s="1" t="s">
        <v>2347</v>
      </c>
      <c r="B171" s="1" t="s">
        <v>448</v>
      </c>
      <c r="C171" s="1" t="s">
        <v>441</v>
      </c>
      <c r="D171" s="69">
        <v>9</v>
      </c>
      <c r="E171" s="69">
        <v>-5.68</v>
      </c>
      <c r="F171" s="69">
        <v>0.01</v>
      </c>
      <c r="G171" s="69">
        <v>131</v>
      </c>
      <c r="H171" s="1" t="s">
        <v>160</v>
      </c>
      <c r="I171" s="69">
        <v>9</v>
      </c>
      <c r="J171" s="69">
        <v>30</v>
      </c>
      <c r="L171" s="69" t="s">
        <v>298</v>
      </c>
      <c r="M171" s="69"/>
      <c r="N171" s="56">
        <f>MAX(Free_Agents[[#This Row],[Average]]*$R$11,0)+1</f>
        <v>1</v>
      </c>
      <c r="O171" s="57"/>
    </row>
    <row r="172" spans="1:15" x14ac:dyDescent="0.3">
      <c r="A172" s="1" t="s">
        <v>3504</v>
      </c>
      <c r="B172" s="1" t="s">
        <v>347</v>
      </c>
      <c r="C172" s="1" t="s">
        <v>532</v>
      </c>
      <c r="D172" s="69">
        <v>6</v>
      </c>
      <c r="E172" s="69">
        <v>-5.76</v>
      </c>
      <c r="F172" s="69">
        <v>1.29</v>
      </c>
      <c r="G172" s="69">
        <v>142</v>
      </c>
      <c r="H172" s="1" t="s">
        <v>3501</v>
      </c>
      <c r="I172" s="69">
        <v>9</v>
      </c>
      <c r="J172" s="69">
        <v>31</v>
      </c>
      <c r="L172" s="69" t="s">
        <v>298</v>
      </c>
      <c r="M172" s="69"/>
      <c r="N172" s="56">
        <f>MAX(Free_Agents[[#This Row],[Average]]*$R$11,0)+1</f>
        <v>1</v>
      </c>
      <c r="O172" s="57"/>
    </row>
    <row r="173" spans="1:15" x14ac:dyDescent="0.3">
      <c r="A173" s="1" t="s">
        <v>16899</v>
      </c>
      <c r="B173" s="1" t="s">
        <v>347</v>
      </c>
      <c r="C173" s="1" t="s">
        <v>364</v>
      </c>
      <c r="D173" s="69">
        <v>13</v>
      </c>
      <c r="E173" s="69">
        <v>-5.76</v>
      </c>
      <c r="F173" s="69">
        <v>1.19</v>
      </c>
      <c r="G173" s="69">
        <v>143</v>
      </c>
      <c r="H173" s="1" t="s">
        <v>4722</v>
      </c>
      <c r="I173" s="69">
        <v>3</v>
      </c>
      <c r="J173" s="69">
        <v>24</v>
      </c>
      <c r="L173" s="69" t="s">
        <v>298</v>
      </c>
      <c r="M173" s="69"/>
      <c r="N173" s="56">
        <f>MAX(Free_Agents[[#This Row],[Average]]*$R$11,0)+1</f>
        <v>1</v>
      </c>
      <c r="O173" s="57"/>
    </row>
    <row r="174" spans="1:15" x14ac:dyDescent="0.3">
      <c r="A174" s="1" t="s">
        <v>14568</v>
      </c>
      <c r="B174" s="1" t="s">
        <v>347</v>
      </c>
      <c r="C174" s="1" t="s">
        <v>414</v>
      </c>
      <c r="D174" s="69">
        <v>9</v>
      </c>
      <c r="E174" s="69">
        <v>-5.78</v>
      </c>
      <c r="F174" s="69">
        <v>0.76</v>
      </c>
      <c r="G174" s="69">
        <v>144</v>
      </c>
      <c r="H174" s="1" t="s">
        <v>14569</v>
      </c>
      <c r="I174" s="69">
        <v>1</v>
      </c>
      <c r="J174" s="69">
        <v>22</v>
      </c>
      <c r="L174" s="69" t="s">
        <v>298</v>
      </c>
      <c r="M174" s="69"/>
      <c r="N174" s="56">
        <f>MAX(Free_Agents[[#This Row],[Average]]*$R$11,0)+1</f>
        <v>1</v>
      </c>
      <c r="O174" s="57"/>
    </row>
    <row r="175" spans="1:15" x14ac:dyDescent="0.3">
      <c r="A175" s="1" t="s">
        <v>3972</v>
      </c>
      <c r="B175" s="1" t="s">
        <v>347</v>
      </c>
      <c r="C175" s="1" t="s">
        <v>890</v>
      </c>
      <c r="D175" s="69">
        <v>10</v>
      </c>
      <c r="E175" s="69">
        <v>-5.79</v>
      </c>
      <c r="F175" s="69">
        <v>2.27</v>
      </c>
      <c r="G175" s="69">
        <v>145</v>
      </c>
      <c r="H175" s="1" t="s">
        <v>3971</v>
      </c>
      <c r="I175" s="69">
        <v>2</v>
      </c>
      <c r="J175" s="69">
        <v>23</v>
      </c>
      <c r="L175" s="69" t="s">
        <v>298</v>
      </c>
      <c r="M175" s="69"/>
      <c r="N175" s="56">
        <f>MAX(Free_Agents[[#This Row],[Average]]*$R$11,0)+1</f>
        <v>1</v>
      </c>
      <c r="O175" s="57"/>
    </row>
    <row r="176" spans="1:15" x14ac:dyDescent="0.3">
      <c r="A176" s="1" t="s">
        <v>10483</v>
      </c>
      <c r="B176" s="1" t="s">
        <v>448</v>
      </c>
      <c r="C176" s="1" t="s">
        <v>351</v>
      </c>
      <c r="D176" s="69">
        <v>6</v>
      </c>
      <c r="E176" s="69">
        <v>-5.8</v>
      </c>
      <c r="F176" s="69">
        <v>0.51</v>
      </c>
      <c r="G176" s="69">
        <v>132</v>
      </c>
      <c r="H176" s="1" t="s">
        <v>134</v>
      </c>
      <c r="I176" s="69">
        <v>3</v>
      </c>
      <c r="J176" s="69">
        <v>24</v>
      </c>
      <c r="L176" s="69" t="s">
        <v>298</v>
      </c>
      <c r="M176" s="69"/>
      <c r="N176" s="56">
        <f>MAX(Free_Agents[[#This Row],[Average]]*$R$11,0)+1</f>
        <v>1</v>
      </c>
      <c r="O176" s="57"/>
    </row>
    <row r="177" spans="1:15" x14ac:dyDescent="0.3">
      <c r="A177" s="1" t="s">
        <v>3273</v>
      </c>
      <c r="B177" s="1" t="s">
        <v>347</v>
      </c>
      <c r="C177" s="1" t="s">
        <v>640</v>
      </c>
      <c r="D177" s="69">
        <v>7</v>
      </c>
      <c r="E177" s="69">
        <v>-5.85</v>
      </c>
      <c r="F177" s="69">
        <v>0.65</v>
      </c>
      <c r="G177" s="69">
        <v>147</v>
      </c>
      <c r="H177" s="1" t="s">
        <v>3270</v>
      </c>
      <c r="I177" s="69">
        <v>3</v>
      </c>
      <c r="J177" s="69">
        <v>27</v>
      </c>
      <c r="L177" s="69" t="s">
        <v>298</v>
      </c>
      <c r="M177" s="69"/>
      <c r="N177" s="56">
        <f>MAX(Free_Agents[[#This Row],[Average]]*$R$11,0)+1</f>
        <v>1</v>
      </c>
      <c r="O177" s="57"/>
    </row>
    <row r="178" spans="1:15" x14ac:dyDescent="0.3">
      <c r="A178" s="1" t="s">
        <v>3156</v>
      </c>
      <c r="B178" s="1" t="s">
        <v>347</v>
      </c>
      <c r="C178" s="1" t="s">
        <v>351</v>
      </c>
      <c r="D178" s="69">
        <v>6</v>
      </c>
      <c r="E178" s="69">
        <v>-5.88</v>
      </c>
      <c r="F178" s="69">
        <v>0.66</v>
      </c>
      <c r="G178" s="69">
        <v>148</v>
      </c>
      <c r="H178" s="1" t="s">
        <v>3153</v>
      </c>
      <c r="I178" s="69">
        <v>3</v>
      </c>
      <c r="J178" s="69">
        <v>25</v>
      </c>
      <c r="L178" s="69" t="s">
        <v>298</v>
      </c>
      <c r="M178" s="69"/>
      <c r="N178" s="56">
        <f>MAX(Free_Agents[[#This Row],[Average]]*$R$11,0)+1</f>
        <v>1</v>
      </c>
      <c r="O178" s="57"/>
    </row>
    <row r="179" spans="1:15" x14ac:dyDescent="0.3">
      <c r="A179" s="1" t="s">
        <v>16873</v>
      </c>
      <c r="B179" s="1" t="s">
        <v>347</v>
      </c>
      <c r="C179" s="1" t="s">
        <v>1190</v>
      </c>
      <c r="D179" s="69">
        <v>9</v>
      </c>
      <c r="E179" s="69">
        <v>-5.88</v>
      </c>
      <c r="F179" s="69">
        <v>0.4</v>
      </c>
      <c r="G179" s="69">
        <v>149</v>
      </c>
      <c r="H179" s="1" t="s">
        <v>16875</v>
      </c>
      <c r="I179" s="69">
        <v>0</v>
      </c>
      <c r="K179" s="69" t="s">
        <v>407</v>
      </c>
      <c r="L179" s="69" t="s">
        <v>298</v>
      </c>
      <c r="M179" s="69"/>
      <c r="N179" s="56">
        <f>MAX(Free_Agents[[#This Row],[Average]]*$R$11,0)+1</f>
        <v>1</v>
      </c>
      <c r="O179" s="57"/>
    </row>
    <row r="180" spans="1:15" x14ac:dyDescent="0.3">
      <c r="A180" s="1" t="s">
        <v>15126</v>
      </c>
      <c r="B180" s="1" t="s">
        <v>347</v>
      </c>
      <c r="C180" s="1" t="s">
        <v>297</v>
      </c>
      <c r="D180" s="69">
        <v>7</v>
      </c>
      <c r="E180" s="69">
        <v>-5.91</v>
      </c>
      <c r="F180" s="69">
        <v>2.31</v>
      </c>
      <c r="G180" s="69">
        <v>150</v>
      </c>
      <c r="H180" s="1" t="s">
        <v>15127</v>
      </c>
      <c r="I180" s="69">
        <v>1</v>
      </c>
      <c r="J180" s="69">
        <v>23</v>
      </c>
      <c r="L180" s="69" t="s">
        <v>298</v>
      </c>
      <c r="M180" s="69"/>
      <c r="N180" s="56">
        <f>MAX(Free_Agents[[#This Row],[Average]]*$R$11,0)+1</f>
        <v>1</v>
      </c>
      <c r="O180" s="57"/>
    </row>
    <row r="181" spans="1:15" x14ac:dyDescent="0.3">
      <c r="A181" s="1" t="s">
        <v>16513</v>
      </c>
      <c r="B181" s="1" t="s">
        <v>347</v>
      </c>
      <c r="C181" s="1" t="s">
        <v>334</v>
      </c>
      <c r="D181" s="69">
        <v>8</v>
      </c>
      <c r="E181" s="69">
        <v>-5.93</v>
      </c>
      <c r="F181" s="69">
        <v>1.05</v>
      </c>
      <c r="G181" s="69">
        <v>152</v>
      </c>
      <c r="H181" s="1" t="s">
        <v>16514</v>
      </c>
      <c r="I181" s="69">
        <v>0</v>
      </c>
      <c r="J181" s="69">
        <v>22</v>
      </c>
      <c r="L181" s="69" t="s">
        <v>298</v>
      </c>
      <c r="M181" s="69"/>
      <c r="N181" s="56">
        <f>MAX(Free_Agents[[#This Row],[Average]]*$R$11,0)+1</f>
        <v>1</v>
      </c>
      <c r="O181" s="57"/>
    </row>
    <row r="182" spans="1:15" x14ac:dyDescent="0.3">
      <c r="A182" s="1" t="s">
        <v>16517</v>
      </c>
      <c r="B182" s="1" t="s">
        <v>448</v>
      </c>
      <c r="C182" s="1" t="s">
        <v>364</v>
      </c>
      <c r="D182" s="69">
        <v>13</v>
      </c>
      <c r="E182" s="69">
        <v>-5.93</v>
      </c>
      <c r="F182" s="69">
        <v>0.99</v>
      </c>
      <c r="G182" s="69">
        <v>134</v>
      </c>
      <c r="H182" s="1" t="s">
        <v>16518</v>
      </c>
      <c r="I182" s="69">
        <v>0</v>
      </c>
      <c r="J182" s="69">
        <v>22</v>
      </c>
      <c r="L182" s="69" t="s">
        <v>298</v>
      </c>
      <c r="M182" s="69"/>
      <c r="N182" s="56">
        <f>MAX(Free_Agents[[#This Row],[Average]]*$R$11,0)+1</f>
        <v>1</v>
      </c>
      <c r="O182" s="57"/>
    </row>
    <row r="183" spans="1:15" x14ac:dyDescent="0.3">
      <c r="A183" s="1" t="s">
        <v>15365</v>
      </c>
      <c r="B183" s="1" t="s">
        <v>347</v>
      </c>
      <c r="C183" s="1" t="s">
        <v>334</v>
      </c>
      <c r="D183" s="69">
        <v>8</v>
      </c>
      <c r="E183" s="69">
        <v>-5.93</v>
      </c>
      <c r="F183" s="69">
        <v>1.04</v>
      </c>
      <c r="G183" s="69">
        <v>153</v>
      </c>
      <c r="H183" s="1" t="s">
        <v>15366</v>
      </c>
      <c r="I183" s="69">
        <v>1</v>
      </c>
      <c r="J183" s="69">
        <v>23</v>
      </c>
      <c r="L183" s="69" t="s">
        <v>298</v>
      </c>
      <c r="M183" s="69"/>
      <c r="N183" s="56">
        <f>MAX(Free_Agents[[#This Row],[Average]]*$R$11,0)+1</f>
        <v>1</v>
      </c>
      <c r="O183" s="57"/>
    </row>
    <row r="184" spans="1:15" x14ac:dyDescent="0.3">
      <c r="A184" s="1" t="s">
        <v>16380</v>
      </c>
      <c r="B184" s="1" t="s">
        <v>347</v>
      </c>
      <c r="C184" s="1" t="s">
        <v>476</v>
      </c>
      <c r="D184" s="69">
        <v>6</v>
      </c>
      <c r="E184" s="69">
        <v>-5.95</v>
      </c>
      <c r="F184" s="69">
        <v>1.1599999999999999</v>
      </c>
      <c r="G184" s="69">
        <v>154</v>
      </c>
      <c r="H184" s="1" t="s">
        <v>16381</v>
      </c>
      <c r="I184" s="69">
        <v>0</v>
      </c>
      <c r="L184" s="69" t="s">
        <v>298</v>
      </c>
      <c r="M184" s="69"/>
      <c r="N184" s="56">
        <f>MAX(Free_Agents[[#This Row],[Average]]*$R$11,0)+1</f>
        <v>1</v>
      </c>
      <c r="O184" s="57"/>
    </row>
    <row r="185" spans="1:15" x14ac:dyDescent="0.3">
      <c r="A185" s="1" t="s">
        <v>1900</v>
      </c>
      <c r="B185" s="1" t="s">
        <v>347</v>
      </c>
      <c r="C185" s="1" t="s">
        <v>741</v>
      </c>
      <c r="D185" s="69">
        <v>7</v>
      </c>
      <c r="E185" s="69">
        <v>-5.96</v>
      </c>
      <c r="F185" s="69">
        <v>0.81</v>
      </c>
      <c r="G185" s="69">
        <v>156</v>
      </c>
      <c r="H185" s="1" t="s">
        <v>1898</v>
      </c>
      <c r="I185" s="69">
        <v>3</v>
      </c>
      <c r="J185" s="69">
        <v>25</v>
      </c>
      <c r="L185" s="69" t="s">
        <v>298</v>
      </c>
      <c r="M185" s="69"/>
      <c r="N185" s="56">
        <f>MAX(Free_Agents[[#This Row],[Average]]*$R$11,0)+1</f>
        <v>1</v>
      </c>
      <c r="O185" s="57"/>
    </row>
    <row r="186" spans="1:15" x14ac:dyDescent="0.3">
      <c r="A186" s="1" t="s">
        <v>15607</v>
      </c>
      <c r="B186" s="1" t="s">
        <v>347</v>
      </c>
      <c r="C186" s="1" t="s">
        <v>665</v>
      </c>
      <c r="D186" s="69">
        <v>13</v>
      </c>
      <c r="E186" s="69">
        <v>-5.96</v>
      </c>
      <c r="F186" s="69">
        <v>0.46</v>
      </c>
      <c r="G186" s="69">
        <v>155</v>
      </c>
      <c r="H186" s="1" t="s">
        <v>6809</v>
      </c>
      <c r="I186" s="69">
        <v>3</v>
      </c>
      <c r="J186" s="69">
        <v>26</v>
      </c>
      <c r="L186" s="69" t="s">
        <v>298</v>
      </c>
      <c r="M186" s="69"/>
      <c r="N186" s="56">
        <f>MAX(Free_Agents[[#This Row],[Average]]*$R$11,0)+1</f>
        <v>1</v>
      </c>
      <c r="O186" s="57"/>
    </row>
    <row r="187" spans="1:15" x14ac:dyDescent="0.3">
      <c r="A187" s="1" t="s">
        <v>7390</v>
      </c>
      <c r="B187" s="1" t="s">
        <v>347</v>
      </c>
      <c r="C187" s="1" t="s">
        <v>640</v>
      </c>
      <c r="D187" s="69">
        <v>7</v>
      </c>
      <c r="E187" s="69">
        <v>-5.99</v>
      </c>
      <c r="F187" s="69">
        <v>1.28</v>
      </c>
      <c r="G187" s="69">
        <v>157</v>
      </c>
      <c r="H187" s="1" t="s">
        <v>7389</v>
      </c>
      <c r="I187" s="69">
        <v>2</v>
      </c>
      <c r="J187" s="69">
        <v>24</v>
      </c>
      <c r="L187" s="69" t="s">
        <v>298</v>
      </c>
      <c r="M187" s="69"/>
      <c r="N187" s="56">
        <f>MAX(Free_Agents[[#This Row],[Average]]*$R$11,0)+1</f>
        <v>1</v>
      </c>
      <c r="O187" s="57"/>
    </row>
    <row r="188" spans="1:15" x14ac:dyDescent="0.3">
      <c r="A188" s="1" t="s">
        <v>2217</v>
      </c>
      <c r="B188" s="1" t="s">
        <v>347</v>
      </c>
      <c r="C188" s="1" t="s">
        <v>890</v>
      </c>
      <c r="D188" s="69">
        <v>10</v>
      </c>
      <c r="E188" s="69">
        <v>-6.07</v>
      </c>
      <c r="F188" s="69">
        <v>0.91</v>
      </c>
      <c r="G188" s="69">
        <v>159</v>
      </c>
      <c r="H188" s="1" t="s">
        <v>115</v>
      </c>
      <c r="I188" s="69">
        <v>8</v>
      </c>
      <c r="J188" s="69">
        <v>30</v>
      </c>
      <c r="L188" s="69" t="s">
        <v>298</v>
      </c>
      <c r="M188" s="69"/>
      <c r="N188" s="56">
        <f>MAX(Free_Agents[[#This Row],[Average]]*$R$11,0)+1</f>
        <v>1</v>
      </c>
      <c r="O188" s="57"/>
    </row>
    <row r="189" spans="1:15" x14ac:dyDescent="0.3">
      <c r="A189" s="1" t="s">
        <v>7284</v>
      </c>
      <c r="B189" s="1" t="s">
        <v>347</v>
      </c>
      <c r="C189" s="1" t="s">
        <v>476</v>
      </c>
      <c r="D189" s="69">
        <v>6</v>
      </c>
      <c r="E189" s="69">
        <v>-6.08</v>
      </c>
      <c r="F189" s="69">
        <v>1.27</v>
      </c>
      <c r="G189" s="69">
        <v>160</v>
      </c>
      <c r="H189" s="1" t="s">
        <v>7282</v>
      </c>
      <c r="I189" s="69">
        <v>3</v>
      </c>
      <c r="J189" s="69">
        <v>25</v>
      </c>
      <c r="L189" s="69" t="s">
        <v>298</v>
      </c>
      <c r="M189" s="69"/>
      <c r="N189" s="56">
        <f>MAX(Free_Agents[[#This Row],[Average]]*$R$11,0)+1</f>
        <v>1</v>
      </c>
      <c r="O189" s="57"/>
    </row>
    <row r="190" spans="1:15" x14ac:dyDescent="0.3">
      <c r="A190" s="1" t="s">
        <v>5282</v>
      </c>
      <c r="B190" s="1" t="s">
        <v>448</v>
      </c>
      <c r="C190" s="1" t="s">
        <v>870</v>
      </c>
      <c r="D190" s="69">
        <v>13</v>
      </c>
      <c r="E190" s="69">
        <v>-6.13</v>
      </c>
      <c r="F190" s="69">
        <v>0.3</v>
      </c>
      <c r="G190" s="69">
        <v>137</v>
      </c>
      <c r="H190" s="1" t="s">
        <v>5279</v>
      </c>
      <c r="I190" s="69">
        <v>3</v>
      </c>
      <c r="J190" s="69">
        <v>25</v>
      </c>
      <c r="L190" s="69" t="s">
        <v>298</v>
      </c>
      <c r="M190" s="69"/>
      <c r="N190" s="56">
        <f>MAX(Free_Agents[[#This Row],[Average]]*$R$11,0)+1</f>
        <v>1</v>
      </c>
      <c r="O190" s="57"/>
    </row>
    <row r="191" spans="1:15" x14ac:dyDescent="0.3">
      <c r="A191" s="1" t="s">
        <v>4922</v>
      </c>
      <c r="B191" s="1" t="s">
        <v>347</v>
      </c>
      <c r="C191" s="1" t="s">
        <v>295</v>
      </c>
      <c r="D191" s="69"/>
      <c r="E191" s="69">
        <v>-6.14</v>
      </c>
      <c r="F191" s="69">
        <v>1.59</v>
      </c>
      <c r="G191" s="69">
        <v>162</v>
      </c>
      <c r="H191" s="1" t="s">
        <v>4919</v>
      </c>
      <c r="I191" s="69">
        <v>5</v>
      </c>
      <c r="J191" s="69">
        <v>26</v>
      </c>
      <c r="L191" s="69" t="s">
        <v>298</v>
      </c>
      <c r="M191" s="69"/>
      <c r="N191" s="56">
        <f>MAX(Free_Agents[[#This Row],[Average]]*$R$11,0)+1</f>
        <v>1</v>
      </c>
      <c r="O191" s="57"/>
    </row>
    <row r="192" spans="1:15" x14ac:dyDescent="0.3">
      <c r="A192" s="1" t="s">
        <v>16444</v>
      </c>
      <c r="B192" s="1" t="s">
        <v>310</v>
      </c>
      <c r="C192" s="1" t="s">
        <v>532</v>
      </c>
      <c r="D192" s="69">
        <v>6</v>
      </c>
      <c r="E192" s="69">
        <v>-6.14</v>
      </c>
      <c r="F192" s="69">
        <v>3.89</v>
      </c>
      <c r="G192" s="69">
        <v>31</v>
      </c>
      <c r="H192" s="1" t="s">
        <v>16445</v>
      </c>
      <c r="I192" s="69">
        <v>0</v>
      </c>
      <c r="J192" s="69">
        <v>21</v>
      </c>
      <c r="L192" s="69" t="s">
        <v>298</v>
      </c>
      <c r="M192" s="69"/>
      <c r="N192" s="56">
        <f>MAX(Free_Agents[[#This Row],[Average]]*$R$11,0)+1</f>
        <v>1</v>
      </c>
      <c r="O192" s="57"/>
    </row>
    <row r="193" spans="1:15" x14ac:dyDescent="0.3">
      <c r="A193" s="1" t="s">
        <v>8710</v>
      </c>
      <c r="B193" s="1" t="s">
        <v>347</v>
      </c>
      <c r="C193" s="1" t="s">
        <v>408</v>
      </c>
      <c r="D193" s="69">
        <v>10</v>
      </c>
      <c r="E193" s="69">
        <v>-6.18</v>
      </c>
      <c r="F193" s="69">
        <v>0.8</v>
      </c>
      <c r="G193" s="69">
        <v>164</v>
      </c>
      <c r="H193" s="1" t="s">
        <v>8708</v>
      </c>
      <c r="I193" s="69">
        <v>5</v>
      </c>
      <c r="J193" s="69">
        <v>26</v>
      </c>
      <c r="L193" s="69" t="s">
        <v>298</v>
      </c>
      <c r="M193" s="69"/>
      <c r="N193" s="56">
        <f>MAX(Free_Agents[[#This Row],[Average]]*$R$11,0)+1</f>
        <v>1</v>
      </c>
      <c r="O193" s="57"/>
    </row>
    <row r="194" spans="1:15" x14ac:dyDescent="0.3">
      <c r="A194" s="1" t="s">
        <v>11157</v>
      </c>
      <c r="B194" s="1" t="s">
        <v>347</v>
      </c>
      <c r="C194" s="1" t="s">
        <v>717</v>
      </c>
      <c r="D194" s="69">
        <v>9</v>
      </c>
      <c r="E194" s="69">
        <v>-6.27</v>
      </c>
      <c r="F194" s="69">
        <v>1.2</v>
      </c>
      <c r="G194" s="69">
        <v>166</v>
      </c>
      <c r="H194" s="1" t="s">
        <v>7875</v>
      </c>
      <c r="I194" s="69">
        <v>5</v>
      </c>
      <c r="J194" s="69">
        <v>26</v>
      </c>
      <c r="L194" s="69" t="s">
        <v>298</v>
      </c>
      <c r="M194" s="69"/>
      <c r="N194" s="56">
        <f>MAX(Free_Agents[[#This Row],[Average]]*$R$11,0)+1</f>
        <v>1</v>
      </c>
      <c r="O194" s="57"/>
    </row>
    <row r="195" spans="1:15" x14ac:dyDescent="0.3">
      <c r="A195" s="1" t="s">
        <v>8946</v>
      </c>
      <c r="B195" s="1" t="s">
        <v>347</v>
      </c>
      <c r="C195" s="1" t="s">
        <v>909</v>
      </c>
      <c r="D195" s="69">
        <v>7</v>
      </c>
      <c r="E195" s="69">
        <v>-6.27</v>
      </c>
      <c r="F195" s="69">
        <v>1.08</v>
      </c>
      <c r="G195" s="69">
        <v>165</v>
      </c>
      <c r="H195" s="1" t="s">
        <v>8943</v>
      </c>
      <c r="I195" s="69">
        <v>3</v>
      </c>
      <c r="J195" s="69">
        <v>24</v>
      </c>
      <c r="L195" s="69" t="s">
        <v>298</v>
      </c>
      <c r="M195" s="69"/>
      <c r="N195" s="56">
        <f>MAX(Free_Agents[[#This Row],[Average]]*$R$11,0)+1</f>
        <v>1</v>
      </c>
      <c r="O195" s="57"/>
    </row>
    <row r="196" spans="1:15" x14ac:dyDescent="0.3">
      <c r="A196" s="1" t="s">
        <v>4638</v>
      </c>
      <c r="B196" s="1" t="s">
        <v>448</v>
      </c>
      <c r="C196" s="1" t="s">
        <v>476</v>
      </c>
      <c r="D196" s="69">
        <v>6</v>
      </c>
      <c r="E196" s="69">
        <v>-6.28</v>
      </c>
      <c r="F196" s="69">
        <v>0.09</v>
      </c>
      <c r="G196" s="69">
        <v>139</v>
      </c>
      <c r="H196" s="1" t="s">
        <v>4636</v>
      </c>
      <c r="I196" s="69">
        <v>2</v>
      </c>
      <c r="J196" s="69">
        <v>26</v>
      </c>
      <c r="L196" s="69" t="s">
        <v>298</v>
      </c>
      <c r="M196" s="69"/>
      <c r="N196" s="56">
        <f>MAX(Free_Agents[[#This Row],[Average]]*$R$11,0)+1</f>
        <v>1</v>
      </c>
      <c r="O196" s="57"/>
    </row>
    <row r="197" spans="1:15" x14ac:dyDescent="0.3">
      <c r="A197" s="1" t="s">
        <v>15060</v>
      </c>
      <c r="B197" s="1" t="s">
        <v>347</v>
      </c>
      <c r="C197" s="1" t="s">
        <v>370</v>
      </c>
      <c r="D197" s="69">
        <v>6</v>
      </c>
      <c r="E197" s="69">
        <v>-6.29</v>
      </c>
      <c r="F197" s="69">
        <v>0.01</v>
      </c>
      <c r="G197" s="69">
        <v>168</v>
      </c>
      <c r="H197" s="1" t="s">
        <v>15061</v>
      </c>
      <c r="I197" s="69">
        <v>1</v>
      </c>
      <c r="J197" s="69">
        <v>24</v>
      </c>
      <c r="L197" s="69" t="s">
        <v>298</v>
      </c>
      <c r="M197" s="69"/>
      <c r="N197" s="56">
        <f>MAX(Free_Agents[[#This Row],[Average]]*$R$11,0)+1</f>
        <v>1</v>
      </c>
      <c r="O197" s="57"/>
    </row>
    <row r="198" spans="1:15" x14ac:dyDescent="0.3">
      <c r="A198" s="1" t="s">
        <v>2984</v>
      </c>
      <c r="B198" s="1" t="s">
        <v>347</v>
      </c>
      <c r="C198" s="1" t="s">
        <v>548</v>
      </c>
      <c r="D198" s="69">
        <v>13</v>
      </c>
      <c r="E198" s="69">
        <v>-6.36</v>
      </c>
      <c r="F198" s="69">
        <v>1.02</v>
      </c>
      <c r="G198" s="69">
        <v>169</v>
      </c>
      <c r="H198" s="1" t="s">
        <v>2981</v>
      </c>
      <c r="I198" s="69">
        <v>3</v>
      </c>
      <c r="J198" s="69">
        <v>25</v>
      </c>
      <c r="L198" s="69" t="s">
        <v>298</v>
      </c>
      <c r="M198" s="69"/>
      <c r="N198" s="56">
        <f>MAX(Free_Agents[[#This Row],[Average]]*$R$11,0)+1</f>
        <v>1</v>
      </c>
      <c r="O198" s="57"/>
    </row>
    <row r="199" spans="1:15" x14ac:dyDescent="0.3">
      <c r="A199" s="1" t="s">
        <v>16573</v>
      </c>
      <c r="B199" s="1" t="s">
        <v>448</v>
      </c>
      <c r="C199" s="1" t="s">
        <v>313</v>
      </c>
      <c r="D199" s="69">
        <v>10</v>
      </c>
      <c r="E199" s="69">
        <v>-6.36</v>
      </c>
      <c r="F199" s="69">
        <v>0.23</v>
      </c>
      <c r="G199" s="69">
        <v>142</v>
      </c>
      <c r="H199" s="1" t="s">
        <v>16574</v>
      </c>
      <c r="I199" s="69">
        <v>0</v>
      </c>
      <c r="L199" s="69" t="s">
        <v>298</v>
      </c>
      <c r="M199" s="69"/>
      <c r="N199" s="56">
        <f>MAX(Free_Agents[[#This Row],[Average]]*$R$11,0)+1</f>
        <v>1</v>
      </c>
      <c r="O199" s="57"/>
    </row>
    <row r="200" spans="1:15" x14ac:dyDescent="0.3">
      <c r="A200" s="1" t="s">
        <v>4661</v>
      </c>
      <c r="B200" s="1" t="s">
        <v>347</v>
      </c>
      <c r="C200" s="1" t="s">
        <v>890</v>
      </c>
      <c r="D200" s="69">
        <v>10</v>
      </c>
      <c r="E200" s="69">
        <v>-6.37</v>
      </c>
      <c r="F200" s="69">
        <v>1.1299999999999999</v>
      </c>
      <c r="G200" s="69">
        <v>170</v>
      </c>
      <c r="H200" s="1" t="s">
        <v>4657</v>
      </c>
      <c r="I200" s="69">
        <v>3</v>
      </c>
      <c r="J200" s="69">
        <v>26</v>
      </c>
      <c r="L200" s="69" t="s">
        <v>298</v>
      </c>
      <c r="M200" s="69"/>
      <c r="N200" s="56">
        <f>MAX(Free_Agents[[#This Row],[Average]]*$R$11,0)+1</f>
        <v>1</v>
      </c>
      <c r="O200" s="57"/>
    </row>
    <row r="201" spans="1:15" x14ac:dyDescent="0.3">
      <c r="A201" s="1" t="s">
        <v>16394</v>
      </c>
      <c r="B201" s="1" t="s">
        <v>347</v>
      </c>
      <c r="C201" s="1" t="s">
        <v>703</v>
      </c>
      <c r="D201" s="69">
        <v>7</v>
      </c>
      <c r="E201" s="69">
        <v>-6.45</v>
      </c>
      <c r="F201" s="69">
        <v>1.05</v>
      </c>
      <c r="G201" s="69">
        <v>172</v>
      </c>
      <c r="H201" s="1" t="s">
        <v>16395</v>
      </c>
      <c r="I201" s="69">
        <v>0</v>
      </c>
      <c r="J201" s="69">
        <v>23</v>
      </c>
      <c r="L201" s="69" t="s">
        <v>298</v>
      </c>
      <c r="M201" s="69"/>
      <c r="N201" s="56">
        <f>MAX(Free_Agents[[#This Row],[Average]]*$R$11,0)+1</f>
        <v>1</v>
      </c>
      <c r="O201" s="57"/>
    </row>
    <row r="202" spans="1:15" x14ac:dyDescent="0.3">
      <c r="A202" s="1" t="s">
        <v>16564</v>
      </c>
      <c r="B202" s="1" t="s">
        <v>347</v>
      </c>
      <c r="C202" s="1" t="s">
        <v>890</v>
      </c>
      <c r="D202" s="69">
        <v>10</v>
      </c>
      <c r="E202" s="69">
        <v>-6.47</v>
      </c>
      <c r="F202" s="69">
        <v>1.3</v>
      </c>
      <c r="G202" s="69">
        <v>173</v>
      </c>
      <c r="H202" s="1" t="s">
        <v>16565</v>
      </c>
      <c r="I202" s="69">
        <v>0</v>
      </c>
      <c r="J202" s="69">
        <v>22</v>
      </c>
      <c r="K202" s="69" t="s">
        <v>407</v>
      </c>
      <c r="L202" s="69" t="s">
        <v>298</v>
      </c>
      <c r="M202" s="69"/>
      <c r="N202" s="56">
        <f>MAX(Free_Agents[[#This Row],[Average]]*$R$11,0)+1</f>
        <v>1</v>
      </c>
      <c r="O202" s="57"/>
    </row>
    <row r="203" spans="1:15" x14ac:dyDescent="0.3">
      <c r="A203" s="1" t="s">
        <v>16220</v>
      </c>
      <c r="B203" s="1" t="s">
        <v>347</v>
      </c>
      <c r="C203" s="1" t="s">
        <v>305</v>
      </c>
      <c r="D203" s="69">
        <v>12</v>
      </c>
      <c r="E203" s="69">
        <v>-6.48</v>
      </c>
      <c r="F203" s="69">
        <v>0.11</v>
      </c>
      <c r="G203" s="69">
        <v>174</v>
      </c>
      <c r="H203" s="1" t="s">
        <v>16221</v>
      </c>
      <c r="I203" s="69">
        <v>0</v>
      </c>
      <c r="J203" s="69">
        <v>23</v>
      </c>
      <c r="L203" s="69" t="s">
        <v>298</v>
      </c>
      <c r="M203" s="69"/>
      <c r="N203" s="56">
        <f>MAX(Free_Agents[[#This Row],[Average]]*$R$11,0)+1</f>
        <v>1</v>
      </c>
      <c r="O203" s="57"/>
    </row>
    <row r="204" spans="1:15" x14ac:dyDescent="0.3">
      <c r="A204" s="1" t="s">
        <v>16613</v>
      </c>
      <c r="B204" s="1" t="s">
        <v>347</v>
      </c>
      <c r="C204" s="1" t="s">
        <v>1368</v>
      </c>
      <c r="D204" s="69">
        <v>11</v>
      </c>
      <c r="E204" s="69">
        <v>-6.5</v>
      </c>
      <c r="F204" s="69">
        <v>0.21</v>
      </c>
      <c r="G204" s="69">
        <v>176</v>
      </c>
      <c r="H204" s="1" t="s">
        <v>16614</v>
      </c>
      <c r="I204" s="69">
        <v>0</v>
      </c>
      <c r="J204" s="69">
        <v>21</v>
      </c>
      <c r="L204" s="69" t="s">
        <v>298</v>
      </c>
      <c r="M204" s="69"/>
      <c r="N204" s="56">
        <f>MAX(Free_Agents[[#This Row],[Average]]*$R$11,0)+1</f>
        <v>1</v>
      </c>
      <c r="O204" s="57"/>
    </row>
    <row r="205" spans="1:15" x14ac:dyDescent="0.3">
      <c r="A205" s="1" t="s">
        <v>13894</v>
      </c>
      <c r="B205" s="1" t="s">
        <v>347</v>
      </c>
      <c r="C205" s="1" t="s">
        <v>339</v>
      </c>
      <c r="D205" s="69">
        <v>12</v>
      </c>
      <c r="E205" s="69">
        <v>-6.51</v>
      </c>
      <c r="F205" s="69">
        <v>1.04</v>
      </c>
      <c r="G205" s="69">
        <v>177</v>
      </c>
      <c r="H205" s="1" t="s">
        <v>3141</v>
      </c>
      <c r="I205" s="69">
        <v>2</v>
      </c>
      <c r="J205" s="69">
        <v>24</v>
      </c>
      <c r="L205" s="69" t="s">
        <v>298</v>
      </c>
      <c r="M205" s="69"/>
      <c r="N205" s="56">
        <f>MAX(Free_Agents[[#This Row],[Average]]*$R$11,0)+1</f>
        <v>1</v>
      </c>
      <c r="O205" s="57"/>
    </row>
    <row r="206" spans="1:15" x14ac:dyDescent="0.3">
      <c r="A206" s="1" t="s">
        <v>16802</v>
      </c>
      <c r="B206" s="1" t="s">
        <v>347</v>
      </c>
      <c r="C206" s="1" t="s">
        <v>741</v>
      </c>
      <c r="D206" s="69">
        <v>7</v>
      </c>
      <c r="E206" s="69">
        <v>-6.62</v>
      </c>
      <c r="F206" s="69">
        <v>0.85</v>
      </c>
      <c r="G206" s="69">
        <v>179</v>
      </c>
      <c r="H206" s="1" t="s">
        <v>16804</v>
      </c>
      <c r="I206" s="69">
        <v>0</v>
      </c>
      <c r="L206" s="69" t="s">
        <v>298</v>
      </c>
      <c r="M206" s="69"/>
      <c r="N206" s="56">
        <f>MAX(Free_Agents[[#This Row],[Average]]*$R$11,0)+1</f>
        <v>1</v>
      </c>
      <c r="O206" s="57"/>
    </row>
    <row r="207" spans="1:15" x14ac:dyDescent="0.3">
      <c r="A207" s="1" t="s">
        <v>16900</v>
      </c>
      <c r="B207" s="1" t="s">
        <v>347</v>
      </c>
      <c r="C207" s="1" t="s">
        <v>370</v>
      </c>
      <c r="D207" s="69">
        <v>6</v>
      </c>
      <c r="E207" s="69">
        <v>-6.72</v>
      </c>
      <c r="F207" s="69">
        <v>0.89</v>
      </c>
      <c r="G207" s="69">
        <v>180</v>
      </c>
      <c r="H207" s="1" t="s">
        <v>5701</v>
      </c>
      <c r="I207" s="69">
        <v>2</v>
      </c>
      <c r="J207" s="69">
        <v>23</v>
      </c>
      <c r="L207" s="69" t="s">
        <v>298</v>
      </c>
      <c r="M207" s="69"/>
      <c r="N207" s="56">
        <f>MAX(Free_Agents[[#This Row],[Average]]*$R$11,0)+1</f>
        <v>1</v>
      </c>
      <c r="O207" s="57"/>
    </row>
    <row r="208" spans="1:15" x14ac:dyDescent="0.3">
      <c r="A208" s="1" t="s">
        <v>2551</v>
      </c>
      <c r="B208" s="1" t="s">
        <v>347</v>
      </c>
      <c r="C208" s="1" t="s">
        <v>741</v>
      </c>
      <c r="D208" s="69">
        <v>7</v>
      </c>
      <c r="E208" s="69">
        <v>-6.78</v>
      </c>
      <c r="F208" s="69">
        <v>1.06</v>
      </c>
      <c r="G208" s="69">
        <v>181</v>
      </c>
      <c r="H208" s="1" t="s">
        <v>2548</v>
      </c>
      <c r="I208" s="69">
        <v>4</v>
      </c>
      <c r="J208" s="69">
        <v>25</v>
      </c>
      <c r="L208" s="69" t="s">
        <v>298</v>
      </c>
      <c r="M208" s="69"/>
      <c r="N208" s="56">
        <f>MAX(Free_Agents[[#This Row],[Average]]*$R$11,0)+1</f>
        <v>1</v>
      </c>
      <c r="O208" s="57"/>
    </row>
    <row r="209" spans="1:15" x14ac:dyDescent="0.3">
      <c r="A209" s="1" t="s">
        <v>5799</v>
      </c>
      <c r="B209" s="1" t="s">
        <v>347</v>
      </c>
      <c r="C209" s="1" t="s">
        <v>14224</v>
      </c>
      <c r="D209" s="69">
        <v>8</v>
      </c>
      <c r="E209" s="69">
        <v>-6.88</v>
      </c>
      <c r="F209" s="69">
        <v>0.54</v>
      </c>
      <c r="G209" s="69">
        <v>182</v>
      </c>
      <c r="H209" s="1" t="s">
        <v>249</v>
      </c>
      <c r="I209" s="69">
        <v>4</v>
      </c>
      <c r="J209" s="69">
        <v>26</v>
      </c>
      <c r="L209" s="69" t="s">
        <v>298</v>
      </c>
      <c r="M209" s="69"/>
      <c r="N209" s="56">
        <f>MAX(Free_Agents[[#This Row],[Average]]*$R$11,0)+1</f>
        <v>1</v>
      </c>
      <c r="O209" s="57"/>
    </row>
    <row r="210" spans="1:15" x14ac:dyDescent="0.3">
      <c r="A210" s="1" t="s">
        <v>6870</v>
      </c>
      <c r="B210" s="1" t="s">
        <v>347</v>
      </c>
      <c r="C210" s="1" t="s">
        <v>548</v>
      </c>
      <c r="D210" s="69">
        <v>13</v>
      </c>
      <c r="E210" s="69">
        <v>-6.88</v>
      </c>
      <c r="F210" s="69">
        <v>0.82</v>
      </c>
      <c r="G210" s="69">
        <v>183</v>
      </c>
      <c r="H210" s="1" t="s">
        <v>6868</v>
      </c>
      <c r="I210" s="69">
        <v>5</v>
      </c>
      <c r="J210" s="69">
        <v>26</v>
      </c>
      <c r="L210" s="69" t="s">
        <v>298</v>
      </c>
      <c r="M210" s="69"/>
      <c r="N210" s="56">
        <f>MAX(Free_Agents[[#This Row],[Average]]*$R$11,0)+1</f>
        <v>1</v>
      </c>
      <c r="O210" s="57"/>
    </row>
    <row r="211" spans="1:15" x14ac:dyDescent="0.3">
      <c r="A211" s="1" t="s">
        <v>8210</v>
      </c>
      <c r="B211" s="1" t="s">
        <v>347</v>
      </c>
      <c r="C211" s="1" t="s">
        <v>486</v>
      </c>
      <c r="D211" s="69">
        <v>14</v>
      </c>
      <c r="E211" s="69">
        <v>-6.9</v>
      </c>
      <c r="F211" s="69">
        <v>0.43</v>
      </c>
      <c r="G211" s="69">
        <v>184</v>
      </c>
      <c r="H211" s="1" t="s">
        <v>8207</v>
      </c>
      <c r="I211" s="69">
        <v>2</v>
      </c>
      <c r="J211" s="69">
        <v>24</v>
      </c>
      <c r="L211" s="69" t="s">
        <v>298</v>
      </c>
      <c r="M211" s="69"/>
      <c r="N211" s="56">
        <f>MAX(Free_Agents[[#This Row],[Average]]*$R$11,0)+1</f>
        <v>1</v>
      </c>
      <c r="O211" s="57"/>
    </row>
    <row r="212" spans="1:15" x14ac:dyDescent="0.3">
      <c r="A212" s="1" t="s">
        <v>10418</v>
      </c>
      <c r="B212" s="1" t="s">
        <v>347</v>
      </c>
      <c r="C212" s="1" t="s">
        <v>532</v>
      </c>
      <c r="D212" s="69">
        <v>6</v>
      </c>
      <c r="E212" s="69">
        <v>-7.26</v>
      </c>
      <c r="F212" s="69">
        <v>0.79</v>
      </c>
      <c r="G212" s="69">
        <v>187</v>
      </c>
      <c r="H212" s="1" t="s">
        <v>10415</v>
      </c>
      <c r="I212" s="69">
        <v>3</v>
      </c>
      <c r="J212" s="69">
        <v>25</v>
      </c>
      <c r="L212" s="69" t="s">
        <v>298</v>
      </c>
      <c r="M212" s="69"/>
      <c r="N212" s="56">
        <f>MAX(Free_Agents[[#This Row],[Average]]*$R$11,0)+1</f>
        <v>1</v>
      </c>
      <c r="O212" s="57"/>
    </row>
    <row r="213" spans="1:15" x14ac:dyDescent="0.3">
      <c r="A213" s="1" t="s">
        <v>1876</v>
      </c>
      <c r="B213" s="1" t="s">
        <v>310</v>
      </c>
      <c r="C213" s="1" t="s">
        <v>370</v>
      </c>
      <c r="D213" s="69">
        <v>6</v>
      </c>
      <c r="E213" s="69">
        <v>-7.32</v>
      </c>
      <c r="F213" s="69">
        <v>3.97</v>
      </c>
      <c r="G213" s="69">
        <v>34</v>
      </c>
      <c r="H213" s="1" t="s">
        <v>121</v>
      </c>
      <c r="I213" s="69">
        <v>6</v>
      </c>
      <c r="J213" s="69">
        <v>27</v>
      </c>
      <c r="L213" s="69" t="s">
        <v>298</v>
      </c>
      <c r="M213" s="69"/>
      <c r="N213" s="56">
        <f>MAX(Free_Agents[[#This Row],[Average]]*$R$11,0)+1</f>
        <v>1</v>
      </c>
      <c r="O213" s="57"/>
    </row>
    <row r="214" spans="1:15" x14ac:dyDescent="0.3">
      <c r="A214" s="1" t="s">
        <v>15136</v>
      </c>
      <c r="B214" s="1" t="s">
        <v>347</v>
      </c>
      <c r="C214" s="1" t="s">
        <v>386</v>
      </c>
      <c r="D214" s="69">
        <v>14</v>
      </c>
      <c r="E214" s="69">
        <v>-7.39</v>
      </c>
      <c r="F214" s="69">
        <v>0.84</v>
      </c>
      <c r="G214" s="69">
        <v>188</v>
      </c>
      <c r="H214" s="1" t="s">
        <v>15137</v>
      </c>
      <c r="I214" s="69">
        <v>1</v>
      </c>
      <c r="J214" s="69">
        <v>25</v>
      </c>
      <c r="L214" s="69" t="s">
        <v>298</v>
      </c>
      <c r="M214" s="69"/>
      <c r="N214" s="56">
        <f>MAX(Free_Agents[[#This Row],[Average]]*$R$11,0)+1</f>
        <v>1</v>
      </c>
      <c r="O214" s="57"/>
    </row>
    <row r="215" spans="1:15" x14ac:dyDescent="0.3">
      <c r="A215" s="1" t="s">
        <v>14740</v>
      </c>
      <c r="B215" s="1" t="s">
        <v>347</v>
      </c>
      <c r="C215" s="1" t="s">
        <v>313</v>
      </c>
      <c r="D215" s="69">
        <v>10</v>
      </c>
      <c r="E215" s="69">
        <v>-7.76</v>
      </c>
      <c r="F215" s="69">
        <v>0.3</v>
      </c>
      <c r="G215" s="69">
        <v>196</v>
      </c>
      <c r="H215" s="1" t="s">
        <v>14741</v>
      </c>
      <c r="I215" s="69">
        <v>1</v>
      </c>
      <c r="J215" s="69">
        <v>24</v>
      </c>
      <c r="L215" s="69" t="s">
        <v>298</v>
      </c>
      <c r="M215" s="69"/>
      <c r="N215" s="56">
        <f>MAX(Free_Agents[[#This Row],[Average]]*$R$11,0)+1</f>
        <v>1</v>
      </c>
      <c r="O215" s="57"/>
    </row>
    <row r="216" spans="1:15" x14ac:dyDescent="0.3">
      <c r="A216" s="1" t="s">
        <v>14932</v>
      </c>
      <c r="B216" s="1" t="s">
        <v>347</v>
      </c>
      <c r="C216" s="1" t="s">
        <v>548</v>
      </c>
      <c r="D216" s="69">
        <v>13</v>
      </c>
      <c r="E216" s="69">
        <v>-7.96</v>
      </c>
      <c r="F216" s="69">
        <v>0.24</v>
      </c>
      <c r="G216" s="69">
        <v>198</v>
      </c>
      <c r="H216" s="1" t="s">
        <v>14933</v>
      </c>
      <c r="I216" s="69">
        <v>1</v>
      </c>
      <c r="J216" s="69">
        <v>24</v>
      </c>
      <c r="L216" s="69" t="s">
        <v>298</v>
      </c>
      <c r="M216" s="69"/>
      <c r="N216" s="56">
        <f>MAX(Free_Agents[[#This Row],[Average]]*$R$11,0)+1</f>
        <v>1</v>
      </c>
      <c r="O216" s="57"/>
    </row>
    <row r="217" spans="1:15" x14ac:dyDescent="0.3">
      <c r="A217" s="1" t="s">
        <v>2578</v>
      </c>
      <c r="B217" s="1" t="s">
        <v>310</v>
      </c>
      <c r="C217" s="1" t="s">
        <v>1368</v>
      </c>
      <c r="D217" s="69">
        <v>11</v>
      </c>
      <c r="E217" s="69">
        <v>-8.4600000000000009</v>
      </c>
      <c r="F217" s="69">
        <v>3.44</v>
      </c>
      <c r="G217" s="69">
        <v>35</v>
      </c>
      <c r="H217" s="1" t="s">
        <v>2574</v>
      </c>
      <c r="I217" s="69">
        <v>7</v>
      </c>
      <c r="J217" s="69">
        <v>28</v>
      </c>
      <c r="L217" s="69" t="s">
        <v>298</v>
      </c>
      <c r="M217" s="69"/>
      <c r="N217" s="56">
        <f>MAX(Free_Agents[[#This Row],[Average]]*$R$11,0)+1</f>
        <v>1</v>
      </c>
      <c r="O217" s="57"/>
    </row>
    <row r="218" spans="1:15" x14ac:dyDescent="0.3">
      <c r="A218" s="1" t="s">
        <v>6452</v>
      </c>
      <c r="B218" s="1" t="s">
        <v>310</v>
      </c>
      <c r="C218" s="1" t="s">
        <v>690</v>
      </c>
      <c r="D218" s="69">
        <v>10</v>
      </c>
      <c r="E218" s="69">
        <v>-9.16</v>
      </c>
      <c r="F218" s="69">
        <v>4.21</v>
      </c>
      <c r="G218" s="69">
        <v>37</v>
      </c>
      <c r="H218" s="1" t="s">
        <v>6449</v>
      </c>
      <c r="I218" s="69">
        <v>10</v>
      </c>
      <c r="J218" s="69">
        <v>31</v>
      </c>
      <c r="L218" s="69" t="s">
        <v>298</v>
      </c>
      <c r="M218" s="69"/>
      <c r="N218" s="56">
        <f>MAX(Free_Agents[[#This Row],[Average]]*$R$11,0)+1</f>
        <v>1</v>
      </c>
      <c r="O218" s="57"/>
    </row>
    <row r="219" spans="1:15" x14ac:dyDescent="0.3">
      <c r="A219" s="1" t="s">
        <v>4811</v>
      </c>
      <c r="B219" s="1" t="s">
        <v>310</v>
      </c>
      <c r="C219" s="1" t="s">
        <v>532</v>
      </c>
      <c r="D219" s="69">
        <v>6</v>
      </c>
      <c r="E219" s="69">
        <v>-9.7899999999999991</v>
      </c>
      <c r="F219" s="69">
        <v>4.67</v>
      </c>
      <c r="G219" s="69">
        <v>38</v>
      </c>
      <c r="H219" s="1" t="s">
        <v>193</v>
      </c>
      <c r="I219" s="69">
        <v>7</v>
      </c>
      <c r="J219" s="69">
        <v>29</v>
      </c>
      <c r="L219" s="69" t="s">
        <v>298</v>
      </c>
      <c r="M219" s="69"/>
      <c r="N219" s="56">
        <f>MAX(Free_Agents[[#This Row],[Average]]*$R$11,0)+1</f>
        <v>1</v>
      </c>
      <c r="O219" s="57"/>
    </row>
    <row r="220" spans="1:15" x14ac:dyDescent="0.3">
      <c r="A220" s="1" t="s">
        <v>3716</v>
      </c>
      <c r="B220" s="1" t="s">
        <v>310</v>
      </c>
      <c r="C220" s="1" t="s">
        <v>890</v>
      </c>
      <c r="D220" s="69">
        <v>10</v>
      </c>
      <c r="E220" s="69">
        <v>-10.28</v>
      </c>
      <c r="F220" s="69">
        <v>4.26</v>
      </c>
      <c r="G220" s="69">
        <v>39</v>
      </c>
      <c r="H220" s="1" t="s">
        <v>3714</v>
      </c>
      <c r="I220" s="69">
        <v>10</v>
      </c>
      <c r="J220" s="69">
        <v>33</v>
      </c>
      <c r="L220" s="69" t="s">
        <v>298</v>
      </c>
      <c r="M220" s="69"/>
      <c r="N220" s="56">
        <f>MAX(Free_Agents[[#This Row],[Average]]*$R$11,0)+1</f>
        <v>1</v>
      </c>
      <c r="O220" s="57"/>
    </row>
    <row r="221" spans="1:15" x14ac:dyDescent="0.3">
      <c r="A221" s="1" t="s">
        <v>16534</v>
      </c>
      <c r="B221" s="1" t="s">
        <v>310</v>
      </c>
      <c r="C221" s="1" t="s">
        <v>486</v>
      </c>
      <c r="D221" s="69">
        <v>14</v>
      </c>
      <c r="E221" s="69">
        <v>-10.42</v>
      </c>
      <c r="F221" s="69">
        <v>2.58</v>
      </c>
      <c r="G221" s="69">
        <v>40</v>
      </c>
      <c r="H221" s="1" t="s">
        <v>16535</v>
      </c>
      <c r="I221" s="69">
        <v>0</v>
      </c>
      <c r="J221" s="69">
        <v>22</v>
      </c>
      <c r="L221" s="69" t="s">
        <v>298</v>
      </c>
      <c r="M221" s="69"/>
      <c r="N221" s="56">
        <f>MAX(Free_Agents[[#This Row],[Average]]*$R$11,0)+1</f>
        <v>1</v>
      </c>
      <c r="O221" s="57"/>
    </row>
    <row r="222" spans="1:15" x14ac:dyDescent="0.3">
      <c r="A222" s="1" t="s">
        <v>16241</v>
      </c>
      <c r="B222" s="1" t="s">
        <v>310</v>
      </c>
      <c r="C222" s="1" t="s">
        <v>690</v>
      </c>
      <c r="D222" s="69">
        <v>10</v>
      </c>
      <c r="E222" s="69">
        <v>-11.54</v>
      </c>
      <c r="F222" s="69">
        <v>3.07</v>
      </c>
      <c r="G222" s="69">
        <v>42</v>
      </c>
      <c r="H222" s="1" t="s">
        <v>16242</v>
      </c>
      <c r="I222" s="69">
        <v>0</v>
      </c>
      <c r="J222" s="69">
        <v>22</v>
      </c>
      <c r="L222" s="69" t="s">
        <v>298</v>
      </c>
      <c r="M222" s="69"/>
      <c r="N222" s="56">
        <f>MAX(Free_Agents[[#This Row],[Average]]*$R$11,0)+1</f>
        <v>1</v>
      </c>
      <c r="O222" s="57"/>
    </row>
    <row r="223" spans="1:15" x14ac:dyDescent="0.3">
      <c r="A223" s="1" t="s">
        <v>10707</v>
      </c>
      <c r="B223" s="1" t="s">
        <v>310</v>
      </c>
      <c r="C223" s="1" t="s">
        <v>703</v>
      </c>
      <c r="D223" s="69">
        <v>7</v>
      </c>
      <c r="E223" s="69">
        <v>-14.91</v>
      </c>
      <c r="F223" s="69">
        <v>6.1</v>
      </c>
      <c r="G223" s="69">
        <v>43</v>
      </c>
      <c r="H223" s="1" t="s">
        <v>99</v>
      </c>
      <c r="I223" s="69">
        <v>4</v>
      </c>
      <c r="J223" s="69">
        <v>26</v>
      </c>
      <c r="L223" s="69" t="s">
        <v>298</v>
      </c>
      <c r="M223" s="69"/>
      <c r="N223" s="56">
        <f>MAX(Free_Agents[[#This Row],[Average]]*$R$11,0)+1</f>
        <v>1</v>
      </c>
      <c r="O223" s="57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18C-17B4-48AE-A7B3-839EF5E980A3}">
  <sheetPr codeName="Sheet7"/>
  <dimension ref="C4:G25"/>
  <sheetViews>
    <sheetView workbookViewId="0">
      <selection activeCell="F10" sqref="F10"/>
    </sheetView>
  </sheetViews>
  <sheetFormatPr defaultRowHeight="14.4" x14ac:dyDescent="0.3"/>
  <cols>
    <col min="3" max="3" width="16.6640625" bestFit="1" customWidth="1"/>
    <col min="4" max="4" width="16.44140625" bestFit="1" customWidth="1"/>
    <col min="5" max="5" width="11.44140625" customWidth="1"/>
    <col min="6" max="6" width="7.6640625" customWidth="1"/>
    <col min="7" max="7" width="6.33203125" customWidth="1"/>
  </cols>
  <sheetData>
    <row r="4" spans="3:7" x14ac:dyDescent="0.3">
      <c r="C4" s="79" t="s">
        <v>10587</v>
      </c>
      <c r="D4" s="79" t="s">
        <v>10590</v>
      </c>
      <c r="E4" s="79" t="s">
        <v>270</v>
      </c>
      <c r="F4" s="79" t="s">
        <v>10591</v>
      </c>
      <c r="G4" s="79" t="s">
        <v>10592</v>
      </c>
    </row>
    <row r="5" spans="3:7" x14ac:dyDescent="0.3">
      <c r="C5" s="77" t="str">
        <f>_xlfn.IFNA(INDEX(CompositeRoster[display_name],MATCH(Table22[[#This Row],[sleeper_id]],CompositeRoster[sleeper_id],0)),"FREE AGENT")</f>
        <v>docopp</v>
      </c>
      <c r="D5" s="77" t="s">
        <v>4135</v>
      </c>
      <c r="E5" s="77" t="s">
        <v>77</v>
      </c>
      <c r="F5" s="77" t="s">
        <v>364</v>
      </c>
      <c r="G5" s="77" t="s">
        <v>448</v>
      </c>
    </row>
    <row r="6" spans="3:7" x14ac:dyDescent="0.3">
      <c r="C6" s="77" t="str">
        <f>_xlfn.IFNA(INDEX(CompositeRoster[display_name],MATCH(Table22[[#This Row],[sleeper_id]],CompositeRoster[sleeper_id],0)),"FREE AGENT")</f>
        <v>Jonnymaxed</v>
      </c>
      <c r="D6" s="78" t="s">
        <v>9030</v>
      </c>
      <c r="E6" s="78" t="s">
        <v>63</v>
      </c>
      <c r="F6" s="78" t="s">
        <v>370</v>
      </c>
      <c r="G6" s="78" t="s">
        <v>448</v>
      </c>
    </row>
    <row r="7" spans="3:7" x14ac:dyDescent="0.3">
      <c r="C7" s="77" t="str">
        <f>_xlfn.IFNA(INDEX(CompositeRoster[display_name],MATCH(Table22[[#This Row],[sleeper_id]],CompositeRoster[sleeper_id],0)),"FREE AGENT")</f>
        <v>BobbyBaby</v>
      </c>
      <c r="D7" s="77" t="s">
        <v>2729</v>
      </c>
      <c r="E7" s="77" t="s">
        <v>116</v>
      </c>
      <c r="F7" s="77" t="s">
        <v>297</v>
      </c>
      <c r="G7" s="77" t="s">
        <v>347</v>
      </c>
    </row>
    <row r="8" spans="3:7" x14ac:dyDescent="0.3">
      <c r="C8" s="77" t="str">
        <f>_xlfn.IFNA(INDEX(CompositeRoster[display_name],MATCH(Table22[[#This Row],[sleeper_id]],CompositeRoster[sleeper_id],0)),"FREE AGENT")</f>
        <v>FREE AGENT</v>
      </c>
      <c r="D8" s="78" t="s">
        <v>9635</v>
      </c>
      <c r="E8" s="78" t="s">
        <v>119</v>
      </c>
      <c r="F8" s="78" t="s">
        <v>890</v>
      </c>
      <c r="G8" s="78" t="s">
        <v>320</v>
      </c>
    </row>
    <row r="9" spans="3:7" x14ac:dyDescent="0.3">
      <c r="C9" s="77" t="str">
        <f>_xlfn.IFNA(INDEX(CompositeRoster[display_name],MATCH(Table22[[#This Row],[sleeper_id]],CompositeRoster[sleeper_id],0)),"FREE AGENT")</f>
        <v>FREE AGENT</v>
      </c>
      <c r="D9" s="77" t="s">
        <v>2217</v>
      </c>
      <c r="E9" s="77" t="s">
        <v>115</v>
      </c>
      <c r="F9" s="77" t="s">
        <v>532</v>
      </c>
      <c r="G9" s="77" t="s">
        <v>347</v>
      </c>
    </row>
    <row r="10" spans="3:7" x14ac:dyDescent="0.3">
      <c r="C10" s="77" t="str">
        <f>_xlfn.IFNA(INDEX(CompositeRoster[display_name],MATCH(Table22[[#This Row],[sleeper_id]],CompositeRoster[sleeper_id],0)),"FREE AGENT")</f>
        <v>FREE AGENT</v>
      </c>
      <c r="D10" s="78" t="s">
        <v>3034</v>
      </c>
      <c r="E10" s="78" t="s">
        <v>117</v>
      </c>
      <c r="F10" s="78" t="s">
        <v>441</v>
      </c>
      <c r="G10" s="78" t="s">
        <v>448</v>
      </c>
    </row>
    <row r="11" spans="3:7" x14ac:dyDescent="0.3">
      <c r="C11" s="77" t="str">
        <f>_xlfn.IFNA(INDEX(CompositeRoster[display_name],MATCH(Table22[[#This Row],[sleeper_id]],CompositeRoster[sleeper_id],0)),"FREE AGENT")</f>
        <v>hellj85</v>
      </c>
      <c r="D11" s="77" t="s">
        <v>4084</v>
      </c>
      <c r="E11" s="77" t="s">
        <v>220</v>
      </c>
      <c r="F11" s="77" t="s">
        <v>476</v>
      </c>
      <c r="G11" s="77" t="s">
        <v>320</v>
      </c>
    </row>
    <row r="12" spans="3:7" x14ac:dyDescent="0.3">
      <c r="C12" s="77" t="str">
        <f>_xlfn.IFNA(INDEX(CompositeRoster[display_name],MATCH(Table22[[#This Row],[sleeper_id]],CompositeRoster[sleeper_id],0)),"FREE AGENT")</f>
        <v>FREE AGENT</v>
      </c>
      <c r="D12" s="78" t="s">
        <v>9223</v>
      </c>
      <c r="E12" s="78" t="s">
        <v>215</v>
      </c>
      <c r="F12" s="78" t="s">
        <v>302</v>
      </c>
      <c r="G12" s="78" t="s">
        <v>347</v>
      </c>
    </row>
    <row r="13" spans="3:7" x14ac:dyDescent="0.3">
      <c r="C13" s="77" t="str">
        <f>_xlfn.IFNA(INDEX(CompositeRoster[display_name],MATCH(Table22[[#This Row],[sleeper_id]],CompositeRoster[sleeper_id],0)),"FREE AGENT")</f>
        <v>FREE AGENT</v>
      </c>
      <c r="D13" s="77" t="s">
        <v>8107</v>
      </c>
      <c r="E13" s="77" t="s">
        <v>87</v>
      </c>
      <c r="F13" s="77" t="s">
        <v>566</v>
      </c>
      <c r="G13" s="77" t="s">
        <v>434</v>
      </c>
    </row>
    <row r="14" spans="3:7" x14ac:dyDescent="0.3">
      <c r="C14" s="77" t="str">
        <f>_xlfn.IFNA(INDEX(CompositeRoster[display_name],MATCH(Table22[[#This Row],[sleeper_id]],CompositeRoster[sleeper_id],0)),"FREE AGENT")</f>
        <v>FREE AGENT</v>
      </c>
      <c r="D14" s="78" t="s">
        <v>7295</v>
      </c>
      <c r="E14" s="78" t="s">
        <v>189</v>
      </c>
      <c r="F14" s="78" t="s">
        <v>386</v>
      </c>
      <c r="G14" s="78" t="s">
        <v>347</v>
      </c>
    </row>
    <row r="15" spans="3:7" x14ac:dyDescent="0.3">
      <c r="C15" s="77" t="str">
        <f>_xlfn.IFNA(INDEX(CompositeRoster[display_name],MATCH(Table22[[#This Row],[sleeper_id]],CompositeRoster[sleeper_id],0)),"FREE AGENT")</f>
        <v>demboys26</v>
      </c>
      <c r="D15" s="77" t="s">
        <v>3833</v>
      </c>
      <c r="E15" s="77" t="s">
        <v>186</v>
      </c>
      <c r="F15" s="77" t="s">
        <v>717</v>
      </c>
      <c r="G15" s="77" t="s">
        <v>347</v>
      </c>
    </row>
    <row r="16" spans="3:7" x14ac:dyDescent="0.3">
      <c r="C16" s="77" t="str">
        <f>_xlfn.IFNA(INDEX(CompositeRoster[display_name],MATCH(Table22[[#This Row],[sleeper_id]],CompositeRoster[sleeper_id],0)),"FREE AGENT")</f>
        <v>FREE AGENT</v>
      </c>
      <c r="D16" s="78" t="s">
        <v>3769</v>
      </c>
      <c r="E16" s="78" t="s">
        <v>192</v>
      </c>
      <c r="F16" s="78" t="s">
        <v>1368</v>
      </c>
      <c r="G16" s="78" t="s">
        <v>434</v>
      </c>
    </row>
    <row r="17" spans="3:7" x14ac:dyDescent="0.3">
      <c r="C17" s="77" t="str">
        <f>_xlfn.IFNA(INDEX(CompositeRoster[display_name],MATCH(Table22[[#This Row],[sleeper_id]],CompositeRoster[sleeper_id],0)),"FREE AGENT")</f>
        <v>FREE AGENT</v>
      </c>
      <c r="D17" s="77" t="s">
        <v>4911</v>
      </c>
      <c r="E17" s="77" t="s">
        <v>187</v>
      </c>
      <c r="F17" s="77" t="s">
        <v>297</v>
      </c>
      <c r="G17" s="77" t="s">
        <v>347</v>
      </c>
    </row>
    <row r="18" spans="3:7" x14ac:dyDescent="0.3">
      <c r="C18" s="77" t="str">
        <f>_xlfn.IFNA(INDEX(CompositeRoster[display_name],MATCH(Table22[[#This Row],[sleeper_id]],CompositeRoster[sleeper_id],0)),"FREE AGENT")</f>
        <v>demboys26</v>
      </c>
      <c r="D18" s="78" t="s">
        <v>2128</v>
      </c>
      <c r="E18" s="78" t="s">
        <v>145</v>
      </c>
      <c r="F18" s="78" t="s">
        <v>302</v>
      </c>
      <c r="G18" s="78" t="s">
        <v>320</v>
      </c>
    </row>
    <row r="19" spans="3:7" x14ac:dyDescent="0.3">
      <c r="C19" s="77" t="str">
        <f>_xlfn.IFNA(INDEX(CompositeRoster[display_name],MATCH(Table22[[#This Row],[sleeper_id]],CompositeRoster[sleeper_id],0)),"FREE AGENT")</f>
        <v>FREE AGENT</v>
      </c>
      <c r="D19" s="77" t="s">
        <v>9067</v>
      </c>
      <c r="E19" s="77" t="s">
        <v>154</v>
      </c>
      <c r="F19" s="77" t="s">
        <v>1190</v>
      </c>
      <c r="G19" s="77" t="s">
        <v>448</v>
      </c>
    </row>
    <row r="20" spans="3:7" x14ac:dyDescent="0.3">
      <c r="C20" s="77" t="str">
        <f>_xlfn.IFNA(INDEX(CompositeRoster[display_name],MATCH(Table22[[#This Row],[sleeper_id]],CompositeRoster[sleeper_id],0)),"FREE AGENT")</f>
        <v>Tabackerack</v>
      </c>
      <c r="D20" s="78" t="s">
        <v>7803</v>
      </c>
      <c r="E20" s="78" t="s">
        <v>48</v>
      </c>
      <c r="F20" s="78" t="s">
        <v>532</v>
      </c>
      <c r="G20" s="78" t="s">
        <v>320</v>
      </c>
    </row>
    <row r="21" spans="3:7" x14ac:dyDescent="0.3">
      <c r="C21" s="77" t="str">
        <f>_xlfn.IFNA(INDEX(CompositeRoster[display_name],MATCH(Table22[[#This Row],[sleeper_id]],CompositeRoster[sleeper_id],0)),"FREE AGENT")</f>
        <v>FREE AGENT</v>
      </c>
      <c r="D21" s="77" t="s">
        <v>1250</v>
      </c>
      <c r="E21" s="77" t="s">
        <v>52</v>
      </c>
      <c r="F21" s="77" t="s">
        <v>532</v>
      </c>
      <c r="G21" s="77" t="s">
        <v>434</v>
      </c>
    </row>
    <row r="22" spans="3:7" x14ac:dyDescent="0.3">
      <c r="C22" s="77" t="str">
        <f>_xlfn.IFNA(INDEX(CompositeRoster[display_name],MATCH(Table22[[#This Row],[sleeper_id]],CompositeRoster[sleeper_id],0)),"FREE AGENT")</f>
        <v>FREE AGENT</v>
      </c>
      <c r="D22" s="78" t="s">
        <v>4455</v>
      </c>
      <c r="E22" s="78" t="s">
        <v>47</v>
      </c>
      <c r="F22" s="78" t="s">
        <v>890</v>
      </c>
      <c r="G22" s="78" t="s">
        <v>448</v>
      </c>
    </row>
    <row r="23" spans="3:7" x14ac:dyDescent="0.3">
      <c r="C23" s="77" t="str">
        <f>_xlfn.IFNA(INDEX(CompositeRoster[display_name],MATCH(Table22[[#This Row],[sleeper_id]],CompositeRoster[sleeper_id],0)),"FREE AGENT")</f>
        <v>joe9alt</v>
      </c>
      <c r="D23" s="77" t="s">
        <v>6767</v>
      </c>
      <c r="E23" s="77" t="s">
        <v>236</v>
      </c>
      <c r="F23" s="77" t="s">
        <v>690</v>
      </c>
      <c r="G23" s="77" t="s">
        <v>347</v>
      </c>
    </row>
    <row r="24" spans="3:7" x14ac:dyDescent="0.3">
      <c r="C24" s="77" t="str">
        <f>_xlfn.IFNA(INDEX(CompositeRoster[display_name],MATCH(Table22[[#This Row],[sleeper_id]],CompositeRoster[sleeper_id],0)),"FREE AGENT")</f>
        <v>FREE AGENT</v>
      </c>
      <c r="D24" s="78" t="s">
        <v>9302</v>
      </c>
      <c r="E24" s="78" t="s">
        <v>32</v>
      </c>
      <c r="F24" s="78" t="s">
        <v>305</v>
      </c>
      <c r="G24" s="78" t="s">
        <v>434</v>
      </c>
    </row>
    <row r="25" spans="3:7" x14ac:dyDescent="0.3">
      <c r="C25" s="77" t="str">
        <f>_xlfn.IFNA(INDEX(CompositeRoster[display_name],MATCH(Table22[[#This Row],[sleeper_id]],CompositeRoster[sleeper_id],0)),"FREE AGENT")</f>
        <v>FREE AGENT</v>
      </c>
      <c r="D25" s="80" t="s">
        <v>1291</v>
      </c>
      <c r="E25" s="80" t="s">
        <v>33</v>
      </c>
      <c r="F25" s="80" t="s">
        <v>532</v>
      </c>
      <c r="G25" s="80" t="s">
        <v>448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6381-E6D6-4B8C-90BE-E3BFB5EDAC64}">
  <dimension ref="A1:Q443"/>
  <sheetViews>
    <sheetView workbookViewId="0">
      <selection activeCell="E2" sqref="E2:E109"/>
    </sheetView>
  </sheetViews>
  <sheetFormatPr defaultRowHeight="14.4" x14ac:dyDescent="0.3"/>
  <cols>
    <col min="1" max="1" width="22.1093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6.33203125" bestFit="1" customWidth="1"/>
    <col min="9" max="9" width="6.44140625" bestFit="1" customWidth="1"/>
    <col min="10" max="10" width="9.6640625" bestFit="1" customWidth="1"/>
    <col min="11" max="11" width="13.6640625" bestFit="1" customWidth="1"/>
    <col min="12" max="12" width="5.33203125" bestFit="1" customWidth="1"/>
    <col min="13" max="13" width="11.77734375" bestFit="1" customWidth="1"/>
    <col min="14" max="14" width="11.6640625" bestFit="1" customWidth="1"/>
    <col min="15" max="15" width="6.21875" bestFit="1" customWidth="1"/>
    <col min="16" max="16" width="14.109375" bestFit="1" customWidth="1"/>
    <col min="17" max="17" width="8.21875" bestFit="1" customWidth="1"/>
  </cols>
  <sheetData>
    <row r="1" spans="1:17" x14ac:dyDescent="0.3">
      <c r="A1" t="s">
        <v>13886</v>
      </c>
      <c r="B1" t="s">
        <v>10875</v>
      </c>
      <c r="C1" t="s">
        <v>10876</v>
      </c>
      <c r="D1" t="s">
        <v>13887</v>
      </c>
      <c r="E1" t="s">
        <v>15544</v>
      </c>
      <c r="F1" t="s">
        <v>15545</v>
      </c>
      <c r="G1" t="s">
        <v>13885</v>
      </c>
      <c r="H1" t="s">
        <v>15546</v>
      </c>
      <c r="I1" t="s">
        <v>13800</v>
      </c>
      <c r="J1" t="s">
        <v>15547</v>
      </c>
      <c r="K1" t="s">
        <v>16734</v>
      </c>
      <c r="L1" t="s">
        <v>13801</v>
      </c>
      <c r="M1" t="s">
        <v>270</v>
      </c>
      <c r="N1" t="s">
        <v>285</v>
      </c>
      <c r="O1" t="s">
        <v>281</v>
      </c>
      <c r="P1" t="s">
        <v>273</v>
      </c>
      <c r="Q1" t="s">
        <v>289</v>
      </c>
    </row>
    <row r="2" spans="1:17" x14ac:dyDescent="0.3">
      <c r="A2" s="1" t="s">
        <v>7587</v>
      </c>
      <c r="B2" s="1" t="s">
        <v>448</v>
      </c>
      <c r="C2" s="1" t="s">
        <v>870</v>
      </c>
      <c r="D2" s="69">
        <v>13</v>
      </c>
      <c r="E2" s="69">
        <v>11.42</v>
      </c>
      <c r="F2" s="69">
        <v>1.81</v>
      </c>
      <c r="G2" s="69">
        <v>1</v>
      </c>
      <c r="H2" s="69">
        <v>1</v>
      </c>
      <c r="I2" s="1" t="s">
        <v>15638</v>
      </c>
      <c r="J2" s="69">
        <v>1.1000000000000001</v>
      </c>
      <c r="K2" s="69">
        <v>0</v>
      </c>
      <c r="L2" s="69">
        <v>0.93</v>
      </c>
      <c r="M2" s="1" t="s">
        <v>156</v>
      </c>
      <c r="N2" s="69">
        <v>4</v>
      </c>
      <c r="O2" s="69">
        <v>25</v>
      </c>
      <c r="P2" s="69"/>
      <c r="Q2" s="69" t="s">
        <v>298</v>
      </c>
    </row>
    <row r="3" spans="1:17" x14ac:dyDescent="0.3">
      <c r="A3" s="1" t="s">
        <v>9501</v>
      </c>
      <c r="B3" s="1" t="s">
        <v>448</v>
      </c>
      <c r="C3" s="1" t="s">
        <v>640</v>
      </c>
      <c r="D3" s="69">
        <v>7</v>
      </c>
      <c r="E3" s="69">
        <v>10.68</v>
      </c>
      <c r="F3" s="69">
        <v>1.67</v>
      </c>
      <c r="G3" s="69">
        <v>2</v>
      </c>
      <c r="H3" s="69">
        <v>1</v>
      </c>
      <c r="I3" s="1" t="s">
        <v>15570</v>
      </c>
      <c r="J3" s="69">
        <v>2.2000000000000002</v>
      </c>
      <c r="K3" s="69">
        <v>0</v>
      </c>
      <c r="L3" s="69">
        <v>0.87</v>
      </c>
      <c r="M3" s="1" t="s">
        <v>199</v>
      </c>
      <c r="N3" s="69">
        <v>4</v>
      </c>
      <c r="O3" s="69">
        <v>25</v>
      </c>
      <c r="P3" s="69"/>
      <c r="Q3" s="69" t="s">
        <v>298</v>
      </c>
    </row>
    <row r="4" spans="1:17" x14ac:dyDescent="0.3">
      <c r="A4" s="1" t="s">
        <v>7500</v>
      </c>
      <c r="B4" s="1" t="s">
        <v>448</v>
      </c>
      <c r="C4" s="1" t="s">
        <v>548</v>
      </c>
      <c r="D4" s="69">
        <v>13</v>
      </c>
      <c r="E4" s="69">
        <v>10.36</v>
      </c>
      <c r="F4" s="69">
        <v>1.8</v>
      </c>
      <c r="G4" s="69">
        <v>3</v>
      </c>
      <c r="H4" s="69">
        <v>1</v>
      </c>
      <c r="I4" s="1" t="s">
        <v>16112</v>
      </c>
      <c r="J4" s="69">
        <v>3.2</v>
      </c>
      <c r="K4" s="69">
        <v>0</v>
      </c>
      <c r="L4" s="69">
        <v>0.8</v>
      </c>
      <c r="M4" s="1" t="s">
        <v>197</v>
      </c>
      <c r="N4" s="69">
        <v>5</v>
      </c>
      <c r="O4" s="69">
        <v>27</v>
      </c>
      <c r="P4" s="69"/>
      <c r="Q4" s="69" t="s">
        <v>298</v>
      </c>
    </row>
    <row r="5" spans="1:17" x14ac:dyDescent="0.3">
      <c r="A5" s="1" t="s">
        <v>6192</v>
      </c>
      <c r="B5" s="1" t="s">
        <v>448</v>
      </c>
      <c r="C5" s="1" t="s">
        <v>370</v>
      </c>
      <c r="D5" s="69">
        <v>6</v>
      </c>
      <c r="E5" s="69">
        <v>8.2799999999999994</v>
      </c>
      <c r="F5" s="69">
        <v>1.35</v>
      </c>
      <c r="G5" s="69">
        <v>4</v>
      </c>
      <c r="H5" s="69">
        <v>2</v>
      </c>
      <c r="I5" s="1" t="s">
        <v>16137</v>
      </c>
      <c r="J5" s="69">
        <v>7</v>
      </c>
      <c r="K5" s="69">
        <v>0.3</v>
      </c>
      <c r="L5" s="69">
        <v>0.76</v>
      </c>
      <c r="M5" s="1" t="s">
        <v>127</v>
      </c>
      <c r="N5" s="69">
        <v>4</v>
      </c>
      <c r="O5" s="69">
        <v>25</v>
      </c>
      <c r="P5" s="69"/>
      <c r="Q5" s="69" t="s">
        <v>298</v>
      </c>
    </row>
    <row r="6" spans="1:17" x14ac:dyDescent="0.3">
      <c r="A6" s="1" t="s">
        <v>9272</v>
      </c>
      <c r="B6" s="1" t="s">
        <v>448</v>
      </c>
      <c r="C6" s="1" t="s">
        <v>313</v>
      </c>
      <c r="D6" s="69">
        <v>10</v>
      </c>
      <c r="E6" s="69">
        <v>7.72</v>
      </c>
      <c r="F6" s="69">
        <v>1.47</v>
      </c>
      <c r="G6" s="69">
        <v>5</v>
      </c>
      <c r="H6" s="69">
        <v>3</v>
      </c>
      <c r="I6" s="1" t="s">
        <v>15569</v>
      </c>
      <c r="J6" s="69">
        <v>6.1</v>
      </c>
      <c r="K6" s="69">
        <v>-0.1</v>
      </c>
      <c r="L6" s="69">
        <v>0.71</v>
      </c>
      <c r="M6" s="1" t="s">
        <v>35</v>
      </c>
      <c r="N6" s="69">
        <v>3</v>
      </c>
      <c r="O6" s="69">
        <v>24</v>
      </c>
      <c r="P6" s="69" t="s">
        <v>407</v>
      </c>
      <c r="Q6" s="69" t="s">
        <v>298</v>
      </c>
    </row>
    <row r="7" spans="1:17" x14ac:dyDescent="0.3">
      <c r="A7" s="1" t="s">
        <v>6230</v>
      </c>
      <c r="B7" s="1" t="s">
        <v>448</v>
      </c>
      <c r="C7" s="1" t="s">
        <v>665</v>
      </c>
      <c r="D7" s="69">
        <v>13</v>
      </c>
      <c r="E7" s="69">
        <v>7.59</v>
      </c>
      <c r="F7" s="69">
        <v>1.22</v>
      </c>
      <c r="G7" s="69">
        <v>6</v>
      </c>
      <c r="H7" s="69">
        <v>3</v>
      </c>
      <c r="I7" s="1" t="s">
        <v>15569</v>
      </c>
      <c r="J7" s="69">
        <v>6.9</v>
      </c>
      <c r="K7" s="69">
        <v>-0.2</v>
      </c>
      <c r="L7" s="69">
        <v>0.66</v>
      </c>
      <c r="M7" s="1" t="s">
        <v>131</v>
      </c>
      <c r="N7" s="69">
        <v>3</v>
      </c>
      <c r="O7" s="69">
        <v>25</v>
      </c>
      <c r="P7" s="69"/>
      <c r="Q7" s="69" t="s">
        <v>298</v>
      </c>
    </row>
    <row r="8" spans="1:17" x14ac:dyDescent="0.3">
      <c r="A8" s="1" t="s">
        <v>14611</v>
      </c>
      <c r="B8" s="1" t="s">
        <v>448</v>
      </c>
      <c r="C8" s="1" t="s">
        <v>302</v>
      </c>
      <c r="D8" s="69">
        <v>14</v>
      </c>
      <c r="E8" s="69">
        <v>7.5</v>
      </c>
      <c r="F8" s="69">
        <v>1.88</v>
      </c>
      <c r="G8" s="69">
        <v>7</v>
      </c>
      <c r="H8" s="69">
        <v>3</v>
      </c>
      <c r="I8" s="1" t="s">
        <v>15569</v>
      </c>
      <c r="J8" s="69">
        <v>6.6</v>
      </c>
      <c r="K8" s="69">
        <v>-0.1</v>
      </c>
      <c r="L8" s="69">
        <v>0.62</v>
      </c>
      <c r="M8" s="1" t="s">
        <v>14612</v>
      </c>
      <c r="N8" s="69">
        <v>1</v>
      </c>
      <c r="O8" s="69">
        <v>22</v>
      </c>
      <c r="P8" s="69"/>
      <c r="Q8" s="69" t="s">
        <v>298</v>
      </c>
    </row>
    <row r="9" spans="1:17" x14ac:dyDescent="0.3">
      <c r="A9" s="1" t="s">
        <v>3939</v>
      </c>
      <c r="B9" s="1" t="s">
        <v>320</v>
      </c>
      <c r="C9" s="1" t="s">
        <v>305</v>
      </c>
      <c r="D9" s="69">
        <v>12</v>
      </c>
      <c r="E9" s="69">
        <v>7.26</v>
      </c>
      <c r="F9" s="69">
        <v>1.27</v>
      </c>
      <c r="G9" s="69">
        <v>1</v>
      </c>
      <c r="H9" s="69">
        <v>1</v>
      </c>
      <c r="I9" s="1" t="s">
        <v>16740</v>
      </c>
      <c r="J9" s="69">
        <v>16.7</v>
      </c>
      <c r="K9" s="69">
        <v>0.8</v>
      </c>
      <c r="L9" s="69">
        <v>0.72</v>
      </c>
      <c r="M9" s="1" t="s">
        <v>140</v>
      </c>
      <c r="N9" s="69">
        <v>8</v>
      </c>
      <c r="O9" s="69">
        <v>31</v>
      </c>
      <c r="P9" s="69"/>
      <c r="Q9" s="69" t="s">
        <v>298</v>
      </c>
    </row>
    <row r="10" spans="1:17" x14ac:dyDescent="0.3">
      <c r="A10" s="1" t="s">
        <v>4135</v>
      </c>
      <c r="B10" s="1" t="s">
        <v>448</v>
      </c>
      <c r="C10" s="1" t="s">
        <v>364</v>
      </c>
      <c r="D10" s="69">
        <v>13</v>
      </c>
      <c r="E10" s="69">
        <v>7.22</v>
      </c>
      <c r="F10" s="69">
        <v>1.34</v>
      </c>
      <c r="G10" s="69">
        <v>8</v>
      </c>
      <c r="H10" s="69">
        <v>3</v>
      </c>
      <c r="I10" s="1" t="s">
        <v>15566</v>
      </c>
      <c r="J10" s="69">
        <v>11.8</v>
      </c>
      <c r="K10" s="69">
        <v>-0.2</v>
      </c>
      <c r="L10" s="69">
        <v>0.56999999999999995</v>
      </c>
      <c r="M10" s="1" t="s">
        <v>77</v>
      </c>
      <c r="N10" s="69">
        <v>4</v>
      </c>
      <c r="O10" s="69">
        <v>26</v>
      </c>
      <c r="P10" s="69"/>
      <c r="Q10" s="69" t="s">
        <v>298</v>
      </c>
    </row>
    <row r="11" spans="1:17" x14ac:dyDescent="0.3">
      <c r="A11" s="1" t="s">
        <v>4758</v>
      </c>
      <c r="B11" s="1" t="s">
        <v>448</v>
      </c>
      <c r="C11" s="1" t="s">
        <v>741</v>
      </c>
      <c r="D11" s="69">
        <v>7</v>
      </c>
      <c r="E11" s="69">
        <v>7.19</v>
      </c>
      <c r="F11" s="69">
        <v>1.36</v>
      </c>
      <c r="G11" s="69">
        <v>9</v>
      </c>
      <c r="H11" s="69">
        <v>3</v>
      </c>
      <c r="I11" s="1" t="s">
        <v>16799</v>
      </c>
      <c r="J11" s="69">
        <v>8.1</v>
      </c>
      <c r="K11" s="69">
        <v>-0.1</v>
      </c>
      <c r="L11" s="69">
        <v>0.53</v>
      </c>
      <c r="M11" s="1" t="s">
        <v>96</v>
      </c>
      <c r="N11" s="69">
        <v>5</v>
      </c>
      <c r="O11" s="69">
        <v>26</v>
      </c>
      <c r="P11" s="69"/>
      <c r="Q11" s="69" t="s">
        <v>298</v>
      </c>
    </row>
    <row r="12" spans="1:17" x14ac:dyDescent="0.3">
      <c r="A12" s="1" t="s">
        <v>9889</v>
      </c>
      <c r="B12" s="1" t="s">
        <v>347</v>
      </c>
      <c r="C12" s="1" t="s">
        <v>305</v>
      </c>
      <c r="D12" s="69">
        <v>12</v>
      </c>
      <c r="E12" s="69">
        <v>6.84</v>
      </c>
      <c r="F12" s="69">
        <v>1.43</v>
      </c>
      <c r="G12" s="69">
        <v>1</v>
      </c>
      <c r="H12" s="69">
        <v>1</v>
      </c>
      <c r="I12" s="1" t="s">
        <v>16121</v>
      </c>
      <c r="J12" s="69">
        <v>10.7</v>
      </c>
      <c r="K12" s="69">
        <v>-0.2</v>
      </c>
      <c r="L12" s="69">
        <v>0.92</v>
      </c>
      <c r="M12" s="1" t="s">
        <v>152</v>
      </c>
      <c r="N12" s="69">
        <v>5</v>
      </c>
      <c r="O12" s="69">
        <v>27</v>
      </c>
      <c r="P12" s="69"/>
      <c r="Q12" s="69" t="s">
        <v>298</v>
      </c>
    </row>
    <row r="13" spans="1:17" x14ac:dyDescent="0.3">
      <c r="A13" s="1" t="s">
        <v>6662</v>
      </c>
      <c r="B13" s="1" t="s">
        <v>448</v>
      </c>
      <c r="C13" s="1" t="s">
        <v>408</v>
      </c>
      <c r="D13" s="69">
        <v>10</v>
      </c>
      <c r="E13" s="69">
        <v>6.42</v>
      </c>
      <c r="F13" s="69">
        <v>1.33</v>
      </c>
      <c r="G13" s="69">
        <v>10</v>
      </c>
      <c r="H13" s="69">
        <v>3</v>
      </c>
      <c r="I13" s="1" t="s">
        <v>16111</v>
      </c>
      <c r="J13" s="69">
        <v>19.600000000000001</v>
      </c>
      <c r="K13" s="69">
        <v>0</v>
      </c>
      <c r="L13" s="69">
        <v>0.49</v>
      </c>
      <c r="M13" s="1" t="s">
        <v>247</v>
      </c>
      <c r="N13" s="69">
        <v>4</v>
      </c>
      <c r="O13" s="69">
        <v>24</v>
      </c>
      <c r="P13" s="69"/>
      <c r="Q13" s="69" t="s">
        <v>298</v>
      </c>
    </row>
    <row r="14" spans="1:17" x14ac:dyDescent="0.3">
      <c r="A14" s="1" t="s">
        <v>2997</v>
      </c>
      <c r="B14" s="1" t="s">
        <v>347</v>
      </c>
      <c r="C14" s="1" t="s">
        <v>364</v>
      </c>
      <c r="D14" s="69">
        <v>13</v>
      </c>
      <c r="E14" s="69">
        <v>5.88</v>
      </c>
      <c r="F14" s="69">
        <v>1.58</v>
      </c>
      <c r="G14" s="69">
        <v>2</v>
      </c>
      <c r="H14" s="69">
        <v>1</v>
      </c>
      <c r="I14" s="1" t="s">
        <v>15557</v>
      </c>
      <c r="J14" s="69">
        <v>13.4</v>
      </c>
      <c r="K14" s="69">
        <v>0.2</v>
      </c>
      <c r="L14" s="69">
        <v>0.86</v>
      </c>
      <c r="M14" s="1" t="s">
        <v>89</v>
      </c>
      <c r="N14" s="69">
        <v>7</v>
      </c>
      <c r="O14" s="69">
        <v>28</v>
      </c>
      <c r="P14" s="69"/>
      <c r="Q14" s="69" t="s">
        <v>298</v>
      </c>
    </row>
    <row r="15" spans="1:17" x14ac:dyDescent="0.3">
      <c r="A15" s="1" t="s">
        <v>16595</v>
      </c>
      <c r="B15" s="1" t="s">
        <v>448</v>
      </c>
      <c r="C15" s="1" t="s">
        <v>909</v>
      </c>
      <c r="D15" s="69">
        <v>7</v>
      </c>
      <c r="E15" s="69">
        <v>5.83</v>
      </c>
      <c r="F15" s="69">
        <v>1.38</v>
      </c>
      <c r="G15" s="69">
        <v>11</v>
      </c>
      <c r="H15" s="69">
        <v>4</v>
      </c>
      <c r="I15" s="1" t="s">
        <v>15565</v>
      </c>
      <c r="J15" s="69">
        <v>29.9</v>
      </c>
      <c r="K15" s="69">
        <v>0.7</v>
      </c>
      <c r="L15" s="69">
        <v>0.46</v>
      </c>
      <c r="M15" s="1" t="s">
        <v>16596</v>
      </c>
      <c r="N15" s="69">
        <v>0</v>
      </c>
      <c r="O15" s="69">
        <v>23</v>
      </c>
      <c r="P15" s="69"/>
      <c r="Q15" s="69" t="s">
        <v>298</v>
      </c>
    </row>
    <row r="16" spans="1:17" x14ac:dyDescent="0.3">
      <c r="A16" s="1" t="s">
        <v>2726</v>
      </c>
      <c r="B16" s="1" t="s">
        <v>448</v>
      </c>
      <c r="C16" s="1" t="s">
        <v>297</v>
      </c>
      <c r="D16" s="69">
        <v>7</v>
      </c>
      <c r="E16" s="69">
        <v>5.7</v>
      </c>
      <c r="F16" s="69">
        <v>1.63</v>
      </c>
      <c r="G16" s="69">
        <v>12</v>
      </c>
      <c r="H16" s="69">
        <v>4</v>
      </c>
      <c r="I16" s="1" t="s">
        <v>16735</v>
      </c>
      <c r="J16" s="69">
        <v>24.7</v>
      </c>
      <c r="K16" s="69">
        <v>0.7</v>
      </c>
      <c r="L16" s="69">
        <v>0.42</v>
      </c>
      <c r="M16" s="1" t="s">
        <v>253</v>
      </c>
      <c r="N16" s="69">
        <v>4</v>
      </c>
      <c r="O16" s="69">
        <v>26</v>
      </c>
      <c r="P16" s="69"/>
      <c r="Q16" s="69" t="s">
        <v>298</v>
      </c>
    </row>
    <row r="17" spans="1:17" x14ac:dyDescent="0.3">
      <c r="A17" s="1" t="s">
        <v>15389</v>
      </c>
      <c r="B17" s="1" t="s">
        <v>448</v>
      </c>
      <c r="C17" s="1" t="s">
        <v>441</v>
      </c>
      <c r="D17" s="69">
        <v>9</v>
      </c>
      <c r="E17" s="69">
        <v>5.6</v>
      </c>
      <c r="F17" s="69">
        <v>1.62</v>
      </c>
      <c r="G17" s="69">
        <v>13</v>
      </c>
      <c r="H17" s="69">
        <v>4</v>
      </c>
      <c r="I17" s="1" t="s">
        <v>16111</v>
      </c>
      <c r="J17" s="69">
        <v>19.5</v>
      </c>
      <c r="K17" s="69">
        <v>-0.5</v>
      </c>
      <c r="L17" s="69">
        <v>0.39</v>
      </c>
      <c r="M17" s="1" t="s">
        <v>15390</v>
      </c>
      <c r="N17" s="69">
        <v>1</v>
      </c>
      <c r="O17" s="69">
        <v>23</v>
      </c>
      <c r="P17" s="69"/>
      <c r="Q17" s="69" t="s">
        <v>298</v>
      </c>
    </row>
    <row r="18" spans="1:17" x14ac:dyDescent="0.3">
      <c r="A18" s="1" t="s">
        <v>10383</v>
      </c>
      <c r="B18" s="1" t="s">
        <v>448</v>
      </c>
      <c r="C18" s="1" t="s">
        <v>414</v>
      </c>
      <c r="D18" s="69">
        <v>9</v>
      </c>
      <c r="E18" s="69">
        <v>5.24</v>
      </c>
      <c r="F18" s="69">
        <v>1.29</v>
      </c>
      <c r="G18" s="69">
        <v>14</v>
      </c>
      <c r="H18" s="69">
        <v>4</v>
      </c>
      <c r="I18" s="1" t="s">
        <v>16788</v>
      </c>
      <c r="J18" s="69">
        <v>37.200000000000003</v>
      </c>
      <c r="K18" s="69">
        <v>-0.1</v>
      </c>
      <c r="L18" s="69">
        <v>0.36</v>
      </c>
      <c r="M18" s="1" t="s">
        <v>157</v>
      </c>
      <c r="N18" s="69">
        <v>4</v>
      </c>
      <c r="O18" s="69">
        <v>26</v>
      </c>
      <c r="P18" s="69"/>
      <c r="Q18" s="69" t="s">
        <v>298</v>
      </c>
    </row>
    <row r="19" spans="1:17" x14ac:dyDescent="0.3">
      <c r="A19" s="1" t="s">
        <v>2006</v>
      </c>
      <c r="B19" s="1" t="s">
        <v>310</v>
      </c>
      <c r="C19" s="1" t="s">
        <v>305</v>
      </c>
      <c r="D19" s="69">
        <v>12</v>
      </c>
      <c r="E19" s="69">
        <v>5.15</v>
      </c>
      <c r="F19" s="69">
        <v>1</v>
      </c>
      <c r="G19" s="69">
        <v>1</v>
      </c>
      <c r="H19" s="69">
        <v>1</v>
      </c>
      <c r="I19" s="1" t="s">
        <v>16735</v>
      </c>
      <c r="J19" s="69">
        <v>24.8</v>
      </c>
      <c r="K19" s="69">
        <v>1</v>
      </c>
      <c r="L19" s="69">
        <v>0.82</v>
      </c>
      <c r="M19" s="1" t="s">
        <v>200</v>
      </c>
      <c r="N19" s="69">
        <v>4</v>
      </c>
      <c r="O19" s="69">
        <v>25</v>
      </c>
      <c r="P19" s="69"/>
      <c r="Q19" s="69" t="s">
        <v>298</v>
      </c>
    </row>
    <row r="20" spans="1:17" x14ac:dyDescent="0.3">
      <c r="A20" s="1" t="s">
        <v>15459</v>
      </c>
      <c r="B20" s="1" t="s">
        <v>448</v>
      </c>
      <c r="C20" s="1" t="s">
        <v>305</v>
      </c>
      <c r="D20" s="69">
        <v>12</v>
      </c>
      <c r="E20" s="69">
        <v>5.14</v>
      </c>
      <c r="F20" s="69">
        <v>1.26</v>
      </c>
      <c r="G20" s="69">
        <v>15</v>
      </c>
      <c r="H20" s="69">
        <v>4</v>
      </c>
      <c r="I20" s="1" t="s">
        <v>15554</v>
      </c>
      <c r="J20" s="69">
        <v>31.8</v>
      </c>
      <c r="K20" s="69">
        <v>0</v>
      </c>
      <c r="L20" s="69">
        <v>0.33</v>
      </c>
      <c r="M20" s="1" t="s">
        <v>15460</v>
      </c>
      <c r="N20" s="69">
        <v>1</v>
      </c>
      <c r="O20" s="69">
        <v>22</v>
      </c>
      <c r="P20" s="69"/>
      <c r="Q20" s="69" t="s">
        <v>298</v>
      </c>
    </row>
    <row r="21" spans="1:17" x14ac:dyDescent="0.3">
      <c r="A21" s="1" t="s">
        <v>5179</v>
      </c>
      <c r="B21" s="1" t="s">
        <v>347</v>
      </c>
      <c r="C21" s="1" t="s">
        <v>703</v>
      </c>
      <c r="D21" s="69">
        <v>7</v>
      </c>
      <c r="E21" s="69">
        <v>5.09</v>
      </c>
      <c r="F21" s="69">
        <v>1.39</v>
      </c>
      <c r="G21" s="69">
        <v>3</v>
      </c>
      <c r="H21" s="69">
        <v>2</v>
      </c>
      <c r="I21" s="1" t="s">
        <v>15557</v>
      </c>
      <c r="J21" s="69">
        <v>13.7</v>
      </c>
      <c r="K21" s="69">
        <v>0</v>
      </c>
      <c r="L21" s="69">
        <v>0.8</v>
      </c>
      <c r="M21" s="1" t="s">
        <v>19</v>
      </c>
      <c r="N21" s="69">
        <v>6</v>
      </c>
      <c r="O21" s="69">
        <v>27</v>
      </c>
      <c r="P21" s="69"/>
      <c r="Q21" s="69" t="s">
        <v>298</v>
      </c>
    </row>
    <row r="22" spans="1:17" x14ac:dyDescent="0.3">
      <c r="A22" s="1" t="s">
        <v>477</v>
      </c>
      <c r="B22" s="1" t="s">
        <v>347</v>
      </c>
      <c r="C22" s="1" t="s">
        <v>476</v>
      </c>
      <c r="D22" s="69">
        <v>6</v>
      </c>
      <c r="E22" s="69">
        <v>5.03</v>
      </c>
      <c r="F22" s="69">
        <v>0.89</v>
      </c>
      <c r="G22" s="69">
        <v>4</v>
      </c>
      <c r="H22" s="69">
        <v>2</v>
      </c>
      <c r="I22" s="1" t="s">
        <v>16740</v>
      </c>
      <c r="J22" s="69">
        <v>16.3</v>
      </c>
      <c r="K22" s="69">
        <v>-1</v>
      </c>
      <c r="L22" s="69">
        <v>0.74</v>
      </c>
      <c r="M22" s="1" t="s">
        <v>175</v>
      </c>
      <c r="N22" s="69">
        <v>3</v>
      </c>
      <c r="O22" s="69">
        <v>26</v>
      </c>
      <c r="P22" s="69" t="s">
        <v>407</v>
      </c>
      <c r="Q22" s="69" t="s">
        <v>298</v>
      </c>
    </row>
    <row r="23" spans="1:17" x14ac:dyDescent="0.3">
      <c r="A23" s="1" t="s">
        <v>15581</v>
      </c>
      <c r="B23" s="1" t="s">
        <v>448</v>
      </c>
      <c r="C23" s="1" t="s">
        <v>717</v>
      </c>
      <c r="D23" s="69">
        <v>9</v>
      </c>
      <c r="E23" s="69">
        <v>4.9400000000000004</v>
      </c>
      <c r="F23" s="69">
        <v>1.43</v>
      </c>
      <c r="G23" s="69">
        <v>16</v>
      </c>
      <c r="H23" s="69">
        <v>4</v>
      </c>
      <c r="I23" s="1" t="s">
        <v>16777</v>
      </c>
      <c r="J23" s="69">
        <v>40.4</v>
      </c>
      <c r="K23" s="69">
        <v>1.1000000000000001</v>
      </c>
      <c r="L23" s="69">
        <v>0.3</v>
      </c>
      <c r="M23" s="1" t="s">
        <v>14373</v>
      </c>
      <c r="N23" s="69">
        <v>1</v>
      </c>
      <c r="O23" s="69">
        <v>22</v>
      </c>
      <c r="P23" s="69"/>
      <c r="Q23" s="69" t="s">
        <v>298</v>
      </c>
    </row>
    <row r="24" spans="1:17" x14ac:dyDescent="0.3">
      <c r="A24" s="1" t="s">
        <v>15582</v>
      </c>
      <c r="B24" s="1" t="s">
        <v>448</v>
      </c>
      <c r="C24" s="1" t="s">
        <v>334</v>
      </c>
      <c r="D24" s="69">
        <v>8</v>
      </c>
      <c r="E24" s="69">
        <v>4.8600000000000003</v>
      </c>
      <c r="F24" s="69">
        <v>1.46</v>
      </c>
      <c r="G24" s="69">
        <v>17</v>
      </c>
      <c r="H24" s="69">
        <v>4</v>
      </c>
      <c r="I24" s="1" t="s">
        <v>15565</v>
      </c>
      <c r="J24" s="69">
        <v>29.9</v>
      </c>
      <c r="K24" s="69">
        <v>-0.1</v>
      </c>
      <c r="L24" s="69">
        <v>0.27</v>
      </c>
      <c r="M24" s="1" t="s">
        <v>14974</v>
      </c>
      <c r="N24" s="69">
        <v>1</v>
      </c>
      <c r="O24" s="69">
        <v>22</v>
      </c>
      <c r="P24" s="69"/>
      <c r="Q24" s="69" t="s">
        <v>298</v>
      </c>
    </row>
    <row r="25" spans="1:17" x14ac:dyDescent="0.3">
      <c r="A25" s="1" t="s">
        <v>9516</v>
      </c>
      <c r="B25" s="1" t="s">
        <v>448</v>
      </c>
      <c r="C25" s="1" t="s">
        <v>890</v>
      </c>
      <c r="D25" s="69">
        <v>10</v>
      </c>
      <c r="E25" s="69">
        <v>4.7300000000000004</v>
      </c>
      <c r="F25" s="69">
        <v>1.37</v>
      </c>
      <c r="G25" s="69">
        <v>18</v>
      </c>
      <c r="H25" s="69">
        <v>4</v>
      </c>
      <c r="I25" s="1" t="s">
        <v>16788</v>
      </c>
      <c r="J25" s="69">
        <v>37.700000000000003</v>
      </c>
      <c r="K25" s="69">
        <v>0</v>
      </c>
      <c r="L25" s="69">
        <v>0.24</v>
      </c>
      <c r="M25" s="1" t="s">
        <v>9515</v>
      </c>
      <c r="N25" s="69">
        <v>2</v>
      </c>
      <c r="O25" s="69">
        <v>24</v>
      </c>
      <c r="P25" s="69"/>
      <c r="Q25" s="69" t="s">
        <v>298</v>
      </c>
    </row>
    <row r="26" spans="1:17" x14ac:dyDescent="0.3">
      <c r="A26" s="1" t="s">
        <v>2711</v>
      </c>
      <c r="B26" s="1" t="s">
        <v>448</v>
      </c>
      <c r="C26" s="1" t="s">
        <v>14224</v>
      </c>
      <c r="D26" s="69">
        <v>8</v>
      </c>
      <c r="E26" s="69">
        <v>4.58</v>
      </c>
      <c r="F26" s="69">
        <v>1.42</v>
      </c>
      <c r="G26" s="69">
        <v>19</v>
      </c>
      <c r="H26" s="69">
        <v>4</v>
      </c>
      <c r="I26" s="1" t="s">
        <v>15624</v>
      </c>
      <c r="J26" s="69">
        <v>42.6</v>
      </c>
      <c r="K26" s="69">
        <v>1.5</v>
      </c>
      <c r="L26" s="69">
        <v>0.21</v>
      </c>
      <c r="M26" s="1" t="s">
        <v>2709</v>
      </c>
      <c r="N26" s="69">
        <v>2</v>
      </c>
      <c r="O26" s="69">
        <v>23</v>
      </c>
      <c r="P26" s="69"/>
      <c r="Q26" s="69" t="s">
        <v>298</v>
      </c>
    </row>
    <row r="27" spans="1:17" x14ac:dyDescent="0.3">
      <c r="A27" s="1" t="s">
        <v>2511</v>
      </c>
      <c r="B27" s="1" t="s">
        <v>310</v>
      </c>
      <c r="C27" s="1" t="s">
        <v>703</v>
      </c>
      <c r="D27" s="69">
        <v>7</v>
      </c>
      <c r="E27" s="69">
        <v>4.5599999999999996</v>
      </c>
      <c r="F27" s="69">
        <v>0.87</v>
      </c>
      <c r="G27" s="69">
        <v>2</v>
      </c>
      <c r="H27" s="69">
        <v>1</v>
      </c>
      <c r="I27" s="1" t="s">
        <v>15624</v>
      </c>
      <c r="J27" s="69">
        <v>42.4</v>
      </c>
      <c r="K27" s="69">
        <v>1.7</v>
      </c>
      <c r="L27" s="69">
        <v>0.65</v>
      </c>
      <c r="M27" s="1" t="s">
        <v>53</v>
      </c>
      <c r="N27" s="69">
        <v>3</v>
      </c>
      <c r="O27" s="69">
        <v>25</v>
      </c>
      <c r="P27" s="69"/>
      <c r="Q27" s="69" t="s">
        <v>298</v>
      </c>
    </row>
    <row r="28" spans="1:17" x14ac:dyDescent="0.3">
      <c r="A28" s="1" t="s">
        <v>6549</v>
      </c>
      <c r="B28" s="1" t="s">
        <v>320</v>
      </c>
      <c r="C28" s="1" t="s">
        <v>14224</v>
      </c>
      <c r="D28" s="69">
        <v>8</v>
      </c>
      <c r="E28" s="69">
        <v>4.55</v>
      </c>
      <c r="F28" s="69">
        <v>1.17</v>
      </c>
      <c r="G28" s="69">
        <v>2</v>
      </c>
      <c r="H28" s="69">
        <v>3</v>
      </c>
      <c r="I28" s="1" t="s">
        <v>16099</v>
      </c>
      <c r="J28" s="69">
        <v>25.5</v>
      </c>
      <c r="K28" s="69">
        <v>-0.3</v>
      </c>
      <c r="L28" s="69">
        <v>0.54</v>
      </c>
      <c r="M28" s="1" t="s">
        <v>6546</v>
      </c>
      <c r="N28" s="69">
        <v>6</v>
      </c>
      <c r="O28" s="69">
        <v>28</v>
      </c>
      <c r="P28" s="69"/>
      <c r="Q28" s="69" t="s">
        <v>298</v>
      </c>
    </row>
    <row r="29" spans="1:17" x14ac:dyDescent="0.3">
      <c r="A29" s="1" t="s">
        <v>13892</v>
      </c>
      <c r="B29" s="1" t="s">
        <v>347</v>
      </c>
      <c r="C29" s="1" t="s">
        <v>548</v>
      </c>
      <c r="D29" s="69">
        <v>13</v>
      </c>
      <c r="E29" s="69">
        <v>4.53</v>
      </c>
      <c r="F29" s="69">
        <v>1.1599999999999999</v>
      </c>
      <c r="G29" s="69">
        <v>5</v>
      </c>
      <c r="H29" s="69">
        <v>2</v>
      </c>
      <c r="I29" s="1" t="s">
        <v>16107</v>
      </c>
      <c r="J29" s="69">
        <v>20.399999999999999</v>
      </c>
      <c r="K29" s="69">
        <v>-0.2</v>
      </c>
      <c r="L29" s="69">
        <v>0.69</v>
      </c>
      <c r="M29" s="1" t="s">
        <v>6162</v>
      </c>
      <c r="N29" s="69">
        <v>2</v>
      </c>
      <c r="O29" s="69">
        <v>24</v>
      </c>
      <c r="P29" s="69" t="s">
        <v>407</v>
      </c>
      <c r="Q29" s="69" t="s">
        <v>298</v>
      </c>
    </row>
    <row r="30" spans="1:17" x14ac:dyDescent="0.3">
      <c r="A30" s="1" t="s">
        <v>6767</v>
      </c>
      <c r="B30" s="1" t="s">
        <v>347</v>
      </c>
      <c r="C30" s="1" t="s">
        <v>339</v>
      </c>
      <c r="D30" s="69">
        <v>12</v>
      </c>
      <c r="E30" s="69">
        <v>4.3499999999999996</v>
      </c>
      <c r="F30" s="69">
        <v>0.81</v>
      </c>
      <c r="G30" s="69">
        <v>6</v>
      </c>
      <c r="H30" s="69">
        <v>2</v>
      </c>
      <c r="I30" s="1" t="s">
        <v>16111</v>
      </c>
      <c r="J30" s="69">
        <v>19.5</v>
      </c>
      <c r="K30" s="69">
        <v>0</v>
      </c>
      <c r="L30" s="69">
        <v>0.64</v>
      </c>
      <c r="M30" s="1" t="s">
        <v>236</v>
      </c>
      <c r="N30" s="69">
        <v>8</v>
      </c>
      <c r="O30" s="69">
        <v>29</v>
      </c>
      <c r="P30" s="69"/>
      <c r="Q30" s="69" t="s">
        <v>298</v>
      </c>
    </row>
    <row r="31" spans="1:17" x14ac:dyDescent="0.3">
      <c r="A31" s="1" t="s">
        <v>5584</v>
      </c>
      <c r="B31" s="1" t="s">
        <v>310</v>
      </c>
      <c r="C31" s="1" t="s">
        <v>339</v>
      </c>
      <c r="D31" s="69">
        <v>12</v>
      </c>
      <c r="E31" s="69">
        <v>4.3099999999999996</v>
      </c>
      <c r="F31" s="69">
        <v>1.53</v>
      </c>
      <c r="G31" s="69">
        <v>3</v>
      </c>
      <c r="H31" s="69">
        <v>1</v>
      </c>
      <c r="I31" s="1" t="s">
        <v>15576</v>
      </c>
      <c r="J31" s="69">
        <v>54</v>
      </c>
      <c r="K31" s="69">
        <v>1.5</v>
      </c>
      <c r="L31" s="69">
        <v>0.5</v>
      </c>
      <c r="M31" s="1" t="s">
        <v>5582</v>
      </c>
      <c r="N31" s="69">
        <v>2</v>
      </c>
      <c r="O31" s="69">
        <v>23</v>
      </c>
      <c r="P31" s="69"/>
      <c r="Q31" s="69" t="s">
        <v>298</v>
      </c>
    </row>
    <row r="32" spans="1:17" x14ac:dyDescent="0.3">
      <c r="A32" s="1" t="s">
        <v>7537</v>
      </c>
      <c r="B32" s="1" t="s">
        <v>448</v>
      </c>
      <c r="C32" s="1" t="s">
        <v>386</v>
      </c>
      <c r="D32" s="69">
        <v>14</v>
      </c>
      <c r="E32" s="69">
        <v>4.3099999999999996</v>
      </c>
      <c r="F32" s="69">
        <v>1.3</v>
      </c>
      <c r="G32" s="69">
        <v>20</v>
      </c>
      <c r="H32" s="69">
        <v>4</v>
      </c>
      <c r="I32" s="1" t="s">
        <v>16777</v>
      </c>
      <c r="J32" s="69">
        <v>40.299999999999997</v>
      </c>
      <c r="K32" s="69">
        <v>0.6</v>
      </c>
      <c r="L32" s="69">
        <v>0.19</v>
      </c>
      <c r="M32" s="1" t="s">
        <v>7536</v>
      </c>
      <c r="N32" s="69">
        <v>2</v>
      </c>
      <c r="O32" s="69">
        <v>24</v>
      </c>
      <c r="P32" s="69"/>
      <c r="Q32" s="69" t="s">
        <v>298</v>
      </c>
    </row>
    <row r="33" spans="1:17" x14ac:dyDescent="0.3">
      <c r="A33" s="1" t="s">
        <v>13799</v>
      </c>
      <c r="B33" s="1" t="s">
        <v>347</v>
      </c>
      <c r="C33" s="1" t="s">
        <v>414</v>
      </c>
      <c r="D33" s="69">
        <v>9</v>
      </c>
      <c r="E33" s="69">
        <v>4.2699999999999996</v>
      </c>
      <c r="F33" s="69">
        <v>1</v>
      </c>
      <c r="G33" s="69">
        <v>7</v>
      </c>
      <c r="H33" s="69">
        <v>2</v>
      </c>
      <c r="I33" s="1" t="s">
        <v>16111</v>
      </c>
      <c r="J33" s="69">
        <v>19.7</v>
      </c>
      <c r="K33" s="69">
        <v>0</v>
      </c>
      <c r="L33" s="69">
        <v>0.59</v>
      </c>
      <c r="M33" s="1" t="s">
        <v>7355</v>
      </c>
      <c r="N33" s="69">
        <v>2</v>
      </c>
      <c r="O33" s="69">
        <v>23</v>
      </c>
      <c r="P33" s="69"/>
      <c r="Q33" s="69" t="s">
        <v>298</v>
      </c>
    </row>
    <row r="34" spans="1:17" x14ac:dyDescent="0.3">
      <c r="A34" s="1" t="s">
        <v>7803</v>
      </c>
      <c r="B34" s="1" t="s">
        <v>320</v>
      </c>
      <c r="C34" s="1" t="s">
        <v>532</v>
      </c>
      <c r="D34" s="69">
        <v>6</v>
      </c>
      <c r="E34" s="69">
        <v>4.09</v>
      </c>
      <c r="F34" s="69">
        <v>1.04</v>
      </c>
      <c r="G34" s="69">
        <v>3</v>
      </c>
      <c r="H34" s="69">
        <v>3</v>
      </c>
      <c r="I34" s="1" t="s">
        <v>16847</v>
      </c>
      <c r="J34" s="69">
        <v>21.7</v>
      </c>
      <c r="K34" s="69">
        <v>-0.2</v>
      </c>
      <c r="L34" s="69">
        <v>0.38</v>
      </c>
      <c r="M34" s="1" t="s">
        <v>48</v>
      </c>
      <c r="N34" s="69">
        <v>4</v>
      </c>
      <c r="O34" s="69">
        <v>27</v>
      </c>
      <c r="P34" s="69"/>
      <c r="Q34" s="69" t="s">
        <v>298</v>
      </c>
    </row>
    <row r="35" spans="1:17" x14ac:dyDescent="0.3">
      <c r="A35" s="1" t="s">
        <v>5035</v>
      </c>
      <c r="B35" s="1" t="s">
        <v>310</v>
      </c>
      <c r="C35" s="1" t="s">
        <v>334</v>
      </c>
      <c r="D35" s="69">
        <v>8</v>
      </c>
      <c r="E35" s="69">
        <v>3.96</v>
      </c>
      <c r="F35" s="69">
        <v>1.17</v>
      </c>
      <c r="G35" s="69">
        <v>4</v>
      </c>
      <c r="H35" s="69">
        <v>1</v>
      </c>
      <c r="I35" s="1" t="s">
        <v>15576</v>
      </c>
      <c r="J35" s="69">
        <v>54</v>
      </c>
      <c r="K35" s="69">
        <v>1</v>
      </c>
      <c r="L35" s="69">
        <v>0.36</v>
      </c>
      <c r="M35" s="1" t="s">
        <v>203</v>
      </c>
      <c r="N35" s="69">
        <v>3</v>
      </c>
      <c r="O35" s="69">
        <v>24</v>
      </c>
      <c r="P35" s="69"/>
      <c r="Q35" s="69" t="s">
        <v>298</v>
      </c>
    </row>
    <row r="36" spans="1:17" x14ac:dyDescent="0.3">
      <c r="A36" s="1" t="s">
        <v>15379</v>
      </c>
      <c r="B36" s="1" t="s">
        <v>347</v>
      </c>
      <c r="C36" s="1" t="s">
        <v>640</v>
      </c>
      <c r="D36" s="69">
        <v>7</v>
      </c>
      <c r="E36" s="69">
        <v>3.95</v>
      </c>
      <c r="F36" s="69">
        <v>1.56</v>
      </c>
      <c r="G36" s="69">
        <v>8</v>
      </c>
      <c r="H36" s="69">
        <v>2</v>
      </c>
      <c r="I36" s="1" t="s">
        <v>16123</v>
      </c>
      <c r="J36" s="69">
        <v>22.7</v>
      </c>
      <c r="K36" s="69">
        <v>-0.3</v>
      </c>
      <c r="L36" s="69">
        <v>0.55000000000000004</v>
      </c>
      <c r="M36" s="1" t="s">
        <v>15380</v>
      </c>
      <c r="N36" s="69">
        <v>1</v>
      </c>
      <c r="O36" s="69">
        <v>22</v>
      </c>
      <c r="P36" s="69"/>
      <c r="Q36" s="69" t="s">
        <v>298</v>
      </c>
    </row>
    <row r="37" spans="1:17" x14ac:dyDescent="0.3">
      <c r="A37" s="1" t="s">
        <v>7025</v>
      </c>
      <c r="B37" s="1" t="s">
        <v>448</v>
      </c>
      <c r="C37" s="1" t="s">
        <v>566</v>
      </c>
      <c r="D37" s="69">
        <v>11</v>
      </c>
      <c r="E37" s="69">
        <v>3.89</v>
      </c>
      <c r="F37" s="69">
        <v>1.87</v>
      </c>
      <c r="G37" s="69">
        <v>21</v>
      </c>
      <c r="H37" s="69">
        <v>5</v>
      </c>
      <c r="I37" s="1" t="s">
        <v>16748</v>
      </c>
      <c r="J37" s="69">
        <v>126.3</v>
      </c>
      <c r="K37" s="69">
        <v>-2.6</v>
      </c>
      <c r="L37" s="69">
        <v>0.16</v>
      </c>
      <c r="M37" s="1" t="s">
        <v>7024</v>
      </c>
      <c r="N37" s="69">
        <v>2</v>
      </c>
      <c r="O37" s="69">
        <v>23</v>
      </c>
      <c r="P37" s="69" t="s">
        <v>407</v>
      </c>
      <c r="Q37" s="69" t="s">
        <v>298</v>
      </c>
    </row>
    <row r="38" spans="1:17" x14ac:dyDescent="0.3">
      <c r="A38" s="1" t="s">
        <v>2436</v>
      </c>
      <c r="B38" s="1" t="s">
        <v>448</v>
      </c>
      <c r="C38" s="1" t="s">
        <v>518</v>
      </c>
      <c r="D38" s="69">
        <v>14</v>
      </c>
      <c r="E38" s="69">
        <v>3.49</v>
      </c>
      <c r="F38" s="69">
        <v>1.42</v>
      </c>
      <c r="G38" s="69">
        <v>22</v>
      </c>
      <c r="H38" s="69">
        <v>5</v>
      </c>
      <c r="I38" s="1" t="s">
        <v>16769</v>
      </c>
      <c r="J38" s="69">
        <v>56.3</v>
      </c>
      <c r="K38" s="69">
        <v>0</v>
      </c>
      <c r="L38" s="69">
        <v>0.14000000000000001</v>
      </c>
      <c r="M38" s="1" t="s">
        <v>2433</v>
      </c>
      <c r="N38" s="69">
        <v>2</v>
      </c>
      <c r="O38" s="69">
        <v>24</v>
      </c>
      <c r="P38" s="69"/>
      <c r="Q38" s="69" t="s">
        <v>298</v>
      </c>
    </row>
    <row r="39" spans="1:17" x14ac:dyDescent="0.3">
      <c r="A39" s="1" t="s">
        <v>9741</v>
      </c>
      <c r="B39" s="1" t="s">
        <v>448</v>
      </c>
      <c r="C39" s="1" t="s">
        <v>476</v>
      </c>
      <c r="D39" s="69">
        <v>6</v>
      </c>
      <c r="E39" s="69">
        <v>3.18</v>
      </c>
      <c r="F39" s="69">
        <v>1.94</v>
      </c>
      <c r="G39" s="69">
        <v>23</v>
      </c>
      <c r="H39" s="69">
        <v>5</v>
      </c>
      <c r="I39" s="1" t="s">
        <v>15620</v>
      </c>
      <c r="J39" s="69">
        <v>67.599999999999994</v>
      </c>
      <c r="K39" s="69">
        <v>-1.2</v>
      </c>
      <c r="L39" s="69">
        <v>0.12</v>
      </c>
      <c r="M39" s="1" t="s">
        <v>123</v>
      </c>
      <c r="N39" s="69">
        <v>6</v>
      </c>
      <c r="O39" s="69">
        <v>28</v>
      </c>
      <c r="P39" s="69"/>
      <c r="Q39" s="69" t="s">
        <v>298</v>
      </c>
    </row>
    <row r="40" spans="1:17" x14ac:dyDescent="0.3">
      <c r="A40" s="1" t="s">
        <v>371</v>
      </c>
      <c r="B40" s="1" t="s">
        <v>347</v>
      </c>
      <c r="C40" s="1" t="s">
        <v>370</v>
      </c>
      <c r="D40" s="69">
        <v>6</v>
      </c>
      <c r="E40" s="69">
        <v>3.04</v>
      </c>
      <c r="F40" s="69">
        <v>1.35</v>
      </c>
      <c r="G40" s="69">
        <v>9</v>
      </c>
      <c r="H40" s="69">
        <v>3</v>
      </c>
      <c r="I40" s="1" t="s">
        <v>16737</v>
      </c>
      <c r="J40" s="69">
        <v>30.5</v>
      </c>
      <c r="K40" s="69">
        <v>-0.3</v>
      </c>
      <c r="L40" s="69">
        <v>0.51</v>
      </c>
      <c r="M40" s="1" t="s">
        <v>97</v>
      </c>
      <c r="N40" s="69">
        <v>5</v>
      </c>
      <c r="O40" s="69">
        <v>28</v>
      </c>
      <c r="P40" s="69"/>
      <c r="Q40" s="69" t="s">
        <v>298</v>
      </c>
    </row>
    <row r="41" spans="1:17" x14ac:dyDescent="0.3">
      <c r="A41" s="1" t="s">
        <v>9504</v>
      </c>
      <c r="B41" s="1" t="s">
        <v>347</v>
      </c>
      <c r="C41" s="1" t="s">
        <v>1190</v>
      </c>
      <c r="D41" s="69">
        <v>9</v>
      </c>
      <c r="E41" s="69">
        <v>2.88</v>
      </c>
      <c r="F41" s="69">
        <v>0.8</v>
      </c>
      <c r="G41" s="69">
        <v>10</v>
      </c>
      <c r="H41" s="69">
        <v>3</v>
      </c>
      <c r="I41" s="1" t="s">
        <v>15554</v>
      </c>
      <c r="J41" s="69">
        <v>31.5</v>
      </c>
      <c r="K41" s="69">
        <v>-1.2</v>
      </c>
      <c r="L41" s="69">
        <v>0.48</v>
      </c>
      <c r="M41" s="1" t="s">
        <v>240</v>
      </c>
      <c r="N41" s="69">
        <v>7</v>
      </c>
      <c r="O41" s="69">
        <v>27</v>
      </c>
      <c r="P41" s="69"/>
      <c r="Q41" s="69" t="s">
        <v>298</v>
      </c>
    </row>
    <row r="42" spans="1:17" x14ac:dyDescent="0.3">
      <c r="A42" s="1" t="s">
        <v>6994</v>
      </c>
      <c r="B42" s="1" t="s">
        <v>347</v>
      </c>
      <c r="C42" s="1" t="s">
        <v>441</v>
      </c>
      <c r="D42" s="69">
        <v>9</v>
      </c>
      <c r="E42" s="69">
        <v>2.81</v>
      </c>
      <c r="F42" s="69">
        <v>1.1499999999999999</v>
      </c>
      <c r="G42" s="69">
        <v>11</v>
      </c>
      <c r="H42" s="69">
        <v>3</v>
      </c>
      <c r="I42" s="1" t="s">
        <v>16737</v>
      </c>
      <c r="J42" s="69">
        <v>30.1</v>
      </c>
      <c r="K42" s="69">
        <v>-1</v>
      </c>
      <c r="L42" s="69">
        <v>0.45</v>
      </c>
      <c r="M42" s="1" t="s">
        <v>6992</v>
      </c>
      <c r="N42" s="69">
        <v>2</v>
      </c>
      <c r="O42" s="69">
        <v>25</v>
      </c>
      <c r="P42" s="69"/>
      <c r="Q42" s="69" t="s">
        <v>298</v>
      </c>
    </row>
    <row r="43" spans="1:17" x14ac:dyDescent="0.3">
      <c r="A43" s="1" t="s">
        <v>6595</v>
      </c>
      <c r="B43" s="1" t="s">
        <v>320</v>
      </c>
      <c r="C43" s="1" t="s">
        <v>334</v>
      </c>
      <c r="D43" s="69">
        <v>8</v>
      </c>
      <c r="E43" s="69">
        <v>2.78</v>
      </c>
      <c r="F43" s="69">
        <v>0.92</v>
      </c>
      <c r="G43" s="69">
        <v>4</v>
      </c>
      <c r="H43" s="69">
        <v>4</v>
      </c>
      <c r="I43" s="1" t="s">
        <v>16826</v>
      </c>
      <c r="J43" s="69">
        <v>52.8</v>
      </c>
      <c r="K43" s="69">
        <v>-0.5</v>
      </c>
      <c r="L43" s="69">
        <v>0.27</v>
      </c>
      <c r="M43" s="1" t="s">
        <v>6593</v>
      </c>
      <c r="N43" s="69">
        <v>3</v>
      </c>
      <c r="O43" s="69">
        <v>25</v>
      </c>
      <c r="P43" s="69"/>
      <c r="Q43" s="69" t="s">
        <v>298</v>
      </c>
    </row>
    <row r="44" spans="1:17" x14ac:dyDescent="0.3">
      <c r="A44" s="1" t="s">
        <v>10036</v>
      </c>
      <c r="B44" s="1" t="s">
        <v>347</v>
      </c>
      <c r="C44" s="1" t="s">
        <v>890</v>
      </c>
      <c r="D44" s="69">
        <v>10</v>
      </c>
      <c r="E44" s="69">
        <v>2.74</v>
      </c>
      <c r="F44" s="69">
        <v>0.71</v>
      </c>
      <c r="G44" s="69">
        <v>12</v>
      </c>
      <c r="H44" s="69">
        <v>3</v>
      </c>
      <c r="I44" s="1" t="s">
        <v>15563</v>
      </c>
      <c r="J44" s="69">
        <v>32.1</v>
      </c>
      <c r="K44" s="69">
        <v>-0.7</v>
      </c>
      <c r="L44" s="69">
        <v>0.42</v>
      </c>
      <c r="M44" s="1" t="s">
        <v>144</v>
      </c>
      <c r="N44" s="69">
        <v>7</v>
      </c>
      <c r="O44" s="69">
        <v>27</v>
      </c>
      <c r="P44" s="69"/>
      <c r="Q44" s="69" t="s">
        <v>298</v>
      </c>
    </row>
    <row r="45" spans="1:17" x14ac:dyDescent="0.3">
      <c r="A45" s="1" t="s">
        <v>4048</v>
      </c>
      <c r="B45" s="1" t="s">
        <v>347</v>
      </c>
      <c r="C45" s="1" t="s">
        <v>741</v>
      </c>
      <c r="D45" s="69">
        <v>7</v>
      </c>
      <c r="E45" s="69">
        <v>2.63</v>
      </c>
      <c r="F45" s="69">
        <v>0.68</v>
      </c>
      <c r="G45" s="69">
        <v>13</v>
      </c>
      <c r="H45" s="69">
        <v>3</v>
      </c>
      <c r="I45" s="1" t="s">
        <v>16788</v>
      </c>
      <c r="J45" s="69">
        <v>37.6</v>
      </c>
      <c r="K45" s="69">
        <v>-1</v>
      </c>
      <c r="L45" s="69">
        <v>0.39</v>
      </c>
      <c r="M45" s="1" t="s">
        <v>195</v>
      </c>
      <c r="N45" s="69">
        <v>6</v>
      </c>
      <c r="O45" s="69">
        <v>27</v>
      </c>
      <c r="P45" s="69" t="s">
        <v>407</v>
      </c>
      <c r="Q45" s="69" t="s">
        <v>298</v>
      </c>
    </row>
    <row r="46" spans="1:17" x14ac:dyDescent="0.3">
      <c r="A46" s="1" t="s">
        <v>8670</v>
      </c>
      <c r="B46" s="1" t="s">
        <v>448</v>
      </c>
      <c r="C46" s="1" t="s">
        <v>665</v>
      </c>
      <c r="D46" s="69">
        <v>13</v>
      </c>
      <c r="E46" s="69">
        <v>2.54</v>
      </c>
      <c r="F46" s="69">
        <v>0.91</v>
      </c>
      <c r="G46" s="69">
        <v>24</v>
      </c>
      <c r="H46" s="69">
        <v>5</v>
      </c>
      <c r="I46" s="1" t="s">
        <v>15580</v>
      </c>
      <c r="J46" s="69">
        <v>60</v>
      </c>
      <c r="K46" s="69">
        <v>0.9</v>
      </c>
      <c r="L46" s="69">
        <v>0.11</v>
      </c>
      <c r="M46" s="1" t="s">
        <v>172</v>
      </c>
      <c r="N46" s="69">
        <v>4</v>
      </c>
      <c r="O46" s="69">
        <v>25</v>
      </c>
      <c r="P46" s="69"/>
      <c r="Q46" s="69" t="s">
        <v>298</v>
      </c>
    </row>
    <row r="47" spans="1:17" x14ac:dyDescent="0.3">
      <c r="A47" s="1" t="s">
        <v>8677</v>
      </c>
      <c r="B47" s="1" t="s">
        <v>310</v>
      </c>
      <c r="C47" s="1" t="s">
        <v>741</v>
      </c>
      <c r="D47" s="69">
        <v>7</v>
      </c>
      <c r="E47" s="69">
        <v>2.48</v>
      </c>
      <c r="F47" s="69">
        <v>1.1299999999999999</v>
      </c>
      <c r="G47" s="69">
        <v>5</v>
      </c>
      <c r="H47" s="69">
        <v>2</v>
      </c>
      <c r="I47" s="1" t="s">
        <v>16859</v>
      </c>
      <c r="J47" s="69">
        <v>57.5</v>
      </c>
      <c r="K47" s="69">
        <v>1.4</v>
      </c>
      <c r="L47" s="69">
        <v>0.27</v>
      </c>
      <c r="M47" s="1" t="s">
        <v>168</v>
      </c>
      <c r="N47" s="69">
        <v>5</v>
      </c>
      <c r="O47" s="69">
        <v>27</v>
      </c>
      <c r="P47" s="69" t="s">
        <v>407</v>
      </c>
      <c r="Q47" s="69" t="s">
        <v>298</v>
      </c>
    </row>
    <row r="48" spans="1:17" x14ac:dyDescent="0.3">
      <c r="A48" s="1" t="s">
        <v>2729</v>
      </c>
      <c r="B48" s="1" t="s">
        <v>347</v>
      </c>
      <c r="C48" s="1" t="s">
        <v>297</v>
      </c>
      <c r="D48" s="69">
        <v>7</v>
      </c>
      <c r="E48" s="69">
        <v>2.4300000000000002</v>
      </c>
      <c r="F48" s="69">
        <v>0.96</v>
      </c>
      <c r="G48" s="69">
        <v>14</v>
      </c>
      <c r="H48" s="69">
        <v>3</v>
      </c>
      <c r="I48" s="1" t="s">
        <v>16109</v>
      </c>
      <c r="J48" s="69">
        <v>33.9</v>
      </c>
      <c r="K48" s="69">
        <v>0</v>
      </c>
      <c r="L48" s="69">
        <v>0.36</v>
      </c>
      <c r="M48" s="1" t="s">
        <v>116</v>
      </c>
      <c r="N48" s="69">
        <v>8</v>
      </c>
      <c r="O48" s="69">
        <v>29</v>
      </c>
      <c r="P48" s="69"/>
      <c r="Q48" s="69" t="s">
        <v>298</v>
      </c>
    </row>
    <row r="49" spans="1:17" x14ac:dyDescent="0.3">
      <c r="A49" s="1" t="s">
        <v>4282</v>
      </c>
      <c r="B49" s="1" t="s">
        <v>347</v>
      </c>
      <c r="C49" s="1" t="s">
        <v>1190</v>
      </c>
      <c r="D49" s="69">
        <v>9</v>
      </c>
      <c r="E49" s="69">
        <v>2.4</v>
      </c>
      <c r="F49" s="69">
        <v>0.82</v>
      </c>
      <c r="G49" s="69">
        <v>15</v>
      </c>
      <c r="H49" s="69">
        <v>3</v>
      </c>
      <c r="I49" s="1" t="s">
        <v>16793</v>
      </c>
      <c r="J49" s="69">
        <v>38</v>
      </c>
      <c r="K49" s="69">
        <v>-0.8</v>
      </c>
      <c r="L49" s="69">
        <v>0.33</v>
      </c>
      <c r="M49" s="1" t="s">
        <v>100</v>
      </c>
      <c r="N49" s="69">
        <v>4</v>
      </c>
      <c r="O49" s="69">
        <v>25</v>
      </c>
      <c r="P49" s="69"/>
      <c r="Q49" s="69" t="s">
        <v>298</v>
      </c>
    </row>
    <row r="50" spans="1:17" x14ac:dyDescent="0.3">
      <c r="A50" s="1" t="s">
        <v>13797</v>
      </c>
      <c r="B50" s="1" t="s">
        <v>347</v>
      </c>
      <c r="C50" s="1" t="s">
        <v>870</v>
      </c>
      <c r="D50" s="69">
        <v>13</v>
      </c>
      <c r="E50" s="69">
        <v>2.38</v>
      </c>
      <c r="F50" s="69">
        <v>0.62</v>
      </c>
      <c r="G50" s="69">
        <v>16</v>
      </c>
      <c r="H50" s="69">
        <v>3</v>
      </c>
      <c r="I50" s="1" t="s">
        <v>16126</v>
      </c>
      <c r="J50" s="69">
        <v>41.9</v>
      </c>
      <c r="K50" s="69">
        <v>-1.5</v>
      </c>
      <c r="L50" s="69">
        <v>0.3</v>
      </c>
      <c r="M50" s="1" t="s">
        <v>176</v>
      </c>
      <c r="N50" s="69">
        <v>3</v>
      </c>
      <c r="O50" s="69">
        <v>24</v>
      </c>
      <c r="P50" s="69"/>
      <c r="Q50" s="69" t="s">
        <v>298</v>
      </c>
    </row>
    <row r="51" spans="1:17" x14ac:dyDescent="0.3">
      <c r="A51" s="1" t="s">
        <v>14915</v>
      </c>
      <c r="B51" s="1" t="s">
        <v>347</v>
      </c>
      <c r="C51" s="1" t="s">
        <v>741</v>
      </c>
      <c r="D51" s="69">
        <v>7</v>
      </c>
      <c r="E51" s="69">
        <v>2.31</v>
      </c>
      <c r="F51" s="69">
        <v>1.1000000000000001</v>
      </c>
      <c r="G51" s="69">
        <v>17</v>
      </c>
      <c r="H51" s="69">
        <v>4</v>
      </c>
      <c r="I51" s="1" t="s">
        <v>16788</v>
      </c>
      <c r="J51" s="69">
        <v>37.1</v>
      </c>
      <c r="K51" s="69">
        <v>-1</v>
      </c>
      <c r="L51" s="69">
        <v>0.28000000000000003</v>
      </c>
      <c r="M51" s="1" t="s">
        <v>14916</v>
      </c>
      <c r="N51" s="69">
        <v>1</v>
      </c>
      <c r="O51" s="69">
        <v>22</v>
      </c>
      <c r="P51" s="69"/>
      <c r="Q51" s="69" t="s">
        <v>298</v>
      </c>
    </row>
    <row r="52" spans="1:17" x14ac:dyDescent="0.3">
      <c r="A52" s="1" t="s">
        <v>10525</v>
      </c>
      <c r="B52" s="1" t="s">
        <v>310</v>
      </c>
      <c r="C52" s="1" t="s">
        <v>414</v>
      </c>
      <c r="D52" s="69">
        <v>9</v>
      </c>
      <c r="E52" s="69">
        <v>2.25</v>
      </c>
      <c r="F52" s="69">
        <v>0.93</v>
      </c>
      <c r="G52" s="69">
        <v>6</v>
      </c>
      <c r="H52" s="69">
        <v>2</v>
      </c>
      <c r="I52" s="1" t="s">
        <v>15635</v>
      </c>
      <c r="J52" s="69">
        <v>69.5</v>
      </c>
      <c r="K52" s="69">
        <v>1.5</v>
      </c>
      <c r="L52" s="69">
        <v>0.19</v>
      </c>
      <c r="M52" s="1" t="s">
        <v>190</v>
      </c>
      <c r="N52" s="69">
        <v>9</v>
      </c>
      <c r="O52" s="69">
        <v>32</v>
      </c>
      <c r="P52" s="69"/>
      <c r="Q52" s="69" t="s">
        <v>298</v>
      </c>
    </row>
    <row r="53" spans="1:17" x14ac:dyDescent="0.3">
      <c r="A53" s="1" t="s">
        <v>1220</v>
      </c>
      <c r="B53" s="1" t="s">
        <v>347</v>
      </c>
      <c r="C53" s="1" t="s">
        <v>566</v>
      </c>
      <c r="D53" s="69">
        <v>11</v>
      </c>
      <c r="E53" s="69">
        <v>2.21</v>
      </c>
      <c r="F53" s="69">
        <v>0.9</v>
      </c>
      <c r="G53" s="69">
        <v>18</v>
      </c>
      <c r="H53" s="69">
        <v>4</v>
      </c>
      <c r="I53" s="1" t="s">
        <v>15551</v>
      </c>
      <c r="J53" s="69">
        <v>43.9</v>
      </c>
      <c r="K53" s="69">
        <v>-0.7</v>
      </c>
      <c r="L53" s="69">
        <v>0.25</v>
      </c>
      <c r="M53" s="1" t="s">
        <v>88</v>
      </c>
      <c r="N53" s="69">
        <v>8</v>
      </c>
      <c r="O53" s="69">
        <v>29</v>
      </c>
      <c r="P53" s="69"/>
      <c r="Q53" s="69" t="s">
        <v>298</v>
      </c>
    </row>
    <row r="54" spans="1:17" x14ac:dyDescent="0.3">
      <c r="A54" s="1" t="s">
        <v>4858</v>
      </c>
      <c r="B54" s="1" t="s">
        <v>347</v>
      </c>
      <c r="C54" s="1" t="s">
        <v>548</v>
      </c>
      <c r="D54" s="69">
        <v>13</v>
      </c>
      <c r="E54" s="69">
        <v>2.1800000000000002</v>
      </c>
      <c r="F54" s="69">
        <v>1.0900000000000001</v>
      </c>
      <c r="G54" s="69">
        <v>19</v>
      </c>
      <c r="H54" s="69">
        <v>4</v>
      </c>
      <c r="I54" s="1" t="s">
        <v>16793</v>
      </c>
      <c r="J54" s="69">
        <v>38</v>
      </c>
      <c r="K54" s="69">
        <v>-0.2</v>
      </c>
      <c r="L54" s="69">
        <v>0.23</v>
      </c>
      <c r="M54" s="1" t="s">
        <v>184</v>
      </c>
      <c r="N54" s="69">
        <v>10</v>
      </c>
      <c r="O54" s="69">
        <v>32</v>
      </c>
      <c r="P54" s="69"/>
      <c r="Q54" s="69" t="s">
        <v>298</v>
      </c>
    </row>
    <row r="55" spans="1:17" x14ac:dyDescent="0.3">
      <c r="A55" s="1" t="s">
        <v>6927</v>
      </c>
      <c r="B55" s="1" t="s">
        <v>347</v>
      </c>
      <c r="C55" s="1" t="s">
        <v>640</v>
      </c>
      <c r="D55" s="69">
        <v>7</v>
      </c>
      <c r="E55" s="69">
        <v>2.1800000000000002</v>
      </c>
      <c r="F55" s="69">
        <v>0.59</v>
      </c>
      <c r="G55" s="69">
        <v>20</v>
      </c>
      <c r="H55" s="69">
        <v>4</v>
      </c>
      <c r="I55" s="1" t="s">
        <v>16831</v>
      </c>
      <c r="J55" s="69">
        <v>45.9</v>
      </c>
      <c r="K55" s="69">
        <v>0.1</v>
      </c>
      <c r="L55" s="69">
        <v>0.2</v>
      </c>
      <c r="M55" s="1" t="s">
        <v>118</v>
      </c>
      <c r="N55" s="69">
        <v>8</v>
      </c>
      <c r="O55" s="69">
        <v>30</v>
      </c>
      <c r="P55" s="69"/>
      <c r="Q55" s="69" t="s">
        <v>298</v>
      </c>
    </row>
    <row r="56" spans="1:17" x14ac:dyDescent="0.3">
      <c r="A56" s="1" t="s">
        <v>8334</v>
      </c>
      <c r="B56" s="1" t="s">
        <v>448</v>
      </c>
      <c r="C56" s="1" t="s">
        <v>532</v>
      </c>
      <c r="D56" s="69">
        <v>6</v>
      </c>
      <c r="E56" s="69">
        <v>2.13</v>
      </c>
      <c r="F56" s="69">
        <v>1.35</v>
      </c>
      <c r="G56" s="69">
        <v>25</v>
      </c>
      <c r="H56" s="69">
        <v>6</v>
      </c>
      <c r="I56" s="1" t="s">
        <v>16131</v>
      </c>
      <c r="J56" s="69">
        <v>77.7</v>
      </c>
      <c r="K56" s="69">
        <v>1</v>
      </c>
      <c r="L56" s="69">
        <v>0.1</v>
      </c>
      <c r="M56" s="1" t="s">
        <v>92</v>
      </c>
      <c r="N56" s="69">
        <v>6</v>
      </c>
      <c r="O56" s="69">
        <v>29</v>
      </c>
      <c r="P56" s="69" t="s">
        <v>407</v>
      </c>
      <c r="Q56" s="69" t="s">
        <v>298</v>
      </c>
    </row>
    <row r="57" spans="1:17" x14ac:dyDescent="0.3">
      <c r="A57" s="1" t="s">
        <v>16184</v>
      </c>
      <c r="B57" s="1" t="s">
        <v>320</v>
      </c>
      <c r="C57" s="1" t="s">
        <v>476</v>
      </c>
      <c r="D57" s="69">
        <v>6</v>
      </c>
      <c r="E57" s="69">
        <v>2.09</v>
      </c>
      <c r="F57" s="69">
        <v>1.05</v>
      </c>
      <c r="G57" s="69">
        <v>5</v>
      </c>
      <c r="H57" s="69">
        <v>5</v>
      </c>
      <c r="I57" s="1" t="s">
        <v>16751</v>
      </c>
      <c r="J57" s="69">
        <v>62.9</v>
      </c>
      <c r="K57" s="69">
        <v>-0.6</v>
      </c>
      <c r="L57" s="69">
        <v>0.19</v>
      </c>
      <c r="M57" s="1" t="s">
        <v>16185</v>
      </c>
      <c r="N57" s="69">
        <v>0</v>
      </c>
      <c r="O57" s="69">
        <v>20</v>
      </c>
      <c r="P57" s="69"/>
      <c r="Q57" s="69" t="s">
        <v>298</v>
      </c>
    </row>
    <row r="58" spans="1:17" x14ac:dyDescent="0.3">
      <c r="A58" s="1" t="s">
        <v>1216</v>
      </c>
      <c r="B58" s="1" t="s">
        <v>448</v>
      </c>
      <c r="C58" s="1" t="s">
        <v>690</v>
      </c>
      <c r="D58" s="69">
        <v>10</v>
      </c>
      <c r="E58" s="69">
        <v>2.0499999999999998</v>
      </c>
      <c r="F58" s="69">
        <v>1.87</v>
      </c>
      <c r="G58" s="69">
        <v>26</v>
      </c>
      <c r="H58" s="69">
        <v>6</v>
      </c>
      <c r="I58" s="1" t="s">
        <v>16741</v>
      </c>
      <c r="J58" s="69">
        <v>96.3</v>
      </c>
      <c r="K58" s="69">
        <v>0.6</v>
      </c>
      <c r="L58" s="69">
        <v>0.08</v>
      </c>
      <c r="M58" s="1" t="s">
        <v>122</v>
      </c>
      <c r="N58" s="69">
        <v>6</v>
      </c>
      <c r="O58" s="69">
        <v>29</v>
      </c>
      <c r="P58" s="69"/>
      <c r="Q58" s="69" t="s">
        <v>298</v>
      </c>
    </row>
    <row r="59" spans="1:17" x14ac:dyDescent="0.3">
      <c r="A59" s="1" t="s">
        <v>3698</v>
      </c>
      <c r="B59" s="1" t="s">
        <v>347</v>
      </c>
      <c r="C59" s="1" t="s">
        <v>414</v>
      </c>
      <c r="D59" s="69">
        <v>9</v>
      </c>
      <c r="E59" s="69">
        <v>2.02</v>
      </c>
      <c r="F59" s="69">
        <v>0.71</v>
      </c>
      <c r="G59" s="69">
        <v>21</v>
      </c>
      <c r="H59" s="69">
        <v>4</v>
      </c>
      <c r="I59" s="1" t="s">
        <v>16769</v>
      </c>
      <c r="J59" s="69">
        <v>56.8</v>
      </c>
      <c r="K59" s="69">
        <v>0</v>
      </c>
      <c r="L59" s="69">
        <v>0.18</v>
      </c>
      <c r="M59" s="1" t="s">
        <v>216</v>
      </c>
      <c r="N59" s="69">
        <v>6</v>
      </c>
      <c r="O59" s="69">
        <v>28</v>
      </c>
      <c r="P59" s="69"/>
      <c r="Q59" s="69" t="s">
        <v>298</v>
      </c>
    </row>
    <row r="60" spans="1:17" x14ac:dyDescent="0.3">
      <c r="A60" s="1" t="s">
        <v>5075</v>
      </c>
      <c r="B60" s="1" t="s">
        <v>448</v>
      </c>
      <c r="C60" s="1" t="s">
        <v>339</v>
      </c>
      <c r="D60" s="69">
        <v>12</v>
      </c>
      <c r="E60" s="69">
        <v>2</v>
      </c>
      <c r="F60" s="69">
        <v>1.39</v>
      </c>
      <c r="G60" s="69">
        <v>27</v>
      </c>
      <c r="H60" s="69">
        <v>6</v>
      </c>
      <c r="I60" s="1" t="s">
        <v>15562</v>
      </c>
      <c r="J60" s="69">
        <v>80</v>
      </c>
      <c r="K60" s="69">
        <v>0.6</v>
      </c>
      <c r="L60" s="69">
        <v>7.0000000000000007E-2</v>
      </c>
      <c r="M60" s="1" t="s">
        <v>179</v>
      </c>
      <c r="N60" s="69">
        <v>3</v>
      </c>
      <c r="O60" s="69">
        <v>25</v>
      </c>
      <c r="P60" s="69"/>
      <c r="Q60" s="69" t="s">
        <v>298</v>
      </c>
    </row>
    <row r="61" spans="1:17" x14ac:dyDescent="0.3">
      <c r="A61" s="1" t="s">
        <v>10107</v>
      </c>
      <c r="B61" s="1" t="s">
        <v>347</v>
      </c>
      <c r="C61" s="1" t="s">
        <v>313</v>
      </c>
      <c r="D61" s="69">
        <v>10</v>
      </c>
      <c r="E61" s="69">
        <v>1.89</v>
      </c>
      <c r="F61" s="69">
        <v>0.85</v>
      </c>
      <c r="G61" s="69">
        <v>22</v>
      </c>
      <c r="H61" s="69">
        <v>4</v>
      </c>
      <c r="I61" s="1" t="s">
        <v>15568</v>
      </c>
      <c r="J61" s="69">
        <v>47.2</v>
      </c>
      <c r="K61" s="69">
        <v>-1.1000000000000001</v>
      </c>
      <c r="L61" s="69">
        <v>0.16</v>
      </c>
      <c r="M61" s="1" t="s">
        <v>250</v>
      </c>
      <c r="N61" s="69">
        <v>4</v>
      </c>
      <c r="O61" s="69">
        <v>27</v>
      </c>
      <c r="P61" s="69"/>
      <c r="Q61" s="69" t="s">
        <v>298</v>
      </c>
    </row>
    <row r="62" spans="1:17" x14ac:dyDescent="0.3">
      <c r="A62" s="1" t="s">
        <v>16355</v>
      </c>
      <c r="B62" s="1" t="s">
        <v>448</v>
      </c>
      <c r="C62" s="1" t="s">
        <v>904</v>
      </c>
      <c r="D62" s="69">
        <v>7</v>
      </c>
      <c r="E62" s="69">
        <v>1.85</v>
      </c>
      <c r="F62" s="69">
        <v>1.1599999999999999</v>
      </c>
      <c r="G62" s="69">
        <v>28</v>
      </c>
      <c r="H62" s="69">
        <v>6</v>
      </c>
      <c r="I62" s="1" t="s">
        <v>16807</v>
      </c>
      <c r="J62" s="69">
        <v>76</v>
      </c>
      <c r="K62" s="69">
        <v>0.5</v>
      </c>
      <c r="L62" s="69">
        <v>0.06</v>
      </c>
      <c r="M62" s="1" t="s">
        <v>16356</v>
      </c>
      <c r="N62" s="69">
        <v>0</v>
      </c>
      <c r="O62" s="69">
        <v>22</v>
      </c>
      <c r="P62" s="69"/>
      <c r="Q62" s="69" t="s">
        <v>298</v>
      </c>
    </row>
    <row r="63" spans="1:17" x14ac:dyDescent="0.3">
      <c r="A63" s="1" t="s">
        <v>7682</v>
      </c>
      <c r="B63" s="1" t="s">
        <v>347</v>
      </c>
      <c r="C63" s="1" t="s">
        <v>566</v>
      </c>
      <c r="D63" s="69">
        <v>11</v>
      </c>
      <c r="E63" s="69">
        <v>1.81</v>
      </c>
      <c r="F63" s="69">
        <v>0.84</v>
      </c>
      <c r="G63" s="69">
        <v>23</v>
      </c>
      <c r="H63" s="69">
        <v>4</v>
      </c>
      <c r="I63" s="1" t="s">
        <v>16843</v>
      </c>
      <c r="J63" s="69">
        <v>53.8</v>
      </c>
      <c r="K63" s="69">
        <v>-1</v>
      </c>
      <c r="L63" s="69">
        <v>0.14000000000000001</v>
      </c>
      <c r="M63" s="1" t="s">
        <v>128</v>
      </c>
      <c r="N63" s="69">
        <v>4</v>
      </c>
      <c r="O63" s="69">
        <v>28</v>
      </c>
      <c r="P63" s="69"/>
      <c r="Q63" s="69" t="s">
        <v>298</v>
      </c>
    </row>
    <row r="64" spans="1:17" x14ac:dyDescent="0.3">
      <c r="A64" s="1" t="s">
        <v>13792</v>
      </c>
      <c r="B64" s="1" t="s">
        <v>320</v>
      </c>
      <c r="C64" s="1" t="s">
        <v>717</v>
      </c>
      <c r="D64" s="69">
        <v>9</v>
      </c>
      <c r="E64" s="69">
        <v>1.78</v>
      </c>
      <c r="F64" s="69">
        <v>0.97</v>
      </c>
      <c r="G64" s="69">
        <v>6</v>
      </c>
      <c r="H64" s="69">
        <v>5</v>
      </c>
      <c r="I64" s="1" t="s">
        <v>15576</v>
      </c>
      <c r="J64" s="69">
        <v>54.5</v>
      </c>
      <c r="K64" s="69">
        <v>-1.2</v>
      </c>
      <c r="L64" s="69">
        <v>0.12</v>
      </c>
      <c r="M64" s="1" t="s">
        <v>10148</v>
      </c>
      <c r="N64" s="69">
        <v>2</v>
      </c>
      <c r="O64" s="69">
        <v>24</v>
      </c>
      <c r="P64" s="69"/>
      <c r="Q64" s="69" t="s">
        <v>298</v>
      </c>
    </row>
    <row r="65" spans="1:17" x14ac:dyDescent="0.3">
      <c r="A65" s="1" t="s">
        <v>16555</v>
      </c>
      <c r="B65" s="1" t="s">
        <v>448</v>
      </c>
      <c r="C65" s="1" t="s">
        <v>1368</v>
      </c>
      <c r="D65" s="69">
        <v>11</v>
      </c>
      <c r="E65" s="69">
        <v>1.65</v>
      </c>
      <c r="F65" s="69">
        <v>1.3</v>
      </c>
      <c r="G65" s="69">
        <v>29</v>
      </c>
      <c r="H65" s="69">
        <v>6</v>
      </c>
      <c r="I65" s="1" t="s">
        <v>16131</v>
      </c>
      <c r="J65" s="69">
        <v>77</v>
      </c>
      <c r="K65" s="69">
        <v>1.2</v>
      </c>
      <c r="L65" s="69">
        <v>0.05</v>
      </c>
      <c r="M65" s="1" t="s">
        <v>16556</v>
      </c>
      <c r="N65" s="69">
        <v>0</v>
      </c>
      <c r="O65" s="69">
        <v>21</v>
      </c>
      <c r="P65" s="69"/>
      <c r="Q65" s="69" t="s">
        <v>298</v>
      </c>
    </row>
    <row r="66" spans="1:17" x14ac:dyDescent="0.3">
      <c r="A66" s="1" t="s">
        <v>7871</v>
      </c>
      <c r="B66" s="1" t="s">
        <v>448</v>
      </c>
      <c r="C66" s="1" t="s">
        <v>1368</v>
      </c>
      <c r="D66" s="69">
        <v>11</v>
      </c>
      <c r="E66" s="69">
        <v>1.6</v>
      </c>
      <c r="F66" s="69">
        <v>1.8</v>
      </c>
      <c r="G66" s="69">
        <v>30</v>
      </c>
      <c r="H66" s="69">
        <v>6</v>
      </c>
      <c r="I66" s="1" t="s">
        <v>15625</v>
      </c>
      <c r="J66" s="69">
        <v>79.5</v>
      </c>
      <c r="K66" s="69">
        <v>1.1000000000000001</v>
      </c>
      <c r="L66" s="69">
        <v>0.04</v>
      </c>
      <c r="M66" s="1" t="s">
        <v>67</v>
      </c>
      <c r="N66" s="69">
        <v>6</v>
      </c>
      <c r="O66" s="69">
        <v>28</v>
      </c>
      <c r="P66" s="69"/>
      <c r="Q66" s="69" t="s">
        <v>298</v>
      </c>
    </row>
    <row r="67" spans="1:17" x14ac:dyDescent="0.3">
      <c r="A67" s="1" t="s">
        <v>5338</v>
      </c>
      <c r="B67" s="1" t="s">
        <v>448</v>
      </c>
      <c r="C67" s="1" t="s">
        <v>486</v>
      </c>
      <c r="D67" s="69">
        <v>14</v>
      </c>
      <c r="E67" s="69">
        <v>1.56</v>
      </c>
      <c r="F67" s="69">
        <v>1.27</v>
      </c>
      <c r="G67" s="69">
        <v>31</v>
      </c>
      <c r="H67" s="69">
        <v>6</v>
      </c>
      <c r="I67" s="1" t="s">
        <v>15573</v>
      </c>
      <c r="J67" s="69">
        <v>78.099999999999994</v>
      </c>
      <c r="K67" s="69">
        <v>-1.4</v>
      </c>
      <c r="L67" s="69">
        <v>0.03</v>
      </c>
      <c r="M67" s="1" t="s">
        <v>5337</v>
      </c>
      <c r="N67" s="69">
        <v>2</v>
      </c>
      <c r="O67" s="69">
        <v>24</v>
      </c>
      <c r="P67" s="69"/>
      <c r="Q67" s="69" t="s">
        <v>298</v>
      </c>
    </row>
    <row r="68" spans="1:17" x14ac:dyDescent="0.3">
      <c r="A68" s="1" t="s">
        <v>16894</v>
      </c>
      <c r="B68" s="1" t="s">
        <v>347</v>
      </c>
      <c r="C68" s="1" t="s">
        <v>408</v>
      </c>
      <c r="D68" s="69">
        <v>10</v>
      </c>
      <c r="E68" s="69">
        <v>1.52</v>
      </c>
      <c r="F68" s="69">
        <v>0.65</v>
      </c>
      <c r="G68" s="69">
        <v>24</v>
      </c>
      <c r="H68" s="69">
        <v>4</v>
      </c>
      <c r="I68" s="1" t="s">
        <v>16895</v>
      </c>
      <c r="J68" s="69">
        <v>64.400000000000006</v>
      </c>
      <c r="K68" s="69">
        <v>0</v>
      </c>
      <c r="L68" s="69">
        <v>0.12</v>
      </c>
      <c r="M68" s="1" t="s">
        <v>16488</v>
      </c>
      <c r="N68" s="69">
        <v>0</v>
      </c>
      <c r="O68" s="69">
        <v>21</v>
      </c>
      <c r="P68" s="69"/>
      <c r="Q68" s="69" t="s">
        <v>298</v>
      </c>
    </row>
    <row r="69" spans="1:17" x14ac:dyDescent="0.3">
      <c r="A69" s="1" t="s">
        <v>9708</v>
      </c>
      <c r="B69" s="1" t="s">
        <v>310</v>
      </c>
      <c r="C69" s="1" t="s">
        <v>1190</v>
      </c>
      <c r="D69" s="69">
        <v>9</v>
      </c>
      <c r="E69" s="69">
        <v>1.51</v>
      </c>
      <c r="F69" s="69">
        <v>1.1200000000000001</v>
      </c>
      <c r="G69" s="69">
        <v>7</v>
      </c>
      <c r="H69" s="69">
        <v>2</v>
      </c>
      <c r="I69" s="1" t="s">
        <v>16851</v>
      </c>
      <c r="J69" s="69">
        <v>92.3</v>
      </c>
      <c r="K69" s="69">
        <v>1.4</v>
      </c>
      <c r="L69" s="69">
        <v>0.14000000000000001</v>
      </c>
      <c r="M69" s="1" t="s">
        <v>64</v>
      </c>
      <c r="N69" s="69">
        <v>21</v>
      </c>
      <c r="O69" s="69">
        <v>43</v>
      </c>
      <c r="P69" s="69" t="s">
        <v>407</v>
      </c>
      <c r="Q69" s="69" t="s">
        <v>298</v>
      </c>
    </row>
    <row r="70" spans="1:17" x14ac:dyDescent="0.3">
      <c r="A70" s="1" t="s">
        <v>1752</v>
      </c>
      <c r="B70" s="1" t="s">
        <v>310</v>
      </c>
      <c r="C70" s="1" t="s">
        <v>364</v>
      </c>
      <c r="D70" s="69">
        <v>13</v>
      </c>
      <c r="E70" s="69">
        <v>1.48</v>
      </c>
      <c r="F70" s="69">
        <v>0.96</v>
      </c>
      <c r="G70" s="69">
        <v>8</v>
      </c>
      <c r="H70" s="69">
        <v>2</v>
      </c>
      <c r="I70" s="1" t="s">
        <v>15562</v>
      </c>
      <c r="J70" s="69">
        <v>80</v>
      </c>
      <c r="K70" s="69">
        <v>1.8</v>
      </c>
      <c r="L70" s="69">
        <v>0.08</v>
      </c>
      <c r="M70" s="1" t="s">
        <v>234</v>
      </c>
      <c r="N70" s="69">
        <v>16</v>
      </c>
      <c r="O70" s="69">
        <v>37</v>
      </c>
      <c r="P70" s="69"/>
      <c r="Q70" s="69" t="s">
        <v>298</v>
      </c>
    </row>
    <row r="71" spans="1:17" x14ac:dyDescent="0.3">
      <c r="A71" s="1" t="s">
        <v>9459</v>
      </c>
      <c r="B71" s="1" t="s">
        <v>448</v>
      </c>
      <c r="C71" s="1" t="s">
        <v>339</v>
      </c>
      <c r="D71" s="69">
        <v>12</v>
      </c>
      <c r="E71" s="69">
        <v>1.38</v>
      </c>
      <c r="F71" s="69">
        <v>1.49</v>
      </c>
      <c r="G71" s="69">
        <v>32</v>
      </c>
      <c r="H71" s="69">
        <v>6</v>
      </c>
      <c r="I71" s="1" t="s">
        <v>15549</v>
      </c>
      <c r="J71" s="69">
        <v>98.7</v>
      </c>
      <c r="K71" s="69">
        <v>1.2</v>
      </c>
      <c r="L71" s="69">
        <v>0.02</v>
      </c>
      <c r="M71" s="1" t="s">
        <v>101</v>
      </c>
      <c r="N71" s="69">
        <v>4</v>
      </c>
      <c r="O71" s="69">
        <v>26</v>
      </c>
      <c r="P71" s="69" t="s">
        <v>407</v>
      </c>
      <c r="Q71" s="69" t="s">
        <v>298</v>
      </c>
    </row>
    <row r="72" spans="1:17" x14ac:dyDescent="0.3">
      <c r="A72" s="1" t="s">
        <v>13795</v>
      </c>
      <c r="B72" s="1" t="s">
        <v>347</v>
      </c>
      <c r="C72" s="1" t="s">
        <v>665</v>
      </c>
      <c r="D72" s="69">
        <v>13</v>
      </c>
      <c r="E72" s="69">
        <v>1.28</v>
      </c>
      <c r="F72" s="69">
        <v>0.91</v>
      </c>
      <c r="G72" s="69">
        <v>26</v>
      </c>
      <c r="H72" s="69">
        <v>4</v>
      </c>
      <c r="I72" s="1" t="s">
        <v>16769</v>
      </c>
      <c r="J72" s="69">
        <v>56.8</v>
      </c>
      <c r="K72" s="69">
        <v>-1.7</v>
      </c>
      <c r="L72" s="69">
        <v>0.09</v>
      </c>
      <c r="M72" s="1" t="s">
        <v>17</v>
      </c>
      <c r="N72" s="69">
        <v>7</v>
      </c>
      <c r="O72" s="69">
        <v>28</v>
      </c>
      <c r="P72" s="69" t="s">
        <v>407</v>
      </c>
      <c r="Q72" s="69" t="s">
        <v>298</v>
      </c>
    </row>
    <row r="73" spans="1:17" x14ac:dyDescent="0.3">
      <c r="A73" s="1" t="s">
        <v>15054</v>
      </c>
      <c r="B73" s="1" t="s">
        <v>347</v>
      </c>
      <c r="C73" s="1" t="s">
        <v>408</v>
      </c>
      <c r="D73" s="69">
        <v>10</v>
      </c>
      <c r="E73" s="69">
        <v>1.28</v>
      </c>
      <c r="F73" s="69">
        <v>1.1100000000000001</v>
      </c>
      <c r="G73" s="69">
        <v>25</v>
      </c>
      <c r="H73" s="69">
        <v>4</v>
      </c>
      <c r="I73" s="1" t="s">
        <v>16842</v>
      </c>
      <c r="J73" s="69">
        <v>59.2</v>
      </c>
      <c r="K73" s="69">
        <v>-0.8</v>
      </c>
      <c r="L73" s="69">
        <v>0.11</v>
      </c>
      <c r="M73" s="1" t="s">
        <v>15055</v>
      </c>
      <c r="N73" s="69">
        <v>1</v>
      </c>
      <c r="O73" s="69">
        <v>22</v>
      </c>
      <c r="P73" s="69"/>
      <c r="Q73" s="69" t="s">
        <v>298</v>
      </c>
    </row>
    <row r="74" spans="1:17" x14ac:dyDescent="0.3">
      <c r="A74" s="1" t="s">
        <v>1907</v>
      </c>
      <c r="B74" s="1" t="s">
        <v>347</v>
      </c>
      <c r="C74" s="1" t="s">
        <v>1368</v>
      </c>
      <c r="D74" s="69">
        <v>11</v>
      </c>
      <c r="E74" s="69">
        <v>1.23</v>
      </c>
      <c r="F74" s="69">
        <v>0.74</v>
      </c>
      <c r="G74" s="69">
        <v>27</v>
      </c>
      <c r="H74" s="69">
        <v>4</v>
      </c>
      <c r="I74" s="1" t="s">
        <v>16116</v>
      </c>
      <c r="J74" s="69">
        <v>63.2</v>
      </c>
      <c r="K74" s="69">
        <v>-2</v>
      </c>
      <c r="L74" s="69">
        <v>0.08</v>
      </c>
      <c r="M74" s="1" t="s">
        <v>158</v>
      </c>
      <c r="N74" s="69">
        <v>3</v>
      </c>
      <c r="O74" s="69">
        <v>25</v>
      </c>
      <c r="P74" s="69" t="s">
        <v>407</v>
      </c>
      <c r="Q74" s="69" t="s">
        <v>298</v>
      </c>
    </row>
    <row r="75" spans="1:17" x14ac:dyDescent="0.3">
      <c r="A75" s="1" t="s">
        <v>14623</v>
      </c>
      <c r="B75" s="1" t="s">
        <v>347</v>
      </c>
      <c r="C75" s="1" t="s">
        <v>909</v>
      </c>
      <c r="D75" s="69">
        <v>7</v>
      </c>
      <c r="E75" s="69">
        <v>1.2</v>
      </c>
      <c r="F75" s="69">
        <v>1.35</v>
      </c>
      <c r="G75" s="69">
        <v>28</v>
      </c>
      <c r="H75" s="69">
        <v>4</v>
      </c>
      <c r="I75" s="1" t="s">
        <v>15620</v>
      </c>
      <c r="J75" s="69">
        <v>67.099999999999994</v>
      </c>
      <c r="K75" s="69">
        <v>-0.7</v>
      </c>
      <c r="L75" s="69">
        <v>7.0000000000000007E-2</v>
      </c>
      <c r="M75" s="1" t="s">
        <v>14624</v>
      </c>
      <c r="N75" s="69">
        <v>1</v>
      </c>
      <c r="O75" s="69">
        <v>23</v>
      </c>
      <c r="P75" s="69"/>
      <c r="Q75" s="69" t="s">
        <v>298</v>
      </c>
    </row>
    <row r="76" spans="1:17" x14ac:dyDescent="0.3">
      <c r="A76" s="1" t="s">
        <v>9111</v>
      </c>
      <c r="B76" s="1" t="s">
        <v>347</v>
      </c>
      <c r="C76" s="1" t="s">
        <v>690</v>
      </c>
      <c r="D76" s="69">
        <v>10</v>
      </c>
      <c r="E76" s="69">
        <v>1.1200000000000001</v>
      </c>
      <c r="F76" s="69">
        <v>1.1599999999999999</v>
      </c>
      <c r="G76" s="69">
        <v>29</v>
      </c>
      <c r="H76" s="69">
        <v>4</v>
      </c>
      <c r="I76" s="1" t="s">
        <v>16118</v>
      </c>
      <c r="J76" s="69">
        <v>82.2</v>
      </c>
      <c r="K76" s="69">
        <v>-1.6</v>
      </c>
      <c r="L76" s="69">
        <v>0.05</v>
      </c>
      <c r="M76" s="1" t="s">
        <v>165</v>
      </c>
      <c r="N76" s="69">
        <v>7</v>
      </c>
      <c r="O76" s="69">
        <v>27</v>
      </c>
      <c r="P76" s="69"/>
      <c r="Q76" s="69" t="s">
        <v>298</v>
      </c>
    </row>
    <row r="77" spans="1:17" x14ac:dyDescent="0.3">
      <c r="A77" s="1" t="s">
        <v>7444</v>
      </c>
      <c r="B77" s="1" t="s">
        <v>448</v>
      </c>
      <c r="C77" s="1" t="s">
        <v>1190</v>
      </c>
      <c r="D77" s="69">
        <v>9</v>
      </c>
      <c r="E77" s="69">
        <v>1.0900000000000001</v>
      </c>
      <c r="F77" s="69">
        <v>1.33</v>
      </c>
      <c r="G77" s="69">
        <v>33</v>
      </c>
      <c r="H77" s="69">
        <v>6</v>
      </c>
      <c r="I77" s="1" t="s">
        <v>15560</v>
      </c>
      <c r="J77" s="69">
        <v>99.3</v>
      </c>
      <c r="K77" s="69">
        <v>2.2999999999999998</v>
      </c>
      <c r="L77" s="69">
        <v>0.02</v>
      </c>
      <c r="M77" s="1" t="s">
        <v>246</v>
      </c>
      <c r="N77" s="69">
        <v>4</v>
      </c>
      <c r="O77" s="69">
        <v>26</v>
      </c>
      <c r="P77" s="69"/>
      <c r="Q77" s="69" t="s">
        <v>298</v>
      </c>
    </row>
    <row r="78" spans="1:17" x14ac:dyDescent="0.3">
      <c r="A78" s="1" t="s">
        <v>15203</v>
      </c>
      <c r="B78" s="1" t="s">
        <v>310</v>
      </c>
      <c r="C78" s="1" t="s">
        <v>386</v>
      </c>
      <c r="D78" s="69">
        <v>14</v>
      </c>
      <c r="E78" s="69">
        <v>1.0900000000000001</v>
      </c>
      <c r="F78" s="69">
        <v>1.17</v>
      </c>
      <c r="G78" s="69">
        <v>9</v>
      </c>
      <c r="H78" s="69">
        <v>2</v>
      </c>
      <c r="I78" s="1" t="s">
        <v>16120</v>
      </c>
      <c r="J78" s="69">
        <v>89.7</v>
      </c>
      <c r="K78" s="69">
        <v>0.9</v>
      </c>
      <c r="L78" s="69">
        <v>0.04</v>
      </c>
      <c r="M78" s="1" t="s">
        <v>15204</v>
      </c>
      <c r="N78" s="69">
        <v>1</v>
      </c>
      <c r="O78" s="69">
        <v>22</v>
      </c>
      <c r="P78" s="69"/>
      <c r="Q78" s="69" t="s">
        <v>298</v>
      </c>
    </row>
    <row r="79" spans="1:17" x14ac:dyDescent="0.3">
      <c r="A79" s="1" t="s">
        <v>15495</v>
      </c>
      <c r="B79" s="1" t="s">
        <v>310</v>
      </c>
      <c r="C79" s="1" t="s">
        <v>297</v>
      </c>
      <c r="D79" s="69">
        <v>7</v>
      </c>
      <c r="E79" s="69">
        <v>0.99</v>
      </c>
      <c r="F79" s="69">
        <v>2.81</v>
      </c>
      <c r="G79" s="69">
        <v>10</v>
      </c>
      <c r="H79" s="69">
        <v>2</v>
      </c>
      <c r="I79" s="1" t="s">
        <v>16807</v>
      </c>
      <c r="J79" s="69">
        <v>76.2</v>
      </c>
      <c r="K79" s="69">
        <v>2.1</v>
      </c>
      <c r="L79" s="69">
        <v>0.01</v>
      </c>
      <c r="M79" s="1" t="s">
        <v>15496</v>
      </c>
      <c r="N79" s="69">
        <v>1</v>
      </c>
      <c r="O79" s="69">
        <v>23</v>
      </c>
      <c r="P79" s="69"/>
      <c r="Q79" s="69" t="s">
        <v>298</v>
      </c>
    </row>
    <row r="80" spans="1:17" x14ac:dyDescent="0.3">
      <c r="A80" s="1" t="s">
        <v>15212</v>
      </c>
      <c r="B80" s="1" t="s">
        <v>347</v>
      </c>
      <c r="C80" s="1" t="s">
        <v>532</v>
      </c>
      <c r="D80" s="69">
        <v>6</v>
      </c>
      <c r="E80" s="69">
        <v>0.89</v>
      </c>
      <c r="F80" s="69">
        <v>1.08</v>
      </c>
      <c r="G80" s="69">
        <v>30</v>
      </c>
      <c r="H80" s="69">
        <v>4</v>
      </c>
      <c r="I80" s="1" t="s">
        <v>16857</v>
      </c>
      <c r="J80" s="69">
        <v>55.3</v>
      </c>
      <c r="K80" s="69">
        <v>-1.2</v>
      </c>
      <c r="L80" s="69">
        <v>0.04</v>
      </c>
      <c r="M80" s="1" t="s">
        <v>15213</v>
      </c>
      <c r="N80" s="69">
        <v>1</v>
      </c>
      <c r="O80" s="69">
        <v>23</v>
      </c>
      <c r="P80" s="69" t="s">
        <v>407</v>
      </c>
      <c r="Q80" s="69" t="s">
        <v>298</v>
      </c>
    </row>
    <row r="81" spans="1:17" x14ac:dyDescent="0.3">
      <c r="A81" s="1" t="s">
        <v>12419</v>
      </c>
      <c r="B81" s="1" t="s">
        <v>448</v>
      </c>
      <c r="C81" s="1" t="s">
        <v>1190</v>
      </c>
      <c r="D81" s="69">
        <v>9</v>
      </c>
      <c r="E81" s="69">
        <v>0.87</v>
      </c>
      <c r="F81" s="69">
        <v>0.93</v>
      </c>
      <c r="G81" s="69">
        <v>34</v>
      </c>
      <c r="H81" s="69">
        <v>6</v>
      </c>
      <c r="I81" s="1" t="s">
        <v>16136</v>
      </c>
      <c r="J81" s="69">
        <v>83.5</v>
      </c>
      <c r="K81" s="69">
        <v>0.2</v>
      </c>
      <c r="L81" s="69">
        <v>0.01</v>
      </c>
      <c r="M81" s="1" t="s">
        <v>206</v>
      </c>
      <c r="N81" s="69">
        <v>3</v>
      </c>
      <c r="O81" s="69">
        <v>23</v>
      </c>
      <c r="P81" s="69"/>
      <c r="Q81" s="69" t="s">
        <v>298</v>
      </c>
    </row>
    <row r="82" spans="1:17" x14ac:dyDescent="0.3">
      <c r="A82" s="1" t="s">
        <v>6389</v>
      </c>
      <c r="B82" s="1" t="s">
        <v>347</v>
      </c>
      <c r="C82" s="1" t="s">
        <v>909</v>
      </c>
      <c r="D82" s="69">
        <v>7</v>
      </c>
      <c r="E82" s="69">
        <v>0.87</v>
      </c>
      <c r="F82" s="69">
        <v>0.79</v>
      </c>
      <c r="G82" s="69">
        <v>31</v>
      </c>
      <c r="H82" s="69">
        <v>4</v>
      </c>
      <c r="I82" s="1" t="s">
        <v>16751</v>
      </c>
      <c r="J82" s="69">
        <v>62.5</v>
      </c>
      <c r="K82" s="69">
        <v>-0.2</v>
      </c>
      <c r="L82" s="69">
        <v>0.03</v>
      </c>
      <c r="M82" s="1" t="s">
        <v>6387</v>
      </c>
      <c r="N82" s="69">
        <v>2</v>
      </c>
      <c r="O82" s="69">
        <v>25</v>
      </c>
      <c r="P82" s="69"/>
      <c r="Q82" s="69" t="s">
        <v>298</v>
      </c>
    </row>
    <row r="83" spans="1:17" x14ac:dyDescent="0.3">
      <c r="A83" s="1" t="s">
        <v>14693</v>
      </c>
      <c r="B83" s="1" t="s">
        <v>448</v>
      </c>
      <c r="C83" s="1" t="s">
        <v>904</v>
      </c>
      <c r="D83" s="69">
        <v>7</v>
      </c>
      <c r="E83" s="69">
        <v>0.81</v>
      </c>
      <c r="F83" s="69">
        <v>2.16</v>
      </c>
      <c r="G83" s="69">
        <v>35</v>
      </c>
      <c r="H83" s="69">
        <v>6</v>
      </c>
      <c r="I83" s="1" t="s">
        <v>16813</v>
      </c>
      <c r="J83" s="69">
        <v>85</v>
      </c>
      <c r="K83" s="69">
        <v>3.3</v>
      </c>
      <c r="L83" s="69">
        <v>0.01</v>
      </c>
      <c r="M83" s="1" t="s">
        <v>14694</v>
      </c>
      <c r="N83" s="69">
        <v>1</v>
      </c>
      <c r="O83" s="69">
        <v>22</v>
      </c>
      <c r="P83" s="69"/>
      <c r="Q83" s="69" t="s">
        <v>298</v>
      </c>
    </row>
    <row r="84" spans="1:17" x14ac:dyDescent="0.3">
      <c r="A84" s="1" t="s">
        <v>8045</v>
      </c>
      <c r="B84" s="1" t="s">
        <v>320</v>
      </c>
      <c r="C84" s="1" t="s">
        <v>386</v>
      </c>
      <c r="D84" s="69">
        <v>14</v>
      </c>
      <c r="E84" s="69">
        <v>0.72</v>
      </c>
      <c r="F84" s="69">
        <v>1.08</v>
      </c>
      <c r="G84" s="69">
        <v>7</v>
      </c>
      <c r="H84" s="69">
        <v>6</v>
      </c>
      <c r="I84" s="1" t="s">
        <v>16118</v>
      </c>
      <c r="J84" s="69">
        <v>82.2</v>
      </c>
      <c r="K84" s="69">
        <v>-2</v>
      </c>
      <c r="L84" s="69">
        <v>0.1</v>
      </c>
      <c r="M84" s="1" t="s">
        <v>133</v>
      </c>
      <c r="N84" s="69">
        <v>3</v>
      </c>
      <c r="O84" s="69">
        <v>26</v>
      </c>
      <c r="P84" s="69"/>
      <c r="Q84" s="69" t="s">
        <v>298</v>
      </c>
    </row>
    <row r="85" spans="1:17" x14ac:dyDescent="0.3">
      <c r="A85" s="1" t="s">
        <v>4528</v>
      </c>
      <c r="B85" s="1" t="s">
        <v>320</v>
      </c>
      <c r="C85" s="1" t="s">
        <v>1368</v>
      </c>
      <c r="D85" s="69">
        <v>11</v>
      </c>
      <c r="E85" s="69">
        <v>0.6</v>
      </c>
      <c r="F85" s="69">
        <v>0.54</v>
      </c>
      <c r="G85" s="69">
        <v>8</v>
      </c>
      <c r="H85" s="69">
        <v>6</v>
      </c>
      <c r="I85" s="1" t="s">
        <v>16797</v>
      </c>
      <c r="J85" s="69">
        <v>87.9</v>
      </c>
      <c r="K85" s="69">
        <v>-2.2000000000000002</v>
      </c>
      <c r="L85" s="69">
        <v>7.0000000000000007E-2</v>
      </c>
      <c r="M85" s="1" t="s">
        <v>4526</v>
      </c>
      <c r="N85" s="69">
        <v>2</v>
      </c>
      <c r="O85" s="69">
        <v>23</v>
      </c>
      <c r="P85" s="69"/>
      <c r="Q85" s="69" t="s">
        <v>298</v>
      </c>
    </row>
    <row r="86" spans="1:17" x14ac:dyDescent="0.3">
      <c r="A86" s="1" t="s">
        <v>7562</v>
      </c>
      <c r="B86" s="1" t="s">
        <v>320</v>
      </c>
      <c r="C86" s="1" t="s">
        <v>566</v>
      </c>
      <c r="D86" s="69">
        <v>11</v>
      </c>
      <c r="E86" s="69">
        <v>0.56999999999999995</v>
      </c>
      <c r="F86" s="69">
        <v>0.8</v>
      </c>
      <c r="G86" s="69">
        <v>9</v>
      </c>
      <c r="H86" s="69">
        <v>6</v>
      </c>
      <c r="I86" s="1" t="s">
        <v>16779</v>
      </c>
      <c r="J86" s="69">
        <v>111.3</v>
      </c>
      <c r="K86" s="69">
        <v>-2.5</v>
      </c>
      <c r="L86" s="69">
        <v>0.05</v>
      </c>
      <c r="M86" s="1" t="s">
        <v>7559</v>
      </c>
      <c r="N86" s="69">
        <v>5</v>
      </c>
      <c r="O86" s="69">
        <v>28</v>
      </c>
      <c r="P86" s="69"/>
      <c r="Q86" s="69" t="s">
        <v>298</v>
      </c>
    </row>
    <row r="87" spans="1:17" x14ac:dyDescent="0.3">
      <c r="A87" s="1" t="s">
        <v>15322</v>
      </c>
      <c r="B87" s="1" t="s">
        <v>320</v>
      </c>
      <c r="C87" s="1" t="s">
        <v>364</v>
      </c>
      <c r="D87" s="69">
        <v>13</v>
      </c>
      <c r="E87" s="69">
        <v>0.5</v>
      </c>
      <c r="F87" s="69">
        <v>1.08</v>
      </c>
      <c r="G87" s="69">
        <v>10</v>
      </c>
      <c r="H87" s="69">
        <v>6</v>
      </c>
      <c r="I87" s="1" t="s">
        <v>15614</v>
      </c>
      <c r="J87" s="69">
        <v>90.8</v>
      </c>
      <c r="K87" s="69">
        <v>-5.5</v>
      </c>
      <c r="L87" s="69">
        <v>0.03</v>
      </c>
      <c r="M87" s="1" t="s">
        <v>9069</v>
      </c>
      <c r="N87" s="69">
        <v>4</v>
      </c>
      <c r="O87" s="69">
        <v>27</v>
      </c>
      <c r="P87" s="69"/>
      <c r="Q87" s="69" t="s">
        <v>298</v>
      </c>
    </row>
    <row r="88" spans="1:17" x14ac:dyDescent="0.3">
      <c r="A88" s="1" t="s">
        <v>3189</v>
      </c>
      <c r="B88" s="1" t="s">
        <v>448</v>
      </c>
      <c r="C88" s="1" t="s">
        <v>14224</v>
      </c>
      <c r="D88" s="69">
        <v>8</v>
      </c>
      <c r="E88" s="69">
        <v>0.49</v>
      </c>
      <c r="F88" s="69">
        <v>1.79</v>
      </c>
      <c r="G88" s="69">
        <v>36</v>
      </c>
      <c r="H88" s="69">
        <v>7</v>
      </c>
      <c r="I88" s="1" t="s">
        <v>16779</v>
      </c>
      <c r="J88" s="69">
        <v>111.9</v>
      </c>
      <c r="K88" s="69">
        <v>2.2000000000000002</v>
      </c>
      <c r="L88" s="69">
        <v>0</v>
      </c>
      <c r="M88" s="1" t="s">
        <v>167</v>
      </c>
      <c r="N88" s="69">
        <v>5</v>
      </c>
      <c r="O88" s="69">
        <v>27</v>
      </c>
      <c r="P88" s="69"/>
      <c r="Q88" s="69" t="s">
        <v>298</v>
      </c>
    </row>
    <row r="89" spans="1:17" x14ac:dyDescent="0.3">
      <c r="A89" s="1" t="s">
        <v>5191</v>
      </c>
      <c r="B89" s="1" t="s">
        <v>347</v>
      </c>
      <c r="C89" s="1" t="s">
        <v>870</v>
      </c>
      <c r="D89" s="69">
        <v>13</v>
      </c>
      <c r="E89" s="69">
        <v>0.49</v>
      </c>
      <c r="F89" s="69">
        <v>0.75</v>
      </c>
      <c r="G89" s="69">
        <v>32</v>
      </c>
      <c r="H89" s="69">
        <v>5</v>
      </c>
      <c r="I89" s="1" t="s">
        <v>16118</v>
      </c>
      <c r="J89" s="69">
        <v>82.2</v>
      </c>
      <c r="K89" s="69">
        <v>-1</v>
      </c>
      <c r="L89" s="69">
        <v>0.03</v>
      </c>
      <c r="M89" s="1" t="s">
        <v>153</v>
      </c>
      <c r="N89" s="69">
        <v>5</v>
      </c>
      <c r="O89" s="69">
        <v>28</v>
      </c>
      <c r="P89" s="69"/>
      <c r="Q89" s="69" t="s">
        <v>298</v>
      </c>
    </row>
    <row r="90" spans="1:17" x14ac:dyDescent="0.3">
      <c r="A90" s="1" t="s">
        <v>13893</v>
      </c>
      <c r="B90" s="1" t="s">
        <v>347</v>
      </c>
      <c r="C90" s="1" t="s">
        <v>904</v>
      </c>
      <c r="D90" s="69">
        <v>7</v>
      </c>
      <c r="E90" s="69">
        <v>0.44</v>
      </c>
      <c r="F90" s="69">
        <v>0.95</v>
      </c>
      <c r="G90" s="69">
        <v>33</v>
      </c>
      <c r="H90" s="69">
        <v>5</v>
      </c>
      <c r="I90" s="1" t="s">
        <v>15559</v>
      </c>
      <c r="J90" s="69">
        <v>70.5</v>
      </c>
      <c r="K90" s="69">
        <v>-1.1000000000000001</v>
      </c>
      <c r="L90" s="69">
        <v>0.02</v>
      </c>
      <c r="M90" s="1" t="s">
        <v>129</v>
      </c>
      <c r="N90" s="69">
        <v>3</v>
      </c>
      <c r="O90" s="69">
        <v>24</v>
      </c>
      <c r="P90" s="69"/>
      <c r="Q90" s="69" t="s">
        <v>298</v>
      </c>
    </row>
    <row r="91" spans="1:17" x14ac:dyDescent="0.3">
      <c r="A91" s="1" t="s">
        <v>9315</v>
      </c>
      <c r="B91" s="1" t="s">
        <v>320</v>
      </c>
      <c r="C91" s="1" t="s">
        <v>518</v>
      </c>
      <c r="D91" s="69">
        <v>14</v>
      </c>
      <c r="E91" s="69">
        <v>0.44</v>
      </c>
      <c r="F91" s="69">
        <v>0.57999999999999996</v>
      </c>
      <c r="G91" s="69">
        <v>11</v>
      </c>
      <c r="H91" s="69">
        <v>6</v>
      </c>
      <c r="I91" s="1" t="s">
        <v>16134</v>
      </c>
      <c r="J91" s="69">
        <v>104.9</v>
      </c>
      <c r="K91" s="69">
        <v>-1</v>
      </c>
      <c r="L91" s="69">
        <v>0.01</v>
      </c>
      <c r="M91" s="1" t="s">
        <v>177</v>
      </c>
      <c r="N91" s="69">
        <v>3</v>
      </c>
      <c r="O91" s="69">
        <v>25</v>
      </c>
      <c r="P91" s="69"/>
      <c r="Q91" s="69" t="s">
        <v>298</v>
      </c>
    </row>
    <row r="92" spans="1:17" x14ac:dyDescent="0.3">
      <c r="A92" s="1" t="s">
        <v>5475</v>
      </c>
      <c r="B92" s="1" t="s">
        <v>347</v>
      </c>
      <c r="C92" s="1" t="s">
        <v>441</v>
      </c>
      <c r="D92" s="69">
        <v>9</v>
      </c>
      <c r="E92" s="69">
        <v>0.4</v>
      </c>
      <c r="F92" s="69">
        <v>1.03</v>
      </c>
      <c r="G92" s="69">
        <v>35</v>
      </c>
      <c r="H92" s="69">
        <v>5</v>
      </c>
      <c r="I92" s="1" t="s">
        <v>15616</v>
      </c>
      <c r="J92" s="69">
        <v>86.2</v>
      </c>
      <c r="K92" s="69">
        <v>-1.6</v>
      </c>
      <c r="L92" s="69">
        <v>0.01</v>
      </c>
      <c r="M92" s="1" t="s">
        <v>44</v>
      </c>
      <c r="N92" s="69">
        <v>4</v>
      </c>
      <c r="O92" s="69">
        <v>24</v>
      </c>
      <c r="P92" s="69" t="s">
        <v>407</v>
      </c>
      <c r="Q92" s="69" t="s">
        <v>298</v>
      </c>
    </row>
    <row r="93" spans="1:17" x14ac:dyDescent="0.3">
      <c r="A93" s="1" t="s">
        <v>9958</v>
      </c>
      <c r="B93" s="1" t="s">
        <v>347</v>
      </c>
      <c r="C93" s="1" t="s">
        <v>909</v>
      </c>
      <c r="D93" s="69">
        <v>7</v>
      </c>
      <c r="E93" s="69">
        <v>0.4</v>
      </c>
      <c r="F93" s="69">
        <v>0.75</v>
      </c>
      <c r="G93" s="69">
        <v>34</v>
      </c>
      <c r="H93" s="69">
        <v>5</v>
      </c>
      <c r="I93" s="1" t="s">
        <v>16118</v>
      </c>
      <c r="J93" s="69">
        <v>82.2</v>
      </c>
      <c r="K93" s="69">
        <v>0.5</v>
      </c>
      <c r="L93" s="69">
        <v>0.02</v>
      </c>
      <c r="M93" s="1" t="s">
        <v>27</v>
      </c>
      <c r="N93" s="69">
        <v>4</v>
      </c>
      <c r="O93" s="69">
        <v>24</v>
      </c>
      <c r="P93" s="69"/>
      <c r="Q93" s="69" t="s">
        <v>298</v>
      </c>
    </row>
    <row r="94" spans="1:17" x14ac:dyDescent="0.3">
      <c r="A94" s="1" t="s">
        <v>14210</v>
      </c>
      <c r="B94" s="1" t="s">
        <v>448</v>
      </c>
      <c r="C94" s="1" t="s">
        <v>703</v>
      </c>
      <c r="D94" s="69">
        <v>7</v>
      </c>
      <c r="E94" s="69">
        <v>0.38</v>
      </c>
      <c r="F94" s="69">
        <v>0.83</v>
      </c>
      <c r="G94" s="69">
        <v>37</v>
      </c>
      <c r="H94" s="69">
        <v>7</v>
      </c>
      <c r="I94" s="1" t="s">
        <v>16747</v>
      </c>
      <c r="J94" s="69">
        <v>97.7</v>
      </c>
      <c r="K94" s="69">
        <v>-1.1000000000000001</v>
      </c>
      <c r="L94" s="69">
        <v>0</v>
      </c>
      <c r="M94" s="1" t="s">
        <v>14211</v>
      </c>
      <c r="N94" s="69">
        <v>1</v>
      </c>
      <c r="O94" s="69">
        <v>23</v>
      </c>
      <c r="P94" s="69" t="s">
        <v>407</v>
      </c>
      <c r="Q94" s="69" t="s">
        <v>298</v>
      </c>
    </row>
    <row r="95" spans="1:17" x14ac:dyDescent="0.3">
      <c r="A95" s="1" t="s">
        <v>4277</v>
      </c>
      <c r="B95" s="1" t="s">
        <v>347</v>
      </c>
      <c r="C95" s="1" t="s">
        <v>532</v>
      </c>
      <c r="D95" s="69">
        <v>6</v>
      </c>
      <c r="E95" s="69">
        <v>0.33</v>
      </c>
      <c r="F95" s="69">
        <v>0.98</v>
      </c>
      <c r="G95" s="69">
        <v>36</v>
      </c>
      <c r="H95" s="69">
        <v>5</v>
      </c>
      <c r="I95" s="1" t="s">
        <v>15562</v>
      </c>
      <c r="J95" s="69">
        <v>80.099999999999994</v>
      </c>
      <c r="K95" s="69">
        <v>-1.8</v>
      </c>
      <c r="L95" s="69">
        <v>0.01</v>
      </c>
      <c r="M95" s="1" t="s">
        <v>4274</v>
      </c>
      <c r="N95" s="69">
        <v>2</v>
      </c>
      <c r="O95" s="69">
        <v>25</v>
      </c>
      <c r="P95" s="69"/>
      <c r="Q95" s="69" t="s">
        <v>298</v>
      </c>
    </row>
    <row r="96" spans="1:17" x14ac:dyDescent="0.3">
      <c r="A96" s="1" t="s">
        <v>8668</v>
      </c>
      <c r="B96" s="1" t="s">
        <v>347</v>
      </c>
      <c r="C96" s="1" t="s">
        <v>518</v>
      </c>
      <c r="D96" s="69">
        <v>14</v>
      </c>
      <c r="E96" s="69">
        <v>0.28999999999999998</v>
      </c>
      <c r="F96" s="69">
        <v>1.1100000000000001</v>
      </c>
      <c r="G96" s="69">
        <v>37</v>
      </c>
      <c r="H96" s="69">
        <v>5</v>
      </c>
      <c r="I96" s="1" t="s">
        <v>15575</v>
      </c>
      <c r="J96" s="69">
        <v>84.5</v>
      </c>
      <c r="K96" s="69">
        <v>-1.1000000000000001</v>
      </c>
      <c r="L96" s="69">
        <v>0.01</v>
      </c>
      <c r="M96" s="1" t="s">
        <v>73</v>
      </c>
      <c r="N96" s="69">
        <v>5</v>
      </c>
      <c r="O96" s="69">
        <v>27</v>
      </c>
      <c r="P96" s="69" t="s">
        <v>300</v>
      </c>
      <c r="Q96" s="69" t="s">
        <v>294</v>
      </c>
    </row>
    <row r="97" spans="1:17" x14ac:dyDescent="0.3">
      <c r="A97" s="1" t="s">
        <v>4061</v>
      </c>
      <c r="B97" s="1" t="s">
        <v>310</v>
      </c>
      <c r="C97" s="1" t="s">
        <v>548</v>
      </c>
      <c r="D97" s="69">
        <v>13</v>
      </c>
      <c r="E97" s="69">
        <v>0.26</v>
      </c>
      <c r="F97" s="69">
        <v>0.77</v>
      </c>
      <c r="G97" s="69">
        <v>11</v>
      </c>
      <c r="H97" s="69">
        <v>2</v>
      </c>
      <c r="I97" s="1" t="s">
        <v>16125</v>
      </c>
      <c r="J97" s="69">
        <v>93.3</v>
      </c>
      <c r="K97" s="69">
        <v>1.2</v>
      </c>
      <c r="L97" s="69">
        <v>0</v>
      </c>
      <c r="M97" s="1" t="s">
        <v>12</v>
      </c>
      <c r="N97" s="69">
        <v>9</v>
      </c>
      <c r="O97" s="69">
        <v>32</v>
      </c>
      <c r="P97" s="69"/>
      <c r="Q97" s="69" t="s">
        <v>298</v>
      </c>
    </row>
    <row r="98" spans="1:17" x14ac:dyDescent="0.3">
      <c r="A98" s="1" t="s">
        <v>7937</v>
      </c>
      <c r="B98" s="1" t="s">
        <v>347</v>
      </c>
      <c r="C98" s="1" t="s">
        <v>408</v>
      </c>
      <c r="D98" s="69">
        <v>10</v>
      </c>
      <c r="E98" s="69">
        <v>0.25</v>
      </c>
      <c r="F98" s="69">
        <v>0.73</v>
      </c>
      <c r="G98" s="69">
        <v>38</v>
      </c>
      <c r="H98" s="69">
        <v>5</v>
      </c>
      <c r="I98" s="1" t="s">
        <v>16851</v>
      </c>
      <c r="J98" s="69">
        <v>92</v>
      </c>
      <c r="K98" s="69">
        <v>0.7</v>
      </c>
      <c r="L98" s="69">
        <v>0</v>
      </c>
      <c r="M98" s="1" t="s">
        <v>244</v>
      </c>
      <c r="N98" s="69">
        <v>5</v>
      </c>
      <c r="O98" s="69">
        <v>26</v>
      </c>
      <c r="P98" s="69"/>
      <c r="Q98" s="69" t="s">
        <v>298</v>
      </c>
    </row>
    <row r="99" spans="1:17" x14ac:dyDescent="0.3">
      <c r="A99" s="1" t="s">
        <v>7822</v>
      </c>
      <c r="B99" s="1" t="s">
        <v>320</v>
      </c>
      <c r="C99" s="1" t="s">
        <v>441</v>
      </c>
      <c r="D99" s="69">
        <v>9</v>
      </c>
      <c r="E99" s="69">
        <v>0.18</v>
      </c>
      <c r="F99" s="69">
        <v>1.02</v>
      </c>
      <c r="G99" s="69">
        <v>12</v>
      </c>
      <c r="H99" s="69">
        <v>6</v>
      </c>
      <c r="I99" s="1" t="s">
        <v>16100</v>
      </c>
      <c r="J99" s="69">
        <v>103.7</v>
      </c>
      <c r="K99" s="69">
        <v>-0.2</v>
      </c>
      <c r="L99" s="69">
        <v>0.01</v>
      </c>
      <c r="M99" s="1" t="s">
        <v>7819</v>
      </c>
      <c r="N99" s="69">
        <v>7</v>
      </c>
      <c r="O99" s="69">
        <v>30</v>
      </c>
      <c r="P99" s="69"/>
      <c r="Q99" s="69" t="s">
        <v>298</v>
      </c>
    </row>
    <row r="100" spans="1:17" x14ac:dyDescent="0.3">
      <c r="A100" s="1" t="s">
        <v>16569</v>
      </c>
      <c r="B100" s="1" t="s">
        <v>448</v>
      </c>
      <c r="C100" s="1" t="s">
        <v>532</v>
      </c>
      <c r="D100" s="69">
        <v>6</v>
      </c>
      <c r="E100" s="69">
        <v>0.15</v>
      </c>
      <c r="F100" s="69">
        <v>1.44</v>
      </c>
      <c r="G100" s="69">
        <v>38</v>
      </c>
      <c r="H100" s="69">
        <v>7</v>
      </c>
      <c r="I100" s="1" t="s">
        <v>16125</v>
      </c>
      <c r="J100" s="69">
        <v>93.3</v>
      </c>
      <c r="K100" s="69">
        <v>0.4</v>
      </c>
      <c r="L100" s="69">
        <v>0</v>
      </c>
      <c r="M100" s="1" t="s">
        <v>16570</v>
      </c>
      <c r="N100" s="69">
        <v>0</v>
      </c>
      <c r="O100" s="69">
        <v>22</v>
      </c>
      <c r="P100" s="69"/>
      <c r="Q100" s="69" t="s">
        <v>298</v>
      </c>
    </row>
    <row r="101" spans="1:17" x14ac:dyDescent="0.3">
      <c r="A101" s="1" t="s">
        <v>5457</v>
      </c>
      <c r="B101" s="1" t="s">
        <v>347</v>
      </c>
      <c r="C101" s="1" t="s">
        <v>741</v>
      </c>
      <c r="D101" s="69">
        <v>7</v>
      </c>
      <c r="E101" s="69">
        <v>0.1</v>
      </c>
      <c r="F101" s="69">
        <v>0.72</v>
      </c>
      <c r="G101" s="69">
        <v>39</v>
      </c>
      <c r="H101" s="69">
        <v>5</v>
      </c>
      <c r="I101" s="1" t="s">
        <v>15564</v>
      </c>
      <c r="J101" s="69">
        <v>102.3</v>
      </c>
      <c r="K101" s="69">
        <v>-1.9</v>
      </c>
      <c r="L101" s="69">
        <v>0</v>
      </c>
      <c r="M101" s="1" t="s">
        <v>37</v>
      </c>
      <c r="N101" s="69">
        <v>3</v>
      </c>
      <c r="O101" s="69">
        <v>25</v>
      </c>
      <c r="P101" s="69"/>
      <c r="Q101" s="69" t="s">
        <v>298</v>
      </c>
    </row>
    <row r="102" spans="1:17" x14ac:dyDescent="0.3">
      <c r="A102" s="1" t="s">
        <v>15594</v>
      </c>
      <c r="B102" s="1" t="s">
        <v>320</v>
      </c>
      <c r="C102" s="1" t="s">
        <v>640</v>
      </c>
      <c r="D102" s="69">
        <v>7</v>
      </c>
      <c r="E102" s="69">
        <v>0.1</v>
      </c>
      <c r="F102" s="69">
        <v>0.77</v>
      </c>
      <c r="G102" s="69">
        <v>13</v>
      </c>
      <c r="H102" s="69">
        <v>6</v>
      </c>
      <c r="I102" s="1" t="s">
        <v>16098</v>
      </c>
      <c r="J102" s="69">
        <v>116.3</v>
      </c>
      <c r="K102" s="69">
        <v>-2</v>
      </c>
      <c r="L102" s="69">
        <v>0</v>
      </c>
      <c r="M102" s="1" t="s">
        <v>6647</v>
      </c>
      <c r="N102" s="69">
        <v>2</v>
      </c>
      <c r="O102" s="69">
        <v>22</v>
      </c>
      <c r="P102" s="69"/>
      <c r="Q102" s="69" t="s">
        <v>298</v>
      </c>
    </row>
    <row r="103" spans="1:17" x14ac:dyDescent="0.3">
      <c r="A103" s="1" t="s">
        <v>7732</v>
      </c>
      <c r="B103" s="1" t="s">
        <v>320</v>
      </c>
      <c r="C103" s="1" t="s">
        <v>1190</v>
      </c>
      <c r="D103" s="69">
        <v>9</v>
      </c>
      <c r="E103" s="69">
        <v>0.08</v>
      </c>
      <c r="F103" s="69">
        <v>0.69</v>
      </c>
      <c r="G103" s="69">
        <v>14</v>
      </c>
      <c r="H103" s="69">
        <v>6</v>
      </c>
      <c r="I103" s="1" t="s">
        <v>15555</v>
      </c>
      <c r="J103" s="69">
        <v>127.8</v>
      </c>
      <c r="K103" s="69">
        <v>1.3</v>
      </c>
      <c r="L103" s="69">
        <v>0</v>
      </c>
      <c r="M103" s="1" t="s">
        <v>207</v>
      </c>
      <c r="N103" s="69">
        <v>11</v>
      </c>
      <c r="O103" s="69">
        <v>32</v>
      </c>
      <c r="P103" s="69"/>
      <c r="Q103" s="69" t="s">
        <v>298</v>
      </c>
    </row>
    <row r="104" spans="1:17" x14ac:dyDescent="0.3">
      <c r="A104" s="1" t="s">
        <v>5992</v>
      </c>
      <c r="B104" s="1" t="s">
        <v>347</v>
      </c>
      <c r="C104" s="1" t="s">
        <v>334</v>
      </c>
      <c r="D104" s="69">
        <v>8</v>
      </c>
      <c r="E104" s="69">
        <v>0.06</v>
      </c>
      <c r="F104" s="69">
        <v>0.88</v>
      </c>
      <c r="G104" s="69">
        <v>40</v>
      </c>
      <c r="H104" s="69">
        <v>5</v>
      </c>
      <c r="I104" s="1" t="s">
        <v>15564</v>
      </c>
      <c r="J104" s="69">
        <v>102.2</v>
      </c>
      <c r="K104" s="69">
        <v>0.3</v>
      </c>
      <c r="L104" s="69">
        <v>0</v>
      </c>
      <c r="M104" s="1" t="s">
        <v>5991</v>
      </c>
      <c r="N104" s="69">
        <v>2</v>
      </c>
      <c r="O104" s="69">
        <v>24</v>
      </c>
      <c r="P104" s="69"/>
      <c r="Q104" s="69" t="s">
        <v>298</v>
      </c>
    </row>
    <row r="105" spans="1:17" x14ac:dyDescent="0.3">
      <c r="A105" s="1" t="s">
        <v>14500</v>
      </c>
      <c r="B105" s="1" t="s">
        <v>347</v>
      </c>
      <c r="C105" s="1" t="s">
        <v>1368</v>
      </c>
      <c r="D105" s="69">
        <v>11</v>
      </c>
      <c r="E105" s="69">
        <v>0.04</v>
      </c>
      <c r="F105" s="69">
        <v>0.86</v>
      </c>
      <c r="G105" s="69">
        <v>41</v>
      </c>
      <c r="H105" s="69">
        <v>5</v>
      </c>
      <c r="I105" s="1" t="s">
        <v>16136</v>
      </c>
      <c r="J105" s="69">
        <v>83</v>
      </c>
      <c r="K105" s="69">
        <v>-1.8</v>
      </c>
      <c r="L105" s="69">
        <v>0</v>
      </c>
      <c r="M105" s="1" t="s">
        <v>14501</v>
      </c>
      <c r="N105" s="69">
        <v>1</v>
      </c>
      <c r="O105" s="69">
        <v>22</v>
      </c>
      <c r="P105" s="69"/>
      <c r="Q105" s="69" t="s">
        <v>298</v>
      </c>
    </row>
    <row r="106" spans="1:17" x14ac:dyDescent="0.3">
      <c r="A106" s="1" t="s">
        <v>6820</v>
      </c>
      <c r="B106" s="1" t="s">
        <v>347</v>
      </c>
      <c r="C106" s="1" t="s">
        <v>297</v>
      </c>
      <c r="D106" s="69">
        <v>7</v>
      </c>
      <c r="E106" s="69">
        <v>0.03</v>
      </c>
      <c r="F106" s="69">
        <v>0.66</v>
      </c>
      <c r="G106" s="69">
        <v>42</v>
      </c>
      <c r="H106" s="69">
        <v>5</v>
      </c>
      <c r="I106" s="1" t="s">
        <v>16134</v>
      </c>
      <c r="J106" s="69">
        <v>104.2</v>
      </c>
      <c r="K106" s="69">
        <v>-2.7</v>
      </c>
      <c r="L106" s="69">
        <v>0</v>
      </c>
      <c r="M106" s="1" t="s">
        <v>29</v>
      </c>
      <c r="N106" s="69">
        <v>4</v>
      </c>
      <c r="O106" s="69">
        <v>26</v>
      </c>
      <c r="P106" s="69"/>
      <c r="Q106" s="69" t="s">
        <v>298</v>
      </c>
    </row>
    <row r="107" spans="1:17" x14ac:dyDescent="0.3">
      <c r="A107" s="1" t="s">
        <v>16522</v>
      </c>
      <c r="B107" s="1" t="s">
        <v>347</v>
      </c>
      <c r="C107" s="1" t="s">
        <v>386</v>
      </c>
      <c r="D107" s="69">
        <v>14</v>
      </c>
      <c r="E107" s="69">
        <v>0.02</v>
      </c>
      <c r="F107" s="69">
        <v>1.44</v>
      </c>
      <c r="G107" s="69">
        <v>43</v>
      </c>
      <c r="H107" s="69">
        <v>5</v>
      </c>
      <c r="I107" s="1" t="s">
        <v>16125</v>
      </c>
      <c r="J107" s="69">
        <v>93.1</v>
      </c>
      <c r="K107" s="69">
        <v>-0.1</v>
      </c>
      <c r="L107" s="69">
        <v>0</v>
      </c>
      <c r="M107" s="1" t="s">
        <v>16523</v>
      </c>
      <c r="N107" s="69">
        <v>0</v>
      </c>
      <c r="O107" s="69">
        <v>22</v>
      </c>
      <c r="P107" s="69"/>
      <c r="Q107" s="69" t="s">
        <v>298</v>
      </c>
    </row>
    <row r="108" spans="1:17" x14ac:dyDescent="0.3">
      <c r="A108" s="1" t="s">
        <v>8704</v>
      </c>
      <c r="B108" s="1" t="s">
        <v>320</v>
      </c>
      <c r="C108" s="1" t="s">
        <v>297</v>
      </c>
      <c r="D108" s="69">
        <v>7</v>
      </c>
      <c r="E108" s="69">
        <v>0.02</v>
      </c>
      <c r="F108" s="69">
        <v>0.67</v>
      </c>
      <c r="G108" s="69">
        <v>15</v>
      </c>
      <c r="H108" s="69">
        <v>6</v>
      </c>
      <c r="I108" s="1" t="s">
        <v>16110</v>
      </c>
      <c r="J108" s="69">
        <v>157.80000000000001</v>
      </c>
      <c r="K108" s="69">
        <v>-0.4</v>
      </c>
      <c r="L108" s="69">
        <v>0</v>
      </c>
      <c r="M108" s="1" t="s">
        <v>26</v>
      </c>
      <c r="N108" s="69">
        <v>12</v>
      </c>
      <c r="O108" s="69">
        <v>34</v>
      </c>
      <c r="P108" s="69"/>
      <c r="Q108" s="69" t="s">
        <v>298</v>
      </c>
    </row>
    <row r="109" spans="1:17" x14ac:dyDescent="0.3">
      <c r="A109" s="1" t="s">
        <v>6621</v>
      </c>
      <c r="B109" s="1" t="s">
        <v>448</v>
      </c>
      <c r="C109" s="1" t="s">
        <v>334</v>
      </c>
      <c r="D109" s="69">
        <v>8</v>
      </c>
      <c r="E109" s="69">
        <v>0</v>
      </c>
      <c r="F109" s="69">
        <v>1.27</v>
      </c>
      <c r="G109" s="69">
        <v>39</v>
      </c>
      <c r="H109" s="69">
        <v>7</v>
      </c>
      <c r="I109" s="1" t="s">
        <v>16827</v>
      </c>
      <c r="J109" s="69">
        <v>107.6</v>
      </c>
      <c r="K109" s="69">
        <v>-1</v>
      </c>
      <c r="L109" s="69">
        <v>0</v>
      </c>
      <c r="M109" s="1" t="s">
        <v>231</v>
      </c>
      <c r="N109" s="69">
        <v>3</v>
      </c>
      <c r="O109" s="69">
        <v>26</v>
      </c>
      <c r="P109" s="69"/>
      <c r="Q109" s="69" t="s">
        <v>298</v>
      </c>
    </row>
    <row r="110" spans="1:17" x14ac:dyDescent="0.3">
      <c r="A110" s="1" t="s">
        <v>16432</v>
      </c>
      <c r="B110" s="1" t="s">
        <v>448</v>
      </c>
      <c r="C110" s="1" t="s">
        <v>351</v>
      </c>
      <c r="D110" s="69">
        <v>6</v>
      </c>
      <c r="E110" s="69">
        <v>-0.06</v>
      </c>
      <c r="F110" s="69">
        <v>1.77</v>
      </c>
      <c r="G110" s="69">
        <v>40</v>
      </c>
      <c r="H110" s="69">
        <v>7</v>
      </c>
      <c r="I110" s="1" t="s">
        <v>16741</v>
      </c>
      <c r="J110" s="69">
        <v>96.2</v>
      </c>
      <c r="K110" s="69">
        <v>2.2000000000000002</v>
      </c>
      <c r="L110" s="69">
        <v>0</v>
      </c>
      <c r="M110" s="1" t="s">
        <v>16433</v>
      </c>
      <c r="N110" s="69">
        <v>0</v>
      </c>
      <c r="O110" s="69">
        <v>22</v>
      </c>
      <c r="P110" s="69"/>
      <c r="Q110" s="69" t="s">
        <v>298</v>
      </c>
    </row>
    <row r="111" spans="1:17" x14ac:dyDescent="0.3">
      <c r="A111" s="1" t="s">
        <v>7085</v>
      </c>
      <c r="B111" s="1" t="s">
        <v>347</v>
      </c>
      <c r="C111" s="1" t="s">
        <v>665</v>
      </c>
      <c r="D111" s="69">
        <v>13</v>
      </c>
      <c r="E111" s="69">
        <v>-0.09</v>
      </c>
      <c r="F111" s="69">
        <v>0.93</v>
      </c>
      <c r="G111" s="69">
        <v>44</v>
      </c>
      <c r="H111" s="69">
        <v>5</v>
      </c>
      <c r="I111" s="1" t="s">
        <v>16741</v>
      </c>
      <c r="J111" s="69">
        <v>96.4</v>
      </c>
      <c r="K111" s="69">
        <v>0.5</v>
      </c>
      <c r="L111" s="69">
        <v>0</v>
      </c>
      <c r="M111" s="1" t="s">
        <v>141</v>
      </c>
      <c r="N111" s="69">
        <v>7</v>
      </c>
      <c r="O111" s="69">
        <v>28</v>
      </c>
      <c r="P111" s="69"/>
      <c r="Q111" s="69" t="s">
        <v>298</v>
      </c>
    </row>
    <row r="112" spans="1:17" x14ac:dyDescent="0.3">
      <c r="A112" s="1" t="s">
        <v>3833</v>
      </c>
      <c r="B112" s="1" t="s">
        <v>347</v>
      </c>
      <c r="C112" s="1" t="s">
        <v>904</v>
      </c>
      <c r="D112" s="69">
        <v>7</v>
      </c>
      <c r="E112" s="69">
        <v>-0.18</v>
      </c>
      <c r="F112" s="69">
        <v>0.93</v>
      </c>
      <c r="G112" s="69">
        <v>45</v>
      </c>
      <c r="H112" s="69">
        <v>5</v>
      </c>
      <c r="I112" s="1" t="s">
        <v>16101</v>
      </c>
      <c r="J112" s="69">
        <v>121.2</v>
      </c>
      <c r="K112" s="69">
        <v>-0.1</v>
      </c>
      <c r="L112" s="69">
        <v>0</v>
      </c>
      <c r="M112" s="1" t="s">
        <v>186</v>
      </c>
      <c r="N112" s="69">
        <v>9</v>
      </c>
      <c r="O112" s="69">
        <v>31</v>
      </c>
      <c r="P112" s="69"/>
      <c r="Q112" s="69" t="s">
        <v>298</v>
      </c>
    </row>
    <row r="113" spans="1:17" x14ac:dyDescent="0.3">
      <c r="A113" s="1" t="s">
        <v>10242</v>
      </c>
      <c r="B113" s="1" t="s">
        <v>448</v>
      </c>
      <c r="C113" s="1" t="s">
        <v>703</v>
      </c>
      <c r="D113" s="69">
        <v>7</v>
      </c>
      <c r="E113" s="69">
        <v>-0.24</v>
      </c>
      <c r="F113" s="69">
        <v>0.81</v>
      </c>
      <c r="G113" s="69">
        <v>41</v>
      </c>
      <c r="H113" s="69">
        <v>7</v>
      </c>
      <c r="I113" s="1" t="s">
        <v>15633</v>
      </c>
      <c r="J113" s="69">
        <v>124.2</v>
      </c>
      <c r="K113" s="69">
        <v>1.1000000000000001</v>
      </c>
      <c r="L113" s="69">
        <v>0</v>
      </c>
      <c r="M113" s="1" t="s">
        <v>10240</v>
      </c>
      <c r="N113" s="69">
        <v>2</v>
      </c>
      <c r="O113" s="69">
        <v>23</v>
      </c>
      <c r="P113" s="69"/>
      <c r="Q113" s="69" t="s">
        <v>298</v>
      </c>
    </row>
    <row r="114" spans="1:17" x14ac:dyDescent="0.3">
      <c r="A114" s="1" t="s">
        <v>9030</v>
      </c>
      <c r="B114" s="1" t="s">
        <v>448</v>
      </c>
      <c r="C114" s="1" t="s">
        <v>370</v>
      </c>
      <c r="D114" s="69">
        <v>6</v>
      </c>
      <c r="E114" s="69">
        <v>-0.28999999999999998</v>
      </c>
      <c r="F114" s="69">
        <v>0.9</v>
      </c>
      <c r="G114" s="69">
        <v>42</v>
      </c>
      <c r="H114" s="69">
        <v>7</v>
      </c>
      <c r="I114" s="1" t="s">
        <v>16738</v>
      </c>
      <c r="J114" s="69">
        <v>122.9</v>
      </c>
      <c r="K114" s="69">
        <v>-0.4</v>
      </c>
      <c r="L114" s="69">
        <v>0</v>
      </c>
      <c r="M114" s="1" t="s">
        <v>63</v>
      </c>
      <c r="N114" s="69">
        <v>8</v>
      </c>
      <c r="O114" s="69">
        <v>31</v>
      </c>
      <c r="P114" s="69"/>
      <c r="Q114" s="69" t="s">
        <v>298</v>
      </c>
    </row>
    <row r="115" spans="1:17" x14ac:dyDescent="0.3">
      <c r="A115" s="1" t="s">
        <v>6227</v>
      </c>
      <c r="B115" s="1" t="s">
        <v>320</v>
      </c>
      <c r="C115" s="1" t="s">
        <v>486</v>
      </c>
      <c r="D115" s="69">
        <v>14</v>
      </c>
      <c r="E115" s="69">
        <v>-0.31</v>
      </c>
      <c r="F115" s="69">
        <v>1.02</v>
      </c>
      <c r="G115" s="69">
        <v>16</v>
      </c>
      <c r="H115" s="69">
        <v>6</v>
      </c>
      <c r="I115" s="1" t="s">
        <v>16823</v>
      </c>
      <c r="J115" s="69">
        <v>136.30000000000001</v>
      </c>
      <c r="K115" s="69">
        <v>0.3</v>
      </c>
      <c r="L115" s="69">
        <v>0</v>
      </c>
      <c r="M115" s="1" t="s">
        <v>223</v>
      </c>
      <c r="N115" s="69">
        <v>4</v>
      </c>
      <c r="O115" s="69">
        <v>25</v>
      </c>
      <c r="P115" s="69"/>
      <c r="Q115" s="69" t="s">
        <v>298</v>
      </c>
    </row>
    <row r="116" spans="1:17" x14ac:dyDescent="0.3">
      <c r="A116" s="1" t="s">
        <v>836</v>
      </c>
      <c r="B116" s="1" t="s">
        <v>347</v>
      </c>
      <c r="C116" s="1" t="s">
        <v>351</v>
      </c>
      <c r="D116" s="69">
        <v>6</v>
      </c>
      <c r="E116" s="69">
        <v>-0.32</v>
      </c>
      <c r="F116" s="69">
        <v>0.8</v>
      </c>
      <c r="G116" s="69">
        <v>46</v>
      </c>
      <c r="H116" s="69">
        <v>5</v>
      </c>
      <c r="I116" s="1" t="s">
        <v>15578</v>
      </c>
      <c r="J116" s="69">
        <v>108.8</v>
      </c>
      <c r="K116" s="69">
        <v>-1.6</v>
      </c>
      <c r="L116" s="69">
        <v>0</v>
      </c>
      <c r="M116" s="1" t="s">
        <v>170</v>
      </c>
      <c r="N116" s="69">
        <v>4</v>
      </c>
      <c r="O116" s="69">
        <v>26</v>
      </c>
      <c r="P116" s="69"/>
      <c r="Q116" s="69" t="s">
        <v>298</v>
      </c>
    </row>
    <row r="117" spans="1:17" x14ac:dyDescent="0.3">
      <c r="A117" s="1" t="s">
        <v>13796</v>
      </c>
      <c r="B117" s="1" t="s">
        <v>347</v>
      </c>
      <c r="C117" s="1" t="s">
        <v>302</v>
      </c>
      <c r="D117" s="69">
        <v>14</v>
      </c>
      <c r="E117" s="69">
        <v>-0.43</v>
      </c>
      <c r="F117" s="69">
        <v>1.03</v>
      </c>
      <c r="G117" s="69">
        <v>47</v>
      </c>
      <c r="H117" s="69">
        <v>5</v>
      </c>
      <c r="I117" s="1" t="s">
        <v>16122</v>
      </c>
      <c r="J117" s="69">
        <v>131.4</v>
      </c>
      <c r="K117" s="69">
        <v>1.1000000000000001</v>
      </c>
      <c r="L117" s="69">
        <v>0</v>
      </c>
      <c r="M117" s="1" t="s">
        <v>138</v>
      </c>
      <c r="N117" s="69">
        <v>9</v>
      </c>
      <c r="O117" s="69">
        <v>31</v>
      </c>
      <c r="P117" s="69"/>
      <c r="Q117" s="69" t="s">
        <v>298</v>
      </c>
    </row>
    <row r="118" spans="1:17" x14ac:dyDescent="0.3">
      <c r="A118" s="1" t="s">
        <v>6138</v>
      </c>
      <c r="B118" s="1" t="s">
        <v>448</v>
      </c>
      <c r="C118" s="1" t="s">
        <v>717</v>
      </c>
      <c r="D118" s="69">
        <v>9</v>
      </c>
      <c r="E118" s="69">
        <v>-0.48</v>
      </c>
      <c r="F118" s="69">
        <v>0.91</v>
      </c>
      <c r="G118" s="69">
        <v>43</v>
      </c>
      <c r="H118" s="69">
        <v>7</v>
      </c>
      <c r="I118" s="1" t="s">
        <v>15579</v>
      </c>
      <c r="J118" s="69">
        <v>129.6</v>
      </c>
      <c r="K118" s="69">
        <v>-0.3</v>
      </c>
      <c r="L118" s="69">
        <v>0</v>
      </c>
      <c r="M118" s="1" t="s">
        <v>30</v>
      </c>
      <c r="N118" s="69">
        <v>4</v>
      </c>
      <c r="O118" s="69">
        <v>26</v>
      </c>
      <c r="P118" s="69"/>
      <c r="Q118" s="69" t="s">
        <v>298</v>
      </c>
    </row>
    <row r="119" spans="1:17" x14ac:dyDescent="0.3">
      <c r="A119" s="1" t="s">
        <v>6411</v>
      </c>
      <c r="B119" s="1" t="s">
        <v>347</v>
      </c>
      <c r="C119" s="1" t="s">
        <v>1190</v>
      </c>
      <c r="D119" s="69">
        <v>9</v>
      </c>
      <c r="E119" s="69">
        <v>-0.48</v>
      </c>
      <c r="F119" s="69">
        <v>1.1299999999999999</v>
      </c>
      <c r="G119" s="69">
        <v>48</v>
      </c>
      <c r="H119" s="69">
        <v>5</v>
      </c>
      <c r="I119" s="1" t="s">
        <v>16124</v>
      </c>
      <c r="J119" s="69">
        <v>114.2</v>
      </c>
      <c r="K119" s="69">
        <v>-0.1</v>
      </c>
      <c r="L119" s="69">
        <v>0</v>
      </c>
      <c r="M119" s="1" t="s">
        <v>136</v>
      </c>
      <c r="N119" s="69">
        <v>11</v>
      </c>
      <c r="O119" s="69">
        <v>33</v>
      </c>
      <c r="P119" s="69" t="s">
        <v>407</v>
      </c>
      <c r="Q119" s="69" t="s">
        <v>298</v>
      </c>
    </row>
    <row r="120" spans="1:17" x14ac:dyDescent="0.3">
      <c r="A120" s="1" t="s">
        <v>15584</v>
      </c>
      <c r="B120" s="1" t="s">
        <v>448</v>
      </c>
      <c r="C120" s="1" t="s">
        <v>364</v>
      </c>
      <c r="D120" s="69">
        <v>13</v>
      </c>
      <c r="E120" s="69">
        <v>-0.5</v>
      </c>
      <c r="F120" s="69">
        <v>1.1599999999999999</v>
      </c>
      <c r="G120" s="69">
        <v>44</v>
      </c>
      <c r="H120" s="69">
        <v>7</v>
      </c>
      <c r="I120" s="1" t="s">
        <v>16103</v>
      </c>
      <c r="J120" s="69">
        <v>110.2</v>
      </c>
      <c r="K120" s="69">
        <v>1.1000000000000001</v>
      </c>
      <c r="L120" s="69">
        <v>0</v>
      </c>
      <c r="M120" s="1" t="s">
        <v>14685</v>
      </c>
      <c r="N120" s="69">
        <v>1</v>
      </c>
      <c r="O120" s="69">
        <v>23</v>
      </c>
      <c r="P120" s="69"/>
      <c r="Q120" s="69" t="s">
        <v>298</v>
      </c>
    </row>
    <row r="121" spans="1:17" x14ac:dyDescent="0.3">
      <c r="A121" s="1" t="s">
        <v>15604</v>
      </c>
      <c r="B121" s="1" t="s">
        <v>347</v>
      </c>
      <c r="C121" s="1" t="s">
        <v>904</v>
      </c>
      <c r="D121" s="69">
        <v>7</v>
      </c>
      <c r="E121" s="69">
        <v>-0.53</v>
      </c>
      <c r="F121" s="69">
        <v>1.04</v>
      </c>
      <c r="G121" s="69">
        <v>49</v>
      </c>
      <c r="H121" s="69">
        <v>5</v>
      </c>
      <c r="I121" s="1" t="s">
        <v>16827</v>
      </c>
      <c r="J121" s="69">
        <v>107.8</v>
      </c>
      <c r="K121" s="69">
        <v>-0.6</v>
      </c>
      <c r="L121" s="69">
        <v>0</v>
      </c>
      <c r="M121" s="1" t="s">
        <v>15116</v>
      </c>
      <c r="N121" s="69">
        <v>1</v>
      </c>
      <c r="O121" s="69">
        <v>22</v>
      </c>
      <c r="P121" s="69"/>
      <c r="Q121" s="69" t="s">
        <v>298</v>
      </c>
    </row>
    <row r="122" spans="1:17" x14ac:dyDescent="0.3">
      <c r="A122" s="1" t="s">
        <v>14307</v>
      </c>
      <c r="B122" s="1" t="s">
        <v>310</v>
      </c>
      <c r="C122" s="1" t="s">
        <v>408</v>
      </c>
      <c r="D122" s="69">
        <v>10</v>
      </c>
      <c r="E122" s="69">
        <v>-0.55000000000000004</v>
      </c>
      <c r="F122" s="69">
        <v>1.1399999999999999</v>
      </c>
      <c r="G122" s="69">
        <v>12</v>
      </c>
      <c r="H122" s="69">
        <v>3</v>
      </c>
      <c r="I122" s="1" t="s">
        <v>15564</v>
      </c>
      <c r="J122" s="69">
        <v>102.9</v>
      </c>
      <c r="K122" s="69">
        <v>1.8</v>
      </c>
      <c r="L122" s="69">
        <v>0</v>
      </c>
      <c r="M122" s="1" t="s">
        <v>14308</v>
      </c>
      <c r="N122" s="69">
        <v>1</v>
      </c>
      <c r="O122" s="69">
        <v>24</v>
      </c>
      <c r="P122" s="69" t="s">
        <v>407</v>
      </c>
      <c r="Q122" s="69" t="s">
        <v>298</v>
      </c>
    </row>
    <row r="123" spans="1:17" x14ac:dyDescent="0.3">
      <c r="A123" s="1" t="s">
        <v>1695</v>
      </c>
      <c r="B123" s="1" t="s">
        <v>320</v>
      </c>
      <c r="C123" s="1" t="s">
        <v>486</v>
      </c>
      <c r="D123" s="69">
        <v>14</v>
      </c>
      <c r="E123" s="69">
        <v>-0.56999999999999995</v>
      </c>
      <c r="F123" s="69">
        <v>0.99</v>
      </c>
      <c r="G123" s="69">
        <v>17</v>
      </c>
      <c r="H123" s="69">
        <v>7</v>
      </c>
      <c r="I123" s="1" t="s">
        <v>15632</v>
      </c>
      <c r="J123" s="69">
        <v>141</v>
      </c>
      <c r="K123" s="69">
        <v>2.8</v>
      </c>
      <c r="L123" s="69">
        <v>0</v>
      </c>
      <c r="M123" s="1" t="s">
        <v>22</v>
      </c>
      <c r="N123" s="69">
        <v>5</v>
      </c>
      <c r="O123" s="69">
        <v>26</v>
      </c>
      <c r="P123" s="69"/>
      <c r="Q123" s="69" t="s">
        <v>298</v>
      </c>
    </row>
    <row r="124" spans="1:17" x14ac:dyDescent="0.3">
      <c r="A124" s="1" t="s">
        <v>5710</v>
      </c>
      <c r="B124" s="1" t="s">
        <v>320</v>
      </c>
      <c r="C124" s="1" t="s">
        <v>313</v>
      </c>
      <c r="D124" s="69">
        <v>10</v>
      </c>
      <c r="E124" s="69">
        <v>-0.57999999999999996</v>
      </c>
      <c r="F124" s="69">
        <v>0.63</v>
      </c>
      <c r="G124" s="69">
        <v>18</v>
      </c>
      <c r="H124" s="69">
        <v>7</v>
      </c>
      <c r="I124" s="1" t="s">
        <v>16815</v>
      </c>
      <c r="J124" s="69">
        <v>138.80000000000001</v>
      </c>
      <c r="K124" s="69">
        <v>1.9</v>
      </c>
      <c r="L124" s="69">
        <v>0</v>
      </c>
      <c r="M124" s="1" t="s">
        <v>248</v>
      </c>
      <c r="N124" s="69">
        <v>4</v>
      </c>
      <c r="O124" s="69">
        <v>26</v>
      </c>
      <c r="P124" s="69"/>
      <c r="Q124" s="69" t="s">
        <v>298</v>
      </c>
    </row>
    <row r="125" spans="1:17" x14ac:dyDescent="0.3">
      <c r="A125" s="1" t="s">
        <v>10584</v>
      </c>
      <c r="B125" s="1" t="s">
        <v>347</v>
      </c>
      <c r="C125" s="1" t="s">
        <v>518</v>
      </c>
      <c r="D125" s="69">
        <v>14</v>
      </c>
      <c r="E125" s="69">
        <v>-0.6</v>
      </c>
      <c r="F125" s="69">
        <v>1.18</v>
      </c>
      <c r="G125" s="69">
        <v>50</v>
      </c>
      <c r="H125" s="69">
        <v>5</v>
      </c>
      <c r="I125" s="1" t="s">
        <v>15627</v>
      </c>
      <c r="J125" s="69">
        <v>105.9</v>
      </c>
      <c r="K125" s="69">
        <v>-0.2</v>
      </c>
      <c r="L125" s="69">
        <v>0</v>
      </c>
      <c r="M125" s="1" t="s">
        <v>146</v>
      </c>
      <c r="N125" s="69">
        <v>6</v>
      </c>
      <c r="O125" s="69">
        <v>28</v>
      </c>
      <c r="P125" s="69"/>
      <c r="Q125" s="69" t="s">
        <v>298</v>
      </c>
    </row>
    <row r="126" spans="1:17" x14ac:dyDescent="0.3">
      <c r="A126" s="1" t="s">
        <v>15600</v>
      </c>
      <c r="B126" s="1" t="s">
        <v>347</v>
      </c>
      <c r="C126" s="1" t="s">
        <v>14224</v>
      </c>
      <c r="D126" s="69">
        <v>8</v>
      </c>
      <c r="E126" s="69">
        <v>-0.7</v>
      </c>
      <c r="F126" s="69">
        <v>0.94</v>
      </c>
      <c r="G126" s="69">
        <v>51</v>
      </c>
      <c r="H126" s="69">
        <v>6</v>
      </c>
      <c r="I126" s="1" t="s">
        <v>16114</v>
      </c>
      <c r="J126" s="69">
        <v>146.1</v>
      </c>
      <c r="K126" s="69">
        <v>-0.3</v>
      </c>
      <c r="L126" s="69">
        <v>0</v>
      </c>
      <c r="M126" s="1" t="s">
        <v>14402</v>
      </c>
      <c r="N126" s="69">
        <v>1</v>
      </c>
      <c r="O126" s="69">
        <v>22</v>
      </c>
      <c r="P126" s="69"/>
      <c r="Q126" s="69" t="s">
        <v>298</v>
      </c>
    </row>
    <row r="127" spans="1:17" x14ac:dyDescent="0.3">
      <c r="A127" s="1" t="s">
        <v>4084</v>
      </c>
      <c r="B127" s="1" t="s">
        <v>320</v>
      </c>
      <c r="C127" s="1" t="s">
        <v>665</v>
      </c>
      <c r="D127" s="69">
        <v>13</v>
      </c>
      <c r="E127" s="69">
        <v>-0.71</v>
      </c>
      <c r="F127" s="69">
        <v>0.63</v>
      </c>
      <c r="G127" s="69">
        <v>19</v>
      </c>
      <c r="H127" s="69">
        <v>7</v>
      </c>
      <c r="I127" s="1" t="s">
        <v>15621</v>
      </c>
      <c r="J127" s="69">
        <v>158.30000000000001</v>
      </c>
      <c r="K127" s="69">
        <v>-4.0999999999999996</v>
      </c>
      <c r="L127" s="69">
        <v>0</v>
      </c>
      <c r="M127" s="1" t="s">
        <v>220</v>
      </c>
      <c r="N127" s="69">
        <v>5</v>
      </c>
      <c r="O127" s="69">
        <v>26</v>
      </c>
      <c r="P127" s="69"/>
      <c r="Q127" s="69" t="s">
        <v>298</v>
      </c>
    </row>
    <row r="128" spans="1:17" x14ac:dyDescent="0.3">
      <c r="A128" s="1" t="s">
        <v>6477</v>
      </c>
      <c r="B128" s="1" t="s">
        <v>320</v>
      </c>
      <c r="C128" s="1" t="s">
        <v>741</v>
      </c>
      <c r="D128" s="69">
        <v>7</v>
      </c>
      <c r="E128" s="69">
        <v>-0.72</v>
      </c>
      <c r="F128" s="69">
        <v>0.85</v>
      </c>
      <c r="G128" s="69">
        <v>20</v>
      </c>
      <c r="H128" s="69">
        <v>7</v>
      </c>
      <c r="I128" s="1" t="s">
        <v>15617</v>
      </c>
      <c r="J128" s="69">
        <v>154.1</v>
      </c>
      <c r="K128" s="69">
        <v>-8.8000000000000007</v>
      </c>
      <c r="L128" s="69">
        <v>0</v>
      </c>
      <c r="M128" s="1" t="s">
        <v>102</v>
      </c>
      <c r="N128" s="69">
        <v>4</v>
      </c>
      <c r="O128" s="69">
        <v>27</v>
      </c>
      <c r="P128" s="69" t="s">
        <v>407</v>
      </c>
      <c r="Q128" s="69" t="s">
        <v>298</v>
      </c>
    </row>
    <row r="129" spans="1:17" x14ac:dyDescent="0.3">
      <c r="A129" s="1" t="s">
        <v>2128</v>
      </c>
      <c r="B129" s="1" t="s">
        <v>320</v>
      </c>
      <c r="C129" s="1" t="s">
        <v>909</v>
      </c>
      <c r="D129" s="69">
        <v>7</v>
      </c>
      <c r="E129" s="69">
        <v>-0.8</v>
      </c>
      <c r="F129" s="69">
        <v>0.66</v>
      </c>
      <c r="G129" s="69">
        <v>21</v>
      </c>
      <c r="H129" s="69">
        <v>7</v>
      </c>
      <c r="I129" s="1" t="s">
        <v>15630</v>
      </c>
      <c r="J129" s="69">
        <v>192.9</v>
      </c>
      <c r="K129" s="69">
        <v>-3.2</v>
      </c>
      <c r="L129" s="69">
        <v>0</v>
      </c>
      <c r="M129" s="1" t="s">
        <v>145</v>
      </c>
      <c r="N129" s="69">
        <v>7</v>
      </c>
      <c r="O129" s="69">
        <v>28</v>
      </c>
      <c r="P129" s="69"/>
      <c r="Q129" s="69" t="s">
        <v>298</v>
      </c>
    </row>
    <row r="130" spans="1:17" x14ac:dyDescent="0.3">
      <c r="A130" s="1" t="s">
        <v>5660</v>
      </c>
      <c r="B130" s="1" t="s">
        <v>347</v>
      </c>
      <c r="C130" s="1" t="s">
        <v>305</v>
      </c>
      <c r="D130" s="69">
        <v>12</v>
      </c>
      <c r="E130" s="69">
        <v>-0.89</v>
      </c>
      <c r="F130" s="69">
        <v>1.02</v>
      </c>
      <c r="G130" s="69">
        <v>52</v>
      </c>
      <c r="H130" s="69">
        <v>6</v>
      </c>
      <c r="I130" s="1" t="s">
        <v>15639</v>
      </c>
      <c r="J130" s="69">
        <v>145.5</v>
      </c>
      <c r="K130" s="69">
        <v>-1.8</v>
      </c>
      <c r="L130" s="69">
        <v>0</v>
      </c>
      <c r="M130" s="1" t="s">
        <v>5657</v>
      </c>
      <c r="N130" s="69">
        <v>2</v>
      </c>
      <c r="O130" s="69">
        <v>23</v>
      </c>
      <c r="P130" s="69"/>
      <c r="Q130" s="69" t="s">
        <v>298</v>
      </c>
    </row>
    <row r="131" spans="1:17" x14ac:dyDescent="0.3">
      <c r="A131" s="1" t="s">
        <v>5649</v>
      </c>
      <c r="B131" s="1" t="s">
        <v>310</v>
      </c>
      <c r="C131" s="1" t="s">
        <v>566</v>
      </c>
      <c r="D131" s="69">
        <v>11</v>
      </c>
      <c r="E131" s="69">
        <v>-0.95</v>
      </c>
      <c r="F131" s="69">
        <v>0.87</v>
      </c>
      <c r="G131" s="69">
        <v>13</v>
      </c>
      <c r="H131" s="69">
        <v>3</v>
      </c>
      <c r="I131" s="1" t="s">
        <v>15553</v>
      </c>
      <c r="J131" s="69">
        <v>100.9</v>
      </c>
      <c r="K131" s="69">
        <v>1</v>
      </c>
      <c r="L131" s="69">
        <v>0</v>
      </c>
      <c r="M131" s="1" t="s">
        <v>5647</v>
      </c>
      <c r="N131" s="69">
        <v>12</v>
      </c>
      <c r="O131" s="69">
        <v>33</v>
      </c>
      <c r="P131" s="69"/>
      <c r="Q131" s="69" t="s">
        <v>298</v>
      </c>
    </row>
    <row r="132" spans="1:17" x14ac:dyDescent="0.3">
      <c r="A132" s="1" t="s">
        <v>7931</v>
      </c>
      <c r="B132" s="1" t="s">
        <v>347</v>
      </c>
      <c r="C132" s="1" t="s">
        <v>703</v>
      </c>
      <c r="D132" s="69">
        <v>7</v>
      </c>
      <c r="E132" s="69">
        <v>-0.97</v>
      </c>
      <c r="F132" s="69">
        <v>0.82</v>
      </c>
      <c r="G132" s="69">
        <v>53</v>
      </c>
      <c r="H132" s="69">
        <v>6</v>
      </c>
      <c r="I132" s="1" t="s">
        <v>16805</v>
      </c>
      <c r="J132" s="69">
        <v>149.80000000000001</v>
      </c>
      <c r="K132" s="69">
        <v>0.5</v>
      </c>
      <c r="L132" s="69">
        <v>0</v>
      </c>
      <c r="M132" s="1" t="s">
        <v>188</v>
      </c>
      <c r="N132" s="69">
        <v>9</v>
      </c>
      <c r="O132" s="69">
        <v>32</v>
      </c>
      <c r="P132" s="69"/>
      <c r="Q132" s="69" t="s">
        <v>298</v>
      </c>
    </row>
    <row r="133" spans="1:17" x14ac:dyDescent="0.3">
      <c r="A133" s="1" t="s">
        <v>8825</v>
      </c>
      <c r="B133" s="1" t="s">
        <v>347</v>
      </c>
      <c r="C133" s="1" t="s">
        <v>486</v>
      </c>
      <c r="D133" s="69">
        <v>14</v>
      </c>
      <c r="E133" s="69">
        <v>-0.99</v>
      </c>
      <c r="F133" s="69">
        <v>1.3</v>
      </c>
      <c r="G133" s="69">
        <v>54</v>
      </c>
      <c r="H133" s="69">
        <v>6</v>
      </c>
      <c r="I133" s="1" t="s">
        <v>16805</v>
      </c>
      <c r="J133" s="69">
        <v>149.19999999999999</v>
      </c>
      <c r="K133" s="69">
        <v>-4.0999999999999996</v>
      </c>
      <c r="L133" s="69">
        <v>0</v>
      </c>
      <c r="M133" s="1" t="s">
        <v>68</v>
      </c>
      <c r="N133" s="69">
        <v>6</v>
      </c>
      <c r="O133" s="69">
        <v>28</v>
      </c>
      <c r="P133" s="69"/>
      <c r="Q133" s="69" t="s">
        <v>298</v>
      </c>
    </row>
    <row r="134" spans="1:17" x14ac:dyDescent="0.3">
      <c r="A134" s="1" t="s">
        <v>1651</v>
      </c>
      <c r="B134" s="1" t="s">
        <v>310</v>
      </c>
      <c r="C134" s="1" t="s">
        <v>476</v>
      </c>
      <c r="D134" s="69">
        <v>6</v>
      </c>
      <c r="E134" s="69">
        <v>-1.03</v>
      </c>
      <c r="F134" s="69">
        <v>1.06</v>
      </c>
      <c r="G134" s="69">
        <v>14</v>
      </c>
      <c r="H134" s="69">
        <v>3</v>
      </c>
      <c r="I134" s="1" t="s">
        <v>16738</v>
      </c>
      <c r="J134" s="69">
        <v>122.5</v>
      </c>
      <c r="K134" s="69">
        <v>-0.2</v>
      </c>
      <c r="L134" s="69">
        <v>0</v>
      </c>
      <c r="M134" s="1" t="s">
        <v>42</v>
      </c>
      <c r="N134" s="69">
        <v>13</v>
      </c>
      <c r="O134" s="69">
        <v>36</v>
      </c>
      <c r="P134" s="69"/>
      <c r="Q134" s="69" t="s">
        <v>298</v>
      </c>
    </row>
    <row r="135" spans="1:17" x14ac:dyDescent="0.3">
      <c r="A135" s="1" t="s">
        <v>2252</v>
      </c>
      <c r="B135" s="1" t="s">
        <v>448</v>
      </c>
      <c r="C135" s="1" t="s">
        <v>302</v>
      </c>
      <c r="D135" s="69">
        <v>14</v>
      </c>
      <c r="E135" s="69">
        <v>-1.05</v>
      </c>
      <c r="F135" s="69">
        <v>0.93</v>
      </c>
      <c r="G135" s="69">
        <v>45</v>
      </c>
      <c r="H135" s="69">
        <v>8</v>
      </c>
      <c r="I135" s="1" t="s">
        <v>15632</v>
      </c>
      <c r="J135" s="69">
        <v>141.69999999999999</v>
      </c>
      <c r="K135" s="69">
        <v>0</v>
      </c>
      <c r="L135" s="69">
        <v>0</v>
      </c>
      <c r="M135" s="1" t="s">
        <v>135</v>
      </c>
      <c r="N135" s="69">
        <v>3</v>
      </c>
      <c r="O135" s="69">
        <v>24</v>
      </c>
      <c r="P135" s="69"/>
      <c r="Q135" s="69" t="s">
        <v>298</v>
      </c>
    </row>
    <row r="136" spans="1:17" x14ac:dyDescent="0.3">
      <c r="A136" s="1" t="s">
        <v>14328</v>
      </c>
      <c r="B136" s="1" t="s">
        <v>320</v>
      </c>
      <c r="C136" s="1" t="s">
        <v>370</v>
      </c>
      <c r="D136" s="69">
        <v>6</v>
      </c>
      <c r="E136" s="69">
        <v>-1.05</v>
      </c>
      <c r="F136" s="69">
        <v>1.59</v>
      </c>
      <c r="G136" s="69">
        <v>22</v>
      </c>
      <c r="H136" s="69">
        <v>7</v>
      </c>
      <c r="I136" s="1" t="s">
        <v>16768</v>
      </c>
      <c r="J136" s="69">
        <v>172.6</v>
      </c>
      <c r="K136" s="69">
        <v>-2.9</v>
      </c>
      <c r="L136" s="69">
        <v>0</v>
      </c>
      <c r="M136" s="1" t="s">
        <v>14329</v>
      </c>
      <c r="N136" s="69">
        <v>1</v>
      </c>
      <c r="O136" s="69">
        <v>24</v>
      </c>
      <c r="P136" s="69"/>
      <c r="Q136" s="69" t="s">
        <v>298</v>
      </c>
    </row>
    <row r="137" spans="1:17" x14ac:dyDescent="0.3">
      <c r="A137" s="1" t="s">
        <v>16252</v>
      </c>
      <c r="B137" s="1" t="s">
        <v>347</v>
      </c>
      <c r="C137" s="1" t="s">
        <v>518</v>
      </c>
      <c r="D137" s="69">
        <v>14</v>
      </c>
      <c r="E137" s="69">
        <v>-1.1399999999999999</v>
      </c>
      <c r="F137" s="69">
        <v>1.35</v>
      </c>
      <c r="G137" s="69">
        <v>55</v>
      </c>
      <c r="H137" s="69">
        <v>6</v>
      </c>
      <c r="I137" s="1" t="s">
        <v>15555</v>
      </c>
      <c r="J137" s="69">
        <v>127.7</v>
      </c>
      <c r="K137" s="69">
        <v>2.7</v>
      </c>
      <c r="L137" s="69">
        <v>0</v>
      </c>
      <c r="M137" s="1" t="s">
        <v>16253</v>
      </c>
      <c r="N137" s="69">
        <v>0</v>
      </c>
      <c r="O137" s="69">
        <v>22</v>
      </c>
      <c r="P137" s="69"/>
      <c r="Q137" s="69" t="s">
        <v>298</v>
      </c>
    </row>
    <row r="138" spans="1:17" x14ac:dyDescent="0.3">
      <c r="A138" s="1" t="s">
        <v>3240</v>
      </c>
      <c r="B138" s="1" t="s">
        <v>320</v>
      </c>
      <c r="C138" s="1" t="s">
        <v>548</v>
      </c>
      <c r="D138" s="69">
        <v>13</v>
      </c>
      <c r="E138" s="69">
        <v>-1.1399999999999999</v>
      </c>
      <c r="F138" s="69">
        <v>0.99</v>
      </c>
      <c r="G138" s="69">
        <v>23</v>
      </c>
      <c r="H138" s="69">
        <v>7</v>
      </c>
      <c r="I138" s="1" t="s">
        <v>16780</v>
      </c>
      <c r="J138" s="69">
        <v>187.6</v>
      </c>
      <c r="K138" s="69">
        <v>-1</v>
      </c>
      <c r="L138" s="69">
        <v>0</v>
      </c>
      <c r="M138" s="1" t="s">
        <v>3237</v>
      </c>
      <c r="N138" s="69">
        <v>4</v>
      </c>
      <c r="O138" s="69">
        <v>26</v>
      </c>
      <c r="P138" s="69"/>
      <c r="Q138" s="69" t="s">
        <v>298</v>
      </c>
    </row>
    <row r="139" spans="1:17" x14ac:dyDescent="0.3">
      <c r="A139" s="1" t="s">
        <v>1243</v>
      </c>
      <c r="B139" s="1" t="s">
        <v>448</v>
      </c>
      <c r="C139" s="1" t="s">
        <v>741</v>
      </c>
      <c r="D139" s="69">
        <v>7</v>
      </c>
      <c r="E139" s="69">
        <v>-1.23</v>
      </c>
      <c r="F139" s="69">
        <v>0.76</v>
      </c>
      <c r="G139" s="69">
        <v>46</v>
      </c>
      <c r="H139" s="69">
        <v>8</v>
      </c>
      <c r="I139" s="1" t="s">
        <v>16748</v>
      </c>
      <c r="J139" s="69">
        <v>126.5</v>
      </c>
      <c r="K139" s="69">
        <v>-0.5</v>
      </c>
      <c r="L139" s="69">
        <v>0</v>
      </c>
      <c r="M139" s="1" t="s">
        <v>1240</v>
      </c>
      <c r="N139" s="69">
        <v>2</v>
      </c>
      <c r="O139" s="69">
        <v>24</v>
      </c>
      <c r="P139" s="69"/>
      <c r="Q139" s="69" t="s">
        <v>298</v>
      </c>
    </row>
    <row r="140" spans="1:17" x14ac:dyDescent="0.3">
      <c r="A140" s="1" t="s">
        <v>15601</v>
      </c>
      <c r="B140" s="1" t="s">
        <v>347</v>
      </c>
      <c r="C140" s="1" t="s">
        <v>302</v>
      </c>
      <c r="D140" s="69">
        <v>14</v>
      </c>
      <c r="E140" s="69">
        <v>-1.26</v>
      </c>
      <c r="F140" s="69">
        <v>1.1200000000000001</v>
      </c>
      <c r="G140" s="69">
        <v>56</v>
      </c>
      <c r="H140" s="69">
        <v>6</v>
      </c>
      <c r="I140" s="1" t="s">
        <v>16102</v>
      </c>
      <c r="J140" s="69">
        <v>118.3</v>
      </c>
      <c r="K140" s="69">
        <v>0.6</v>
      </c>
      <c r="L140" s="69">
        <v>0</v>
      </c>
      <c r="M140" s="1" t="s">
        <v>15480</v>
      </c>
      <c r="N140" s="69">
        <v>1</v>
      </c>
      <c r="O140" s="69">
        <v>23</v>
      </c>
      <c r="P140" s="69"/>
      <c r="Q140" s="69" t="s">
        <v>298</v>
      </c>
    </row>
    <row r="141" spans="1:17" x14ac:dyDescent="0.3">
      <c r="A141" s="1" t="s">
        <v>8619</v>
      </c>
      <c r="B141" s="1" t="s">
        <v>347</v>
      </c>
      <c r="C141" s="1" t="s">
        <v>717</v>
      </c>
      <c r="D141" s="69">
        <v>9</v>
      </c>
      <c r="E141" s="69">
        <v>-1.33</v>
      </c>
      <c r="F141" s="69">
        <v>0.87</v>
      </c>
      <c r="G141" s="69">
        <v>57</v>
      </c>
      <c r="H141" s="69">
        <v>6</v>
      </c>
      <c r="I141" s="1" t="s">
        <v>15629</v>
      </c>
      <c r="J141" s="69">
        <v>183.1</v>
      </c>
      <c r="K141" s="69">
        <v>-5.3</v>
      </c>
      <c r="L141" s="69">
        <v>0</v>
      </c>
      <c r="M141" s="1" t="s">
        <v>41</v>
      </c>
      <c r="N141" s="69">
        <v>6</v>
      </c>
      <c r="O141" s="69">
        <v>27</v>
      </c>
      <c r="P141" s="69"/>
      <c r="Q141" s="69" t="s">
        <v>298</v>
      </c>
    </row>
    <row r="142" spans="1:17" x14ac:dyDescent="0.3">
      <c r="A142" s="1" t="s">
        <v>1450</v>
      </c>
      <c r="B142" s="1" t="s">
        <v>310</v>
      </c>
      <c r="C142" s="1" t="s">
        <v>640</v>
      </c>
      <c r="D142" s="69">
        <v>7</v>
      </c>
      <c r="E142" s="69">
        <v>-1.34</v>
      </c>
      <c r="F142" s="69">
        <v>0.96</v>
      </c>
      <c r="G142" s="69">
        <v>15</v>
      </c>
      <c r="H142" s="69">
        <v>3</v>
      </c>
      <c r="I142" s="1" t="s">
        <v>16739</v>
      </c>
      <c r="J142" s="69">
        <v>125.9</v>
      </c>
      <c r="K142" s="69">
        <v>-0.4</v>
      </c>
      <c r="L142" s="69">
        <v>0</v>
      </c>
      <c r="M142" s="1" t="s">
        <v>113</v>
      </c>
      <c r="N142" s="69">
        <v>9</v>
      </c>
      <c r="O142" s="69">
        <v>32</v>
      </c>
      <c r="P142" s="69"/>
      <c r="Q142" s="69" t="s">
        <v>298</v>
      </c>
    </row>
    <row r="143" spans="1:17" x14ac:dyDescent="0.3">
      <c r="A143" s="1" t="s">
        <v>1069</v>
      </c>
      <c r="B143" s="1" t="s">
        <v>320</v>
      </c>
      <c r="C143" s="1" t="s">
        <v>386</v>
      </c>
      <c r="D143" s="69">
        <v>14</v>
      </c>
      <c r="E143" s="69">
        <v>-1.4</v>
      </c>
      <c r="F143" s="69">
        <v>1.2</v>
      </c>
      <c r="G143" s="69">
        <v>24</v>
      </c>
      <c r="H143" s="69">
        <v>7</v>
      </c>
      <c r="I143" s="1" t="s">
        <v>16753</v>
      </c>
      <c r="J143" s="69">
        <v>194.8</v>
      </c>
      <c r="K143" s="69">
        <v>3.6</v>
      </c>
      <c r="L143" s="69">
        <v>0</v>
      </c>
      <c r="M143" s="1" t="s">
        <v>114</v>
      </c>
      <c r="N143" s="69">
        <v>8</v>
      </c>
      <c r="O143" s="69">
        <v>30</v>
      </c>
      <c r="P143" s="69"/>
      <c r="Q143" s="69" t="s">
        <v>298</v>
      </c>
    </row>
    <row r="144" spans="1:17" x14ac:dyDescent="0.3">
      <c r="A144" s="1" t="s">
        <v>14776</v>
      </c>
      <c r="B144" s="1" t="s">
        <v>347</v>
      </c>
      <c r="C144" s="1" t="s">
        <v>890</v>
      </c>
      <c r="D144" s="69">
        <v>10</v>
      </c>
      <c r="E144" s="69">
        <v>-1.48</v>
      </c>
      <c r="F144" s="69">
        <v>0.66</v>
      </c>
      <c r="G144" s="69">
        <v>58</v>
      </c>
      <c r="H144" s="69">
        <v>6</v>
      </c>
      <c r="I144" s="1" t="s">
        <v>16114</v>
      </c>
      <c r="J144" s="69">
        <v>146.30000000000001</v>
      </c>
      <c r="K144" s="69">
        <v>-1.1000000000000001</v>
      </c>
      <c r="L144" s="69">
        <v>0</v>
      </c>
      <c r="M144" s="1" t="s">
        <v>14777</v>
      </c>
      <c r="N144" s="69">
        <v>1</v>
      </c>
      <c r="O144" s="69">
        <v>23</v>
      </c>
      <c r="P144" s="69"/>
      <c r="Q144" s="69" t="s">
        <v>298</v>
      </c>
    </row>
    <row r="145" spans="1:17" x14ac:dyDescent="0.3">
      <c r="A145" s="1" t="s">
        <v>6378</v>
      </c>
      <c r="B145" s="1" t="s">
        <v>320</v>
      </c>
      <c r="C145" s="1" t="s">
        <v>476</v>
      </c>
      <c r="D145" s="69">
        <v>6</v>
      </c>
      <c r="E145" s="69">
        <v>-1.48</v>
      </c>
      <c r="F145" s="69">
        <v>1.06</v>
      </c>
      <c r="G145" s="69">
        <v>25</v>
      </c>
      <c r="H145" s="69">
        <v>7</v>
      </c>
      <c r="I145" s="1" t="s">
        <v>15571</v>
      </c>
      <c r="J145" s="69">
        <v>211</v>
      </c>
      <c r="K145" s="69">
        <v>-0.9</v>
      </c>
      <c r="L145" s="69">
        <v>0</v>
      </c>
      <c r="M145" s="1" t="s">
        <v>80</v>
      </c>
      <c r="N145" s="69">
        <v>3</v>
      </c>
      <c r="O145" s="69">
        <v>27</v>
      </c>
      <c r="P145" s="69"/>
      <c r="Q145" s="69" t="s">
        <v>298</v>
      </c>
    </row>
    <row r="146" spans="1:17" x14ac:dyDescent="0.3">
      <c r="A146" s="1" t="s">
        <v>15454</v>
      </c>
      <c r="B146" s="1" t="s">
        <v>347</v>
      </c>
      <c r="C146" s="1" t="s">
        <v>703</v>
      </c>
      <c r="D146" s="69">
        <v>7</v>
      </c>
      <c r="E146" s="69">
        <v>-1.52</v>
      </c>
      <c r="F146" s="69">
        <v>1.2</v>
      </c>
      <c r="G146" s="69">
        <v>59</v>
      </c>
      <c r="H146" s="69">
        <v>6</v>
      </c>
      <c r="I146" s="1" t="s">
        <v>16117</v>
      </c>
      <c r="J146" s="69">
        <v>168</v>
      </c>
      <c r="K146" s="69">
        <v>-0.2</v>
      </c>
      <c r="L146" s="69">
        <v>0</v>
      </c>
      <c r="M146" s="1" t="s">
        <v>15455</v>
      </c>
      <c r="N146" s="69">
        <v>1</v>
      </c>
      <c r="O146" s="69">
        <v>22</v>
      </c>
      <c r="P146" s="69"/>
      <c r="Q146" s="69" t="s">
        <v>298</v>
      </c>
    </row>
    <row r="147" spans="1:17" x14ac:dyDescent="0.3">
      <c r="A147" s="1" t="s">
        <v>14586</v>
      </c>
      <c r="B147" s="1" t="s">
        <v>347</v>
      </c>
      <c r="C147" s="1" t="s">
        <v>386</v>
      </c>
      <c r="D147" s="69">
        <v>14</v>
      </c>
      <c r="E147" s="69">
        <v>-1.55</v>
      </c>
      <c r="F147" s="69">
        <v>0.79</v>
      </c>
      <c r="G147" s="69">
        <v>60</v>
      </c>
      <c r="H147" s="69">
        <v>6</v>
      </c>
      <c r="I147" s="1" t="s">
        <v>16805</v>
      </c>
      <c r="J147" s="69">
        <v>149.6</v>
      </c>
      <c r="K147" s="69">
        <v>-4.9000000000000004</v>
      </c>
      <c r="L147" s="69">
        <v>0</v>
      </c>
      <c r="M147" s="1" t="s">
        <v>14587</v>
      </c>
      <c r="N147" s="69">
        <v>1</v>
      </c>
      <c r="O147" s="69">
        <v>22</v>
      </c>
      <c r="P147" s="69"/>
      <c r="Q147" s="69" t="s">
        <v>298</v>
      </c>
    </row>
    <row r="148" spans="1:17" x14ac:dyDescent="0.3">
      <c r="A148" s="1" t="s">
        <v>9127</v>
      </c>
      <c r="B148" s="1" t="s">
        <v>310</v>
      </c>
      <c r="C148" s="1" t="s">
        <v>302</v>
      </c>
      <c r="D148" s="69">
        <v>14</v>
      </c>
      <c r="E148" s="69">
        <v>-1.56</v>
      </c>
      <c r="F148" s="69">
        <v>1.29</v>
      </c>
      <c r="G148" s="69">
        <v>16</v>
      </c>
      <c r="H148" s="69">
        <v>3</v>
      </c>
      <c r="I148" s="1" t="s">
        <v>15632</v>
      </c>
      <c r="J148" s="69">
        <v>141.4</v>
      </c>
      <c r="K148" s="69">
        <v>0.3</v>
      </c>
      <c r="L148" s="69">
        <v>0</v>
      </c>
      <c r="M148" s="1" t="s">
        <v>149</v>
      </c>
      <c r="N148" s="69">
        <v>5</v>
      </c>
      <c r="O148" s="69">
        <v>28</v>
      </c>
      <c r="P148" s="69"/>
      <c r="Q148" s="69" t="s">
        <v>298</v>
      </c>
    </row>
    <row r="149" spans="1:17" x14ac:dyDescent="0.3">
      <c r="A149" s="1" t="s">
        <v>3392</v>
      </c>
      <c r="B149" s="1" t="s">
        <v>320</v>
      </c>
      <c r="C149" s="1" t="s">
        <v>703</v>
      </c>
      <c r="D149" s="69">
        <v>7</v>
      </c>
      <c r="E149" s="69">
        <v>-1.58</v>
      </c>
      <c r="F149" s="69">
        <v>0.94</v>
      </c>
      <c r="G149" s="69">
        <v>26</v>
      </c>
      <c r="H149" s="69">
        <v>7</v>
      </c>
      <c r="I149" s="1" t="s">
        <v>16782</v>
      </c>
      <c r="J149" s="69">
        <v>220.8</v>
      </c>
      <c r="K149" s="69">
        <v>0</v>
      </c>
      <c r="L149" s="69">
        <v>0</v>
      </c>
      <c r="M149" s="1" t="s">
        <v>3391</v>
      </c>
      <c r="N149" s="69">
        <v>2</v>
      </c>
      <c r="O149" s="69">
        <v>24</v>
      </c>
      <c r="P149" s="69"/>
      <c r="Q149" s="69" t="s">
        <v>298</v>
      </c>
    </row>
    <row r="150" spans="1:17" x14ac:dyDescent="0.3">
      <c r="A150" s="1" t="s">
        <v>7491</v>
      </c>
      <c r="B150" s="1" t="s">
        <v>347</v>
      </c>
      <c r="C150" s="1" t="s">
        <v>476</v>
      </c>
      <c r="D150" s="69">
        <v>6</v>
      </c>
      <c r="E150" s="69">
        <v>-1.59</v>
      </c>
      <c r="F150" s="69">
        <v>1.06</v>
      </c>
      <c r="G150" s="69">
        <v>61</v>
      </c>
      <c r="H150" s="69">
        <v>6</v>
      </c>
      <c r="I150" s="1" t="s">
        <v>15629</v>
      </c>
      <c r="J150" s="69">
        <v>183.4</v>
      </c>
      <c r="K150" s="69">
        <v>-2.6</v>
      </c>
      <c r="L150" s="69">
        <v>0</v>
      </c>
      <c r="M150" s="1" t="s">
        <v>7488</v>
      </c>
      <c r="N150" s="69">
        <v>3</v>
      </c>
      <c r="O150" s="69">
        <v>25</v>
      </c>
      <c r="P150" s="69"/>
      <c r="Q150" s="69" t="s">
        <v>298</v>
      </c>
    </row>
    <row r="151" spans="1:17" x14ac:dyDescent="0.3">
      <c r="A151" s="1" t="s">
        <v>733</v>
      </c>
      <c r="B151" s="1" t="s">
        <v>320</v>
      </c>
      <c r="C151" s="1" t="s">
        <v>414</v>
      </c>
      <c r="D151" s="69">
        <v>9</v>
      </c>
      <c r="E151" s="69">
        <v>-1.61</v>
      </c>
      <c r="F151" s="69">
        <v>1.02</v>
      </c>
      <c r="G151" s="69">
        <v>28</v>
      </c>
      <c r="H151" s="69">
        <v>7</v>
      </c>
      <c r="I151" s="1" t="s">
        <v>16742</v>
      </c>
      <c r="J151" s="69">
        <v>177.6</v>
      </c>
      <c r="K151" s="69">
        <v>-4.3</v>
      </c>
      <c r="L151" s="69">
        <v>0</v>
      </c>
      <c r="M151" s="1" t="s">
        <v>171</v>
      </c>
      <c r="N151" s="69">
        <v>4</v>
      </c>
      <c r="O151" s="69">
        <v>27</v>
      </c>
      <c r="P151" s="69"/>
      <c r="Q151" s="69" t="s">
        <v>298</v>
      </c>
    </row>
    <row r="152" spans="1:17" x14ac:dyDescent="0.3">
      <c r="A152" s="1" t="s">
        <v>14927</v>
      </c>
      <c r="B152" s="1" t="s">
        <v>320</v>
      </c>
      <c r="C152" s="1" t="s">
        <v>890</v>
      </c>
      <c r="D152" s="69">
        <v>10</v>
      </c>
      <c r="E152" s="69">
        <v>-1.61</v>
      </c>
      <c r="F152" s="69">
        <v>0.72</v>
      </c>
      <c r="G152" s="69">
        <v>27</v>
      </c>
      <c r="H152" s="69">
        <v>7</v>
      </c>
      <c r="I152" s="1" t="s">
        <v>16140</v>
      </c>
      <c r="J152" s="69">
        <v>159.69999999999999</v>
      </c>
      <c r="K152" s="69">
        <v>-9.1999999999999993</v>
      </c>
      <c r="L152" s="69">
        <v>0</v>
      </c>
      <c r="M152" s="1" t="s">
        <v>14928</v>
      </c>
      <c r="N152" s="69">
        <v>1</v>
      </c>
      <c r="O152" s="69">
        <v>22</v>
      </c>
      <c r="P152" s="69"/>
      <c r="Q152" s="69" t="s">
        <v>298</v>
      </c>
    </row>
    <row r="153" spans="1:17" x14ac:dyDescent="0.3">
      <c r="A153" s="1" t="s">
        <v>5671</v>
      </c>
      <c r="B153" s="1" t="s">
        <v>347</v>
      </c>
      <c r="C153" s="1" t="s">
        <v>717</v>
      </c>
      <c r="D153" s="69">
        <v>9</v>
      </c>
      <c r="E153" s="69">
        <v>-1.63</v>
      </c>
      <c r="F153" s="69">
        <v>1.26</v>
      </c>
      <c r="G153" s="69">
        <v>62</v>
      </c>
      <c r="H153" s="69">
        <v>6</v>
      </c>
      <c r="I153" s="1" t="s">
        <v>16105</v>
      </c>
      <c r="J153" s="69">
        <v>235.9</v>
      </c>
      <c r="K153" s="69">
        <v>0.7</v>
      </c>
      <c r="L153" s="69">
        <v>0</v>
      </c>
      <c r="M153" s="1" t="s">
        <v>124</v>
      </c>
      <c r="N153" s="69">
        <v>6</v>
      </c>
      <c r="O153" s="69">
        <v>29</v>
      </c>
      <c r="P153" s="69"/>
      <c r="Q153" s="69" t="s">
        <v>298</v>
      </c>
    </row>
    <row r="154" spans="1:17" x14ac:dyDescent="0.3">
      <c r="A154" s="1" t="s">
        <v>5050</v>
      </c>
      <c r="B154" s="1" t="s">
        <v>320</v>
      </c>
      <c r="C154" s="1" t="s">
        <v>1190</v>
      </c>
      <c r="D154" s="69">
        <v>9</v>
      </c>
      <c r="E154" s="69">
        <v>-1.69</v>
      </c>
      <c r="F154" s="69">
        <v>0.73</v>
      </c>
      <c r="G154" s="69">
        <v>29</v>
      </c>
      <c r="H154" s="69">
        <v>7</v>
      </c>
      <c r="I154" s="1" t="s">
        <v>16806</v>
      </c>
      <c r="J154" s="69">
        <v>222.8</v>
      </c>
      <c r="K154" s="69">
        <v>-1.9</v>
      </c>
      <c r="L154" s="69">
        <v>0</v>
      </c>
      <c r="M154" s="1" t="s">
        <v>28</v>
      </c>
      <c r="N154" s="69">
        <v>4</v>
      </c>
      <c r="O154" s="69">
        <v>26</v>
      </c>
      <c r="P154" s="69" t="s">
        <v>407</v>
      </c>
      <c r="Q154" s="69" t="s">
        <v>298</v>
      </c>
    </row>
    <row r="155" spans="1:17" x14ac:dyDescent="0.3">
      <c r="A155" s="1" t="s">
        <v>3631</v>
      </c>
      <c r="B155" s="1" t="s">
        <v>310</v>
      </c>
      <c r="C155" s="1" t="s">
        <v>14224</v>
      </c>
      <c r="D155" s="69">
        <v>8</v>
      </c>
      <c r="E155" s="69">
        <v>-1.74</v>
      </c>
      <c r="F155" s="69">
        <v>1.03</v>
      </c>
      <c r="G155" s="69">
        <v>17</v>
      </c>
      <c r="H155" s="69">
        <v>3</v>
      </c>
      <c r="I155" s="1" t="s">
        <v>16787</v>
      </c>
      <c r="J155" s="69">
        <v>169.5</v>
      </c>
      <c r="K155" s="69">
        <v>-0.8</v>
      </c>
      <c r="L155" s="69">
        <v>0</v>
      </c>
      <c r="M155" s="1" t="s">
        <v>164</v>
      </c>
      <c r="N155" s="69">
        <v>7</v>
      </c>
      <c r="O155" s="69">
        <v>30</v>
      </c>
      <c r="P155" s="69"/>
      <c r="Q155" s="69" t="s">
        <v>298</v>
      </c>
    </row>
    <row r="156" spans="1:17" x14ac:dyDescent="0.3">
      <c r="A156" s="1" t="s">
        <v>16234</v>
      </c>
      <c r="B156" s="1" t="s">
        <v>310</v>
      </c>
      <c r="C156" s="1" t="s">
        <v>904</v>
      </c>
      <c r="D156" s="69">
        <v>7</v>
      </c>
      <c r="E156" s="69">
        <v>-1.75</v>
      </c>
      <c r="F156" s="69">
        <v>1.29</v>
      </c>
      <c r="G156" s="69">
        <v>18</v>
      </c>
      <c r="H156" s="69">
        <v>3</v>
      </c>
      <c r="I156" s="1" t="s">
        <v>15555</v>
      </c>
      <c r="J156" s="69">
        <v>127.4</v>
      </c>
      <c r="K156" s="69">
        <v>2.2000000000000002</v>
      </c>
      <c r="L156" s="69">
        <v>0</v>
      </c>
      <c r="M156" s="1" t="s">
        <v>16235</v>
      </c>
      <c r="N156" s="69">
        <v>0</v>
      </c>
      <c r="O156" s="69">
        <v>21</v>
      </c>
      <c r="P156" s="69"/>
      <c r="Q156" s="69" t="s">
        <v>298</v>
      </c>
    </row>
    <row r="157" spans="1:17" x14ac:dyDescent="0.3">
      <c r="A157" s="1" t="s">
        <v>13891</v>
      </c>
      <c r="B157" s="1" t="s">
        <v>347</v>
      </c>
      <c r="C157" s="1" t="s">
        <v>370</v>
      </c>
      <c r="D157" s="69">
        <v>6</v>
      </c>
      <c r="E157" s="69">
        <v>-1.75</v>
      </c>
      <c r="F157" s="69">
        <v>1.1200000000000001</v>
      </c>
      <c r="G157" s="69">
        <v>63</v>
      </c>
      <c r="H157" s="69">
        <v>6</v>
      </c>
      <c r="I157" s="1" t="s">
        <v>15623</v>
      </c>
      <c r="J157" s="69">
        <v>197.5</v>
      </c>
      <c r="K157" s="69">
        <v>-4.5</v>
      </c>
      <c r="L157" s="69">
        <v>0</v>
      </c>
      <c r="M157" s="1" t="s">
        <v>180</v>
      </c>
      <c r="N157" s="69">
        <v>3</v>
      </c>
      <c r="O157" s="69">
        <v>25</v>
      </c>
      <c r="P157" s="69"/>
      <c r="Q157" s="69" t="s">
        <v>298</v>
      </c>
    </row>
    <row r="158" spans="1:17" x14ac:dyDescent="0.3">
      <c r="A158" s="1" t="s">
        <v>7548</v>
      </c>
      <c r="B158" s="1" t="s">
        <v>347</v>
      </c>
      <c r="C158" s="1" t="s">
        <v>364</v>
      </c>
      <c r="D158" s="69">
        <v>13</v>
      </c>
      <c r="E158" s="69">
        <v>-1.84</v>
      </c>
      <c r="F158" s="69">
        <v>1.1499999999999999</v>
      </c>
      <c r="G158" s="69">
        <v>64</v>
      </c>
      <c r="H158" s="69">
        <v>6</v>
      </c>
      <c r="I158" s="1" t="s">
        <v>16841</v>
      </c>
      <c r="J158" s="69">
        <v>195.4</v>
      </c>
      <c r="K158" s="69">
        <v>-2.2999999999999998</v>
      </c>
      <c r="L158" s="69">
        <v>0</v>
      </c>
      <c r="M158" s="1" t="s">
        <v>7545</v>
      </c>
      <c r="N158" s="69">
        <v>3</v>
      </c>
      <c r="O158" s="69">
        <v>25</v>
      </c>
      <c r="P158" s="69"/>
      <c r="Q158" s="69" t="s">
        <v>298</v>
      </c>
    </row>
    <row r="159" spans="1:17" x14ac:dyDescent="0.3">
      <c r="A159" s="1" t="s">
        <v>8345</v>
      </c>
      <c r="B159" s="1" t="s">
        <v>347</v>
      </c>
      <c r="C159" s="1" t="s">
        <v>703</v>
      </c>
      <c r="D159" s="69">
        <v>7</v>
      </c>
      <c r="E159" s="69">
        <v>-1.85</v>
      </c>
      <c r="F159" s="69">
        <v>1.21</v>
      </c>
      <c r="G159" s="69">
        <v>65</v>
      </c>
      <c r="H159" s="69">
        <v>6</v>
      </c>
      <c r="I159" s="1" t="s">
        <v>15623</v>
      </c>
      <c r="J159" s="69">
        <v>197.5</v>
      </c>
      <c r="K159" s="69">
        <v>0.1</v>
      </c>
      <c r="L159" s="69">
        <v>0</v>
      </c>
      <c r="M159" s="1" t="s">
        <v>159</v>
      </c>
      <c r="N159" s="69">
        <v>11</v>
      </c>
      <c r="O159" s="69">
        <v>34</v>
      </c>
      <c r="P159" s="69"/>
      <c r="Q159" s="69" t="s">
        <v>298</v>
      </c>
    </row>
    <row r="160" spans="1:17" x14ac:dyDescent="0.3">
      <c r="A160" s="1" t="s">
        <v>4624</v>
      </c>
      <c r="B160" s="1" t="s">
        <v>310</v>
      </c>
      <c r="C160" s="1" t="s">
        <v>665</v>
      </c>
      <c r="D160" s="69">
        <v>13</v>
      </c>
      <c r="E160" s="69">
        <v>-1.88</v>
      </c>
      <c r="F160" s="69">
        <v>0.92</v>
      </c>
      <c r="G160" s="69">
        <v>19</v>
      </c>
      <c r="H160" s="69">
        <v>3</v>
      </c>
      <c r="I160" s="1" t="s">
        <v>16139</v>
      </c>
      <c r="J160" s="69">
        <v>140.1</v>
      </c>
      <c r="K160" s="69">
        <v>1.2</v>
      </c>
      <c r="L160" s="69">
        <v>0</v>
      </c>
      <c r="M160" s="1" t="s">
        <v>254</v>
      </c>
      <c r="N160" s="69">
        <v>3</v>
      </c>
      <c r="O160" s="69">
        <v>26</v>
      </c>
      <c r="P160" s="69"/>
      <c r="Q160" s="69" t="s">
        <v>298</v>
      </c>
    </row>
    <row r="161" spans="1:17" x14ac:dyDescent="0.3">
      <c r="A161" s="1" t="s">
        <v>1590</v>
      </c>
      <c r="B161" s="1" t="s">
        <v>347</v>
      </c>
      <c r="C161" s="1" t="s">
        <v>351</v>
      </c>
      <c r="D161" s="69">
        <v>6</v>
      </c>
      <c r="E161" s="69">
        <v>-2.0099999999999998</v>
      </c>
      <c r="F161" s="69">
        <v>1.3</v>
      </c>
      <c r="G161" s="69">
        <v>66</v>
      </c>
      <c r="H161" s="69">
        <v>6</v>
      </c>
      <c r="I161" s="1" t="s">
        <v>16763</v>
      </c>
      <c r="J161" s="69">
        <v>170.8</v>
      </c>
      <c r="K161" s="69">
        <v>-0.8</v>
      </c>
      <c r="L161" s="69">
        <v>0</v>
      </c>
      <c r="M161" s="1" t="s">
        <v>70</v>
      </c>
      <c r="N161" s="69">
        <v>6</v>
      </c>
      <c r="O161" s="69">
        <v>28</v>
      </c>
      <c r="P161" s="69"/>
      <c r="Q161" s="69" t="s">
        <v>298</v>
      </c>
    </row>
    <row r="162" spans="1:17" x14ac:dyDescent="0.3">
      <c r="A162" s="1" t="s">
        <v>314</v>
      </c>
      <c r="B162" s="1" t="s">
        <v>310</v>
      </c>
      <c r="C162" s="1" t="s">
        <v>313</v>
      </c>
      <c r="D162" s="69">
        <v>10</v>
      </c>
      <c r="E162" s="69">
        <v>-2.0299999999999998</v>
      </c>
      <c r="F162" s="69">
        <v>1.59</v>
      </c>
      <c r="G162" s="69">
        <v>20</v>
      </c>
      <c r="H162" s="69">
        <v>3</v>
      </c>
      <c r="I162" s="1" t="s">
        <v>16736</v>
      </c>
      <c r="J162" s="69">
        <v>152.4</v>
      </c>
      <c r="K162" s="69">
        <v>-2.9</v>
      </c>
      <c r="L162" s="69">
        <v>0</v>
      </c>
      <c r="M162" s="1" t="s">
        <v>308</v>
      </c>
      <c r="N162" s="69">
        <v>2</v>
      </c>
      <c r="O162" s="69">
        <v>24</v>
      </c>
      <c r="P162" s="69"/>
      <c r="Q162" s="69" t="s">
        <v>298</v>
      </c>
    </row>
    <row r="163" spans="1:17" x14ac:dyDescent="0.3">
      <c r="A163" s="1" t="s">
        <v>3965</v>
      </c>
      <c r="B163" s="1" t="s">
        <v>448</v>
      </c>
      <c r="C163" s="1" t="s">
        <v>441</v>
      </c>
      <c r="D163" s="69">
        <v>9</v>
      </c>
      <c r="E163" s="69">
        <v>-2.0499999999999998</v>
      </c>
      <c r="F163" s="69">
        <v>0.98</v>
      </c>
      <c r="G163" s="69">
        <v>47</v>
      </c>
      <c r="H163" s="69">
        <v>8</v>
      </c>
      <c r="I163" s="1" t="s">
        <v>16117</v>
      </c>
      <c r="J163" s="69">
        <v>168.1</v>
      </c>
      <c r="K163" s="69">
        <v>3</v>
      </c>
      <c r="L163" s="69">
        <v>0</v>
      </c>
      <c r="M163" s="1" t="s">
        <v>3962</v>
      </c>
      <c r="N163" s="69">
        <v>5</v>
      </c>
      <c r="O163" s="69">
        <v>27</v>
      </c>
      <c r="P163" s="69"/>
      <c r="Q163" s="69" t="s">
        <v>298</v>
      </c>
    </row>
    <row r="164" spans="1:17" x14ac:dyDescent="0.3">
      <c r="A164" s="1" t="s">
        <v>16301</v>
      </c>
      <c r="B164" s="1" t="s">
        <v>347</v>
      </c>
      <c r="C164" s="1" t="s">
        <v>339</v>
      </c>
      <c r="D164" s="69">
        <v>12</v>
      </c>
      <c r="E164" s="69">
        <v>-2.06</v>
      </c>
      <c r="F164" s="69">
        <v>0.81</v>
      </c>
      <c r="G164" s="69">
        <v>67</v>
      </c>
      <c r="H164" s="69">
        <v>6</v>
      </c>
      <c r="I164" s="1" t="s">
        <v>16104</v>
      </c>
      <c r="J164" s="69">
        <v>206.6</v>
      </c>
      <c r="K164" s="69">
        <v>1.8</v>
      </c>
      <c r="L164" s="69">
        <v>0</v>
      </c>
      <c r="M164" s="1" t="s">
        <v>16302</v>
      </c>
      <c r="N164" s="69">
        <v>0</v>
      </c>
      <c r="O164" s="69">
        <v>21</v>
      </c>
      <c r="P164" s="69"/>
      <c r="Q164" s="69" t="s">
        <v>298</v>
      </c>
    </row>
    <row r="165" spans="1:17" x14ac:dyDescent="0.3">
      <c r="A165" s="1" t="s">
        <v>9677</v>
      </c>
      <c r="B165" s="1" t="s">
        <v>448</v>
      </c>
      <c r="C165" s="1" t="s">
        <v>351</v>
      </c>
      <c r="D165" s="69">
        <v>6</v>
      </c>
      <c r="E165" s="69">
        <v>-2.06</v>
      </c>
      <c r="F165" s="69">
        <v>1.59</v>
      </c>
      <c r="G165" s="69">
        <v>48</v>
      </c>
      <c r="H165" s="69">
        <v>8</v>
      </c>
      <c r="I165" s="1" t="s">
        <v>15626</v>
      </c>
      <c r="J165" s="69">
        <v>161.19999999999999</v>
      </c>
      <c r="K165" s="69">
        <v>-1.9</v>
      </c>
      <c r="L165" s="69">
        <v>0</v>
      </c>
      <c r="M165" s="1" t="s">
        <v>217</v>
      </c>
      <c r="N165" s="69">
        <v>6</v>
      </c>
      <c r="O165" s="69">
        <v>28</v>
      </c>
      <c r="P165" s="69"/>
      <c r="Q165" s="69" t="s">
        <v>298</v>
      </c>
    </row>
    <row r="166" spans="1:17" x14ac:dyDescent="0.3">
      <c r="A166" s="1" t="s">
        <v>8787</v>
      </c>
      <c r="B166" s="1" t="s">
        <v>347</v>
      </c>
      <c r="C166" s="1" t="s">
        <v>313</v>
      </c>
      <c r="D166" s="69">
        <v>10</v>
      </c>
      <c r="E166" s="69">
        <v>-2.0699999999999998</v>
      </c>
      <c r="F166" s="69">
        <v>1.5</v>
      </c>
      <c r="G166" s="69">
        <v>68</v>
      </c>
      <c r="H166" s="69">
        <v>6</v>
      </c>
      <c r="I166" s="1" t="s">
        <v>16742</v>
      </c>
      <c r="J166" s="69">
        <v>177.9</v>
      </c>
      <c r="K166" s="69">
        <v>-2.2999999999999998</v>
      </c>
      <c r="L166" s="69">
        <v>0</v>
      </c>
      <c r="M166" s="1" t="s">
        <v>150</v>
      </c>
      <c r="N166" s="69">
        <v>5</v>
      </c>
      <c r="O166" s="69">
        <v>28</v>
      </c>
      <c r="P166" s="69"/>
      <c r="Q166" s="69" t="s">
        <v>298</v>
      </c>
    </row>
    <row r="167" spans="1:17" x14ac:dyDescent="0.3">
      <c r="A167" s="1" t="s">
        <v>10022</v>
      </c>
      <c r="B167" s="1" t="s">
        <v>347</v>
      </c>
      <c r="C167" s="1" t="s">
        <v>339</v>
      </c>
      <c r="D167" s="69">
        <v>12</v>
      </c>
      <c r="E167" s="69">
        <v>-2.0699999999999998</v>
      </c>
      <c r="F167" s="69">
        <v>1.1399999999999999</v>
      </c>
      <c r="G167" s="69">
        <v>69</v>
      </c>
      <c r="H167" s="69">
        <v>6</v>
      </c>
      <c r="I167" s="1" t="s">
        <v>16749</v>
      </c>
      <c r="J167" s="69">
        <v>175.2</v>
      </c>
      <c r="K167" s="69">
        <v>-1.4</v>
      </c>
      <c r="L167" s="69">
        <v>0</v>
      </c>
      <c r="M167" s="1" t="s">
        <v>78</v>
      </c>
      <c r="N167" s="69">
        <v>3</v>
      </c>
      <c r="O167" s="69">
        <v>24</v>
      </c>
      <c r="P167" s="69"/>
      <c r="Q167" s="69" t="s">
        <v>298</v>
      </c>
    </row>
    <row r="168" spans="1:17" x14ac:dyDescent="0.3">
      <c r="A168" s="1" t="s">
        <v>6775</v>
      </c>
      <c r="B168" s="1" t="s">
        <v>320</v>
      </c>
      <c r="C168" s="1" t="s">
        <v>302</v>
      </c>
      <c r="D168" s="69">
        <v>14</v>
      </c>
      <c r="E168" s="69">
        <v>-2.09</v>
      </c>
      <c r="F168" s="69">
        <v>0.59</v>
      </c>
      <c r="G168" s="69">
        <v>30</v>
      </c>
      <c r="H168" s="69">
        <v>8</v>
      </c>
      <c r="I168" s="1" t="s">
        <v>16829</v>
      </c>
      <c r="J168" s="69">
        <v>272</v>
      </c>
      <c r="K168" s="69">
        <v>6</v>
      </c>
      <c r="L168" s="69">
        <v>0</v>
      </c>
      <c r="M168" s="1" t="s">
        <v>6772</v>
      </c>
      <c r="N168" s="69">
        <v>4</v>
      </c>
      <c r="O168" s="69">
        <v>27</v>
      </c>
      <c r="P168" s="69"/>
      <c r="Q168" s="69" t="s">
        <v>298</v>
      </c>
    </row>
    <row r="169" spans="1:17" x14ac:dyDescent="0.3">
      <c r="A169" s="1" t="s">
        <v>1122</v>
      </c>
      <c r="B169" s="1" t="s">
        <v>448</v>
      </c>
      <c r="C169" s="1" t="s">
        <v>486</v>
      </c>
      <c r="D169" s="69">
        <v>14</v>
      </c>
      <c r="E169" s="69">
        <v>-2.1</v>
      </c>
      <c r="F169" s="69">
        <v>1.3</v>
      </c>
      <c r="G169" s="69">
        <v>49</v>
      </c>
      <c r="H169" s="69">
        <v>8</v>
      </c>
      <c r="I169" s="1" t="s">
        <v>16749</v>
      </c>
      <c r="J169" s="69">
        <v>175.2</v>
      </c>
      <c r="K169" s="69">
        <v>-0.2</v>
      </c>
      <c r="L169" s="69">
        <v>0</v>
      </c>
      <c r="M169" s="1" t="s">
        <v>142</v>
      </c>
      <c r="N169" s="69">
        <v>7</v>
      </c>
      <c r="O169" s="69">
        <v>29</v>
      </c>
      <c r="P169" s="69"/>
      <c r="Q169" s="69" t="s">
        <v>298</v>
      </c>
    </row>
    <row r="170" spans="1:17" x14ac:dyDescent="0.3">
      <c r="A170" s="1" t="s">
        <v>2993</v>
      </c>
      <c r="B170" s="1" t="s">
        <v>320</v>
      </c>
      <c r="C170" s="1" t="s">
        <v>351</v>
      </c>
      <c r="D170" s="69">
        <v>6</v>
      </c>
      <c r="E170" s="69">
        <v>-2.14</v>
      </c>
      <c r="F170" s="69">
        <v>1.2</v>
      </c>
      <c r="G170" s="69">
        <v>32</v>
      </c>
      <c r="H170" s="69">
        <v>8</v>
      </c>
      <c r="I170" s="1" t="s">
        <v>16840</v>
      </c>
      <c r="J170" s="69">
        <v>255.3</v>
      </c>
      <c r="K170" s="69">
        <v>0</v>
      </c>
      <c r="L170" s="69">
        <v>0</v>
      </c>
      <c r="M170" s="1" t="s">
        <v>104</v>
      </c>
      <c r="N170" s="69">
        <v>3</v>
      </c>
      <c r="O170" s="69">
        <v>25</v>
      </c>
      <c r="P170" s="69" t="s">
        <v>407</v>
      </c>
      <c r="Q170" s="69" t="s">
        <v>298</v>
      </c>
    </row>
    <row r="171" spans="1:17" x14ac:dyDescent="0.3">
      <c r="A171" s="1" t="s">
        <v>7787</v>
      </c>
      <c r="B171" s="1" t="s">
        <v>320</v>
      </c>
      <c r="C171" s="1" t="s">
        <v>890</v>
      </c>
      <c r="D171" s="69">
        <v>10</v>
      </c>
      <c r="E171" s="69">
        <v>-2.14</v>
      </c>
      <c r="F171" s="69">
        <v>0.62</v>
      </c>
      <c r="G171" s="69">
        <v>31</v>
      </c>
      <c r="H171" s="69">
        <v>8</v>
      </c>
      <c r="I171" s="1" t="s">
        <v>16127</v>
      </c>
      <c r="J171" s="69">
        <v>266.89999999999998</v>
      </c>
      <c r="K171" s="69">
        <v>2.6</v>
      </c>
      <c r="L171" s="69">
        <v>0</v>
      </c>
      <c r="M171" s="1" t="s">
        <v>7785</v>
      </c>
      <c r="N171" s="69">
        <v>11</v>
      </c>
      <c r="O171" s="69">
        <v>34</v>
      </c>
      <c r="P171" s="69"/>
      <c r="Q171" s="69" t="s">
        <v>298</v>
      </c>
    </row>
    <row r="172" spans="1:17" x14ac:dyDescent="0.3">
      <c r="A172" s="1" t="s">
        <v>6608</v>
      </c>
      <c r="B172" s="1" t="s">
        <v>320</v>
      </c>
      <c r="C172" s="1" t="s">
        <v>690</v>
      </c>
      <c r="D172" s="69">
        <v>10</v>
      </c>
      <c r="E172" s="69">
        <v>-2.16</v>
      </c>
      <c r="F172" s="69">
        <v>0.78</v>
      </c>
      <c r="G172" s="69">
        <v>33</v>
      </c>
      <c r="H172" s="69">
        <v>8</v>
      </c>
      <c r="I172" s="1" t="s">
        <v>16746</v>
      </c>
      <c r="J172" s="69">
        <v>277.5</v>
      </c>
      <c r="K172" s="69">
        <v>11.2</v>
      </c>
      <c r="L172" s="69">
        <v>0</v>
      </c>
      <c r="M172" s="1" t="s">
        <v>105</v>
      </c>
      <c r="N172" s="69">
        <v>3</v>
      </c>
      <c r="O172" s="69">
        <v>29</v>
      </c>
      <c r="P172" s="69"/>
      <c r="Q172" s="69" t="s">
        <v>298</v>
      </c>
    </row>
    <row r="173" spans="1:17" x14ac:dyDescent="0.3">
      <c r="A173" s="1" t="s">
        <v>15145</v>
      </c>
      <c r="B173" s="1" t="s">
        <v>310</v>
      </c>
      <c r="C173" s="1" t="s">
        <v>518</v>
      </c>
      <c r="D173" s="69">
        <v>14</v>
      </c>
      <c r="E173" s="69">
        <v>-2.1800000000000002</v>
      </c>
      <c r="F173" s="69">
        <v>2.11</v>
      </c>
      <c r="G173" s="69">
        <v>21</v>
      </c>
      <c r="H173" s="69">
        <v>3</v>
      </c>
      <c r="I173" s="1" t="s">
        <v>15617</v>
      </c>
      <c r="J173" s="69">
        <v>154.4</v>
      </c>
      <c r="K173" s="69">
        <v>0.7</v>
      </c>
      <c r="L173" s="69">
        <v>0</v>
      </c>
      <c r="M173" s="1" t="s">
        <v>15146</v>
      </c>
      <c r="N173" s="69">
        <v>1</v>
      </c>
      <c r="O173" s="69">
        <v>23</v>
      </c>
      <c r="P173" s="69"/>
      <c r="Q173" s="69" t="s">
        <v>298</v>
      </c>
    </row>
    <row r="174" spans="1:17" x14ac:dyDescent="0.3">
      <c r="A174" s="1" t="s">
        <v>4761</v>
      </c>
      <c r="B174" s="1" t="s">
        <v>448</v>
      </c>
      <c r="C174" s="1" t="s">
        <v>690</v>
      </c>
      <c r="D174" s="69">
        <v>10</v>
      </c>
      <c r="E174" s="69">
        <v>-2.19</v>
      </c>
      <c r="F174" s="69">
        <v>1.53</v>
      </c>
      <c r="G174" s="69">
        <v>50</v>
      </c>
      <c r="H174" s="69">
        <v>8</v>
      </c>
      <c r="I174" s="1" t="s">
        <v>15615</v>
      </c>
      <c r="J174" s="69">
        <v>142.30000000000001</v>
      </c>
      <c r="K174" s="69">
        <v>-3</v>
      </c>
      <c r="L174" s="69">
        <v>0</v>
      </c>
      <c r="M174" s="1" t="s">
        <v>109</v>
      </c>
      <c r="N174" s="69">
        <v>3</v>
      </c>
      <c r="O174" s="69">
        <v>26</v>
      </c>
      <c r="P174" s="69"/>
      <c r="Q174" s="69" t="s">
        <v>298</v>
      </c>
    </row>
    <row r="175" spans="1:17" x14ac:dyDescent="0.3">
      <c r="A175" s="1" t="s">
        <v>16402</v>
      </c>
      <c r="B175" s="1" t="s">
        <v>347</v>
      </c>
      <c r="C175" s="1" t="s">
        <v>351</v>
      </c>
      <c r="D175" s="69">
        <v>6</v>
      </c>
      <c r="E175" s="69">
        <v>-2.19</v>
      </c>
      <c r="F175" s="69">
        <v>1.71</v>
      </c>
      <c r="G175" s="69">
        <v>70</v>
      </c>
      <c r="H175" s="69">
        <v>7</v>
      </c>
      <c r="I175" s="1" t="s">
        <v>15637</v>
      </c>
      <c r="J175" s="69">
        <v>182.5</v>
      </c>
      <c r="K175" s="69">
        <v>3.4</v>
      </c>
      <c r="L175" s="69">
        <v>0</v>
      </c>
      <c r="M175" s="1" t="s">
        <v>16403</v>
      </c>
      <c r="N175" s="69">
        <v>0</v>
      </c>
      <c r="O175" s="69">
        <v>21</v>
      </c>
      <c r="P175" s="69"/>
      <c r="Q175" s="69" t="s">
        <v>298</v>
      </c>
    </row>
    <row r="176" spans="1:17" x14ac:dyDescent="0.3">
      <c r="A176" s="1" t="s">
        <v>15595</v>
      </c>
      <c r="B176" s="1" t="s">
        <v>320</v>
      </c>
      <c r="C176" s="1" t="s">
        <v>408</v>
      </c>
      <c r="D176" s="69">
        <v>10</v>
      </c>
      <c r="E176" s="69">
        <v>-2.2200000000000002</v>
      </c>
      <c r="F176" s="69">
        <v>0.85</v>
      </c>
      <c r="G176" s="69">
        <v>34</v>
      </c>
      <c r="H176" s="69">
        <v>8</v>
      </c>
      <c r="I176" s="1" t="s">
        <v>16757</v>
      </c>
      <c r="J176" s="69">
        <v>298.89999999999998</v>
      </c>
      <c r="K176" s="69">
        <v>4.0999999999999996</v>
      </c>
      <c r="L176" s="69">
        <v>0</v>
      </c>
      <c r="M176" s="1" t="s">
        <v>43</v>
      </c>
      <c r="N176" s="69">
        <v>6</v>
      </c>
      <c r="O176" s="69">
        <v>28</v>
      </c>
      <c r="P176" s="69"/>
      <c r="Q176" s="69" t="s">
        <v>298</v>
      </c>
    </row>
    <row r="177" spans="1:17" x14ac:dyDescent="0.3">
      <c r="A177" s="1" t="s">
        <v>9589</v>
      </c>
      <c r="B177" s="1" t="s">
        <v>448</v>
      </c>
      <c r="C177" s="1" t="s">
        <v>640</v>
      </c>
      <c r="D177" s="69">
        <v>7</v>
      </c>
      <c r="E177" s="69">
        <v>-2.27</v>
      </c>
      <c r="F177" s="69">
        <v>0.87</v>
      </c>
      <c r="G177" s="69">
        <v>52</v>
      </c>
      <c r="H177" s="69">
        <v>8</v>
      </c>
      <c r="I177" s="1" t="s">
        <v>16876</v>
      </c>
      <c r="J177" s="69">
        <v>150.69999999999999</v>
      </c>
      <c r="K177" s="69">
        <v>0.2</v>
      </c>
      <c r="L177" s="69">
        <v>0</v>
      </c>
      <c r="M177" s="1" t="s">
        <v>9587</v>
      </c>
      <c r="N177" s="69">
        <v>2</v>
      </c>
      <c r="O177" s="69">
        <v>23</v>
      </c>
      <c r="P177" s="69"/>
      <c r="Q177" s="69" t="s">
        <v>298</v>
      </c>
    </row>
    <row r="178" spans="1:17" x14ac:dyDescent="0.3">
      <c r="A178" s="1" t="s">
        <v>5999</v>
      </c>
      <c r="B178" s="1" t="s">
        <v>320</v>
      </c>
      <c r="C178" s="1" t="s">
        <v>302</v>
      </c>
      <c r="D178" s="69">
        <v>14</v>
      </c>
      <c r="E178" s="69">
        <v>-2.39</v>
      </c>
      <c r="F178" s="69">
        <v>1.02</v>
      </c>
      <c r="G178" s="69">
        <v>35</v>
      </c>
      <c r="H178" s="69">
        <v>8</v>
      </c>
      <c r="I178" s="1" t="s">
        <v>15618</v>
      </c>
      <c r="J178" s="69">
        <v>258.2</v>
      </c>
      <c r="K178" s="69">
        <v>0</v>
      </c>
      <c r="L178" s="69">
        <v>0</v>
      </c>
      <c r="M178" s="1" t="s">
        <v>5996</v>
      </c>
      <c r="N178" s="69">
        <v>8</v>
      </c>
      <c r="O178" s="69">
        <v>31</v>
      </c>
      <c r="P178" s="69"/>
      <c r="Q178" s="69" t="s">
        <v>298</v>
      </c>
    </row>
    <row r="179" spans="1:17" x14ac:dyDescent="0.3">
      <c r="A179" s="1" t="s">
        <v>5516</v>
      </c>
      <c r="B179" s="1" t="s">
        <v>347</v>
      </c>
      <c r="C179" s="1" t="s">
        <v>14224</v>
      </c>
      <c r="D179" s="69">
        <v>8</v>
      </c>
      <c r="E179" s="69">
        <v>-2.4300000000000002</v>
      </c>
      <c r="F179" s="69">
        <v>1.48</v>
      </c>
      <c r="G179" s="69">
        <v>71</v>
      </c>
      <c r="H179" s="69">
        <v>7</v>
      </c>
      <c r="I179" s="1" t="s">
        <v>16110</v>
      </c>
      <c r="J179" s="69">
        <v>157.4</v>
      </c>
      <c r="K179" s="69">
        <v>-2.2999999999999998</v>
      </c>
      <c r="L179" s="69">
        <v>0</v>
      </c>
      <c r="M179" s="1" t="s">
        <v>40</v>
      </c>
      <c r="N179" s="69">
        <v>7</v>
      </c>
      <c r="O179" s="69">
        <v>31</v>
      </c>
      <c r="P179" s="69"/>
      <c r="Q179" s="69" t="s">
        <v>298</v>
      </c>
    </row>
    <row r="180" spans="1:17" x14ac:dyDescent="0.3">
      <c r="A180" s="1" t="s">
        <v>1641</v>
      </c>
      <c r="B180" s="1" t="s">
        <v>347</v>
      </c>
      <c r="C180" s="1" t="s">
        <v>690</v>
      </c>
      <c r="D180" s="69">
        <v>10</v>
      </c>
      <c r="E180" s="69">
        <v>-2.5</v>
      </c>
      <c r="F180" s="69">
        <v>0.91</v>
      </c>
      <c r="G180" s="69">
        <v>72</v>
      </c>
      <c r="H180" s="69">
        <v>7</v>
      </c>
      <c r="I180" s="1" t="s">
        <v>16754</v>
      </c>
      <c r="J180" s="69">
        <v>246.3</v>
      </c>
      <c r="K180" s="69">
        <v>-5.6</v>
      </c>
      <c r="L180" s="69">
        <v>0</v>
      </c>
      <c r="M180" s="1" t="s">
        <v>86</v>
      </c>
      <c r="N180" s="69">
        <v>10</v>
      </c>
      <c r="O180" s="69">
        <v>30</v>
      </c>
      <c r="P180" s="69"/>
      <c r="Q180" s="69" t="s">
        <v>298</v>
      </c>
    </row>
    <row r="181" spans="1:17" x14ac:dyDescent="0.3">
      <c r="A181" s="1" t="s">
        <v>8100</v>
      </c>
      <c r="B181" s="1" t="s">
        <v>347</v>
      </c>
      <c r="C181" s="1" t="s">
        <v>313</v>
      </c>
      <c r="D181" s="69">
        <v>10</v>
      </c>
      <c r="E181" s="69">
        <v>-2.54</v>
      </c>
      <c r="F181" s="69">
        <v>0.86</v>
      </c>
      <c r="G181" s="69">
        <v>73</v>
      </c>
      <c r="H181" s="69">
        <v>7</v>
      </c>
      <c r="I181" s="1" t="s">
        <v>15577</v>
      </c>
      <c r="J181" s="69">
        <v>190.7</v>
      </c>
      <c r="K181" s="69">
        <v>-3.1</v>
      </c>
      <c r="L181" s="69">
        <v>0</v>
      </c>
      <c r="M181" s="1" t="s">
        <v>8099</v>
      </c>
      <c r="N181" s="69">
        <v>2</v>
      </c>
      <c r="O181" s="69">
        <v>24</v>
      </c>
      <c r="P181" s="69"/>
      <c r="Q181" s="69" t="s">
        <v>298</v>
      </c>
    </row>
    <row r="182" spans="1:17" x14ac:dyDescent="0.3">
      <c r="A182" s="1" t="s">
        <v>9417</v>
      </c>
      <c r="B182" s="1" t="s">
        <v>320</v>
      </c>
      <c r="C182" s="1" t="s">
        <v>870</v>
      </c>
      <c r="D182" s="69">
        <v>13</v>
      </c>
      <c r="E182" s="69">
        <v>-2.6</v>
      </c>
      <c r="F182" s="69">
        <v>1.1000000000000001</v>
      </c>
      <c r="G182" s="69">
        <v>36</v>
      </c>
      <c r="H182" s="69">
        <v>8</v>
      </c>
      <c r="I182" s="1" t="s">
        <v>16871</v>
      </c>
      <c r="J182" s="69">
        <v>247.3</v>
      </c>
      <c r="K182" s="69">
        <v>0</v>
      </c>
      <c r="L182" s="69">
        <v>0</v>
      </c>
      <c r="M182" s="1" t="s">
        <v>9414</v>
      </c>
      <c r="N182" s="69">
        <v>4</v>
      </c>
      <c r="O182" s="69">
        <v>26</v>
      </c>
      <c r="P182" s="69"/>
      <c r="Q182" s="69" t="s">
        <v>298</v>
      </c>
    </row>
    <row r="183" spans="1:17" x14ac:dyDescent="0.3">
      <c r="A183" s="1" t="s">
        <v>16608</v>
      </c>
      <c r="B183" s="1" t="s">
        <v>347</v>
      </c>
      <c r="C183" s="1" t="s">
        <v>334</v>
      </c>
      <c r="D183" s="69">
        <v>8</v>
      </c>
      <c r="E183" s="69">
        <v>-2.63</v>
      </c>
      <c r="F183" s="69">
        <v>1.78</v>
      </c>
      <c r="G183" s="69">
        <v>74</v>
      </c>
      <c r="H183" s="69">
        <v>7</v>
      </c>
      <c r="I183" s="1" t="s">
        <v>16870</v>
      </c>
      <c r="J183" s="69">
        <v>167.5</v>
      </c>
      <c r="K183" s="69">
        <v>-0.8</v>
      </c>
      <c r="L183" s="69">
        <v>0</v>
      </c>
      <c r="M183" s="1" t="s">
        <v>16609</v>
      </c>
      <c r="N183" s="69">
        <v>0</v>
      </c>
      <c r="O183" s="69">
        <v>21</v>
      </c>
      <c r="P183" s="69"/>
      <c r="Q183" s="69" t="s">
        <v>298</v>
      </c>
    </row>
    <row r="184" spans="1:17" x14ac:dyDescent="0.3">
      <c r="A184" s="1" t="s">
        <v>980</v>
      </c>
      <c r="B184" s="1" t="s">
        <v>347</v>
      </c>
      <c r="C184" s="1" t="s">
        <v>339</v>
      </c>
      <c r="D184" s="69">
        <v>12</v>
      </c>
      <c r="E184" s="69">
        <v>-2.67</v>
      </c>
      <c r="F184" s="69">
        <v>1.34</v>
      </c>
      <c r="G184" s="69">
        <v>75</v>
      </c>
      <c r="H184" s="69">
        <v>7</v>
      </c>
      <c r="I184" s="1" t="s">
        <v>16141</v>
      </c>
      <c r="J184" s="69">
        <v>217.6</v>
      </c>
      <c r="K184" s="69">
        <v>-0.8</v>
      </c>
      <c r="L184" s="69">
        <v>0</v>
      </c>
      <c r="M184" s="1" t="s">
        <v>85</v>
      </c>
      <c r="N184" s="69">
        <v>10</v>
      </c>
      <c r="O184" s="69">
        <v>32</v>
      </c>
      <c r="P184" s="69"/>
      <c r="Q184" s="69" t="s">
        <v>298</v>
      </c>
    </row>
    <row r="185" spans="1:17" x14ac:dyDescent="0.3">
      <c r="A185" s="1" t="s">
        <v>2231</v>
      </c>
      <c r="B185" s="1" t="s">
        <v>448</v>
      </c>
      <c r="C185" s="1" t="s">
        <v>486</v>
      </c>
      <c r="D185" s="69">
        <v>14</v>
      </c>
      <c r="E185" s="69">
        <v>-2.7</v>
      </c>
      <c r="F185" s="69">
        <v>1.54</v>
      </c>
      <c r="G185" s="69">
        <v>53</v>
      </c>
      <c r="H185" s="69">
        <v>8</v>
      </c>
      <c r="I185" s="1" t="s">
        <v>16750</v>
      </c>
      <c r="J185" s="69">
        <v>178.6</v>
      </c>
      <c r="K185" s="69">
        <v>-2.1</v>
      </c>
      <c r="L185" s="69">
        <v>0</v>
      </c>
      <c r="M185" s="1" t="s">
        <v>79</v>
      </c>
      <c r="N185" s="69">
        <v>3</v>
      </c>
      <c r="O185" s="69">
        <v>26</v>
      </c>
      <c r="P185" s="69"/>
      <c r="Q185" s="69" t="s">
        <v>298</v>
      </c>
    </row>
    <row r="186" spans="1:17" x14ac:dyDescent="0.3">
      <c r="A186" s="1" t="s">
        <v>2937</v>
      </c>
      <c r="B186" s="1" t="s">
        <v>448</v>
      </c>
      <c r="C186" s="1" t="s">
        <v>414</v>
      </c>
      <c r="D186" s="69">
        <v>9</v>
      </c>
      <c r="E186" s="69">
        <v>-2.7</v>
      </c>
      <c r="F186" s="69">
        <v>1.01</v>
      </c>
      <c r="G186" s="69">
        <v>54</v>
      </c>
      <c r="H186" s="69">
        <v>8</v>
      </c>
      <c r="I186" s="1" t="s">
        <v>16140</v>
      </c>
      <c r="J186" s="69">
        <v>159.5</v>
      </c>
      <c r="K186" s="69">
        <v>-0.3</v>
      </c>
      <c r="L186" s="69">
        <v>0</v>
      </c>
      <c r="M186" s="1" t="s">
        <v>36</v>
      </c>
      <c r="N186" s="69">
        <v>3</v>
      </c>
      <c r="O186" s="69">
        <v>25</v>
      </c>
      <c r="P186" s="69" t="s">
        <v>407</v>
      </c>
      <c r="Q186" s="69" t="s">
        <v>298</v>
      </c>
    </row>
    <row r="187" spans="1:17" x14ac:dyDescent="0.3">
      <c r="A187" s="1" t="s">
        <v>8019</v>
      </c>
      <c r="B187" s="1" t="s">
        <v>347</v>
      </c>
      <c r="C187" s="1" t="s">
        <v>364</v>
      </c>
      <c r="D187" s="69">
        <v>13</v>
      </c>
      <c r="E187" s="69">
        <v>-2.72</v>
      </c>
      <c r="F187" s="69">
        <v>1.42</v>
      </c>
      <c r="G187" s="69">
        <v>76</v>
      </c>
      <c r="H187" s="69">
        <v>7</v>
      </c>
      <c r="I187" s="1" t="s">
        <v>15640</v>
      </c>
      <c r="J187" s="69">
        <v>212.3</v>
      </c>
      <c r="K187" s="69">
        <v>-5.9</v>
      </c>
      <c r="L187" s="69">
        <v>0</v>
      </c>
      <c r="M187" s="1" t="s">
        <v>106</v>
      </c>
      <c r="N187" s="69">
        <v>3</v>
      </c>
      <c r="O187" s="69">
        <v>26</v>
      </c>
      <c r="P187" s="69"/>
      <c r="Q187" s="69" t="s">
        <v>298</v>
      </c>
    </row>
    <row r="188" spans="1:17" x14ac:dyDescent="0.3">
      <c r="A188" s="1" t="s">
        <v>1929</v>
      </c>
      <c r="B188" s="1" t="s">
        <v>347</v>
      </c>
      <c r="C188" s="1" t="s">
        <v>302</v>
      </c>
      <c r="D188" s="69">
        <v>14</v>
      </c>
      <c r="E188" s="69">
        <v>-2.74</v>
      </c>
      <c r="F188" s="69">
        <v>1.19</v>
      </c>
      <c r="G188" s="69">
        <v>77</v>
      </c>
      <c r="H188" s="69">
        <v>7</v>
      </c>
      <c r="I188" s="1" t="s">
        <v>16766</v>
      </c>
      <c r="J188" s="69">
        <v>186.1</v>
      </c>
      <c r="K188" s="69">
        <v>-4.2</v>
      </c>
      <c r="L188" s="69">
        <v>0</v>
      </c>
      <c r="M188" s="1" t="s">
        <v>1926</v>
      </c>
      <c r="N188" s="69">
        <v>2</v>
      </c>
      <c r="O188" s="69">
        <v>24</v>
      </c>
      <c r="P188" s="69"/>
      <c r="Q188" s="69" t="s">
        <v>298</v>
      </c>
    </row>
    <row r="189" spans="1:17" x14ac:dyDescent="0.3">
      <c r="A189" s="1" t="s">
        <v>1690</v>
      </c>
      <c r="B189" s="1" t="s">
        <v>310</v>
      </c>
      <c r="C189" s="1" t="s">
        <v>909</v>
      </c>
      <c r="D189" s="69">
        <v>7</v>
      </c>
      <c r="E189" s="69">
        <v>-2.79</v>
      </c>
      <c r="F189" s="69">
        <v>1.43</v>
      </c>
      <c r="G189" s="69">
        <v>22</v>
      </c>
      <c r="H189" s="69">
        <v>4</v>
      </c>
      <c r="I189" s="1" t="s">
        <v>15621</v>
      </c>
      <c r="J189" s="69">
        <v>158.6</v>
      </c>
      <c r="K189" s="69">
        <v>1</v>
      </c>
      <c r="L189" s="69">
        <v>0</v>
      </c>
      <c r="M189" s="1" t="s">
        <v>14</v>
      </c>
      <c r="N189" s="69">
        <v>17</v>
      </c>
      <c r="O189" s="69">
        <v>39</v>
      </c>
      <c r="P189" s="69"/>
      <c r="Q189" s="69" t="s">
        <v>298</v>
      </c>
    </row>
    <row r="190" spans="1:17" x14ac:dyDescent="0.3">
      <c r="A190" s="1" t="s">
        <v>15588</v>
      </c>
      <c r="B190" s="1" t="s">
        <v>448</v>
      </c>
      <c r="C190" s="1" t="s">
        <v>532</v>
      </c>
      <c r="D190" s="69">
        <v>6</v>
      </c>
      <c r="E190" s="69">
        <v>-2.81</v>
      </c>
      <c r="F190" s="69">
        <v>2.37</v>
      </c>
      <c r="G190" s="69">
        <v>55</v>
      </c>
      <c r="H190" s="69">
        <v>9</v>
      </c>
      <c r="I190" s="1" t="s">
        <v>15636</v>
      </c>
      <c r="J190" s="69">
        <v>213.9</v>
      </c>
      <c r="K190" s="69">
        <v>8.5</v>
      </c>
      <c r="L190" s="69">
        <v>0</v>
      </c>
      <c r="M190" s="1" t="s">
        <v>6308</v>
      </c>
      <c r="N190" s="69">
        <v>3</v>
      </c>
      <c r="O190" s="69">
        <v>25</v>
      </c>
      <c r="P190" s="69" t="s">
        <v>1052</v>
      </c>
      <c r="Q190" s="69" t="s">
        <v>294</v>
      </c>
    </row>
    <row r="191" spans="1:17" x14ac:dyDescent="0.3">
      <c r="A191" s="1" t="s">
        <v>16386</v>
      </c>
      <c r="B191" s="1" t="s">
        <v>320</v>
      </c>
      <c r="C191" s="1" t="s">
        <v>297</v>
      </c>
      <c r="D191" s="69">
        <v>7</v>
      </c>
      <c r="E191" s="69">
        <v>-2.82</v>
      </c>
      <c r="F191" s="69">
        <v>0.83</v>
      </c>
      <c r="G191" s="69">
        <v>37</v>
      </c>
      <c r="H191" s="69">
        <v>8</v>
      </c>
      <c r="I191" s="1" t="s">
        <v>16820</v>
      </c>
      <c r="J191" s="69">
        <v>284.60000000000002</v>
      </c>
      <c r="K191" s="69">
        <v>1</v>
      </c>
      <c r="L191" s="69">
        <v>0</v>
      </c>
      <c r="M191" s="1" t="s">
        <v>6111</v>
      </c>
      <c r="N191" s="69">
        <v>1</v>
      </c>
      <c r="O191" s="69">
        <v>23</v>
      </c>
      <c r="P191" s="69"/>
      <c r="Q191" s="69" t="s">
        <v>298</v>
      </c>
    </row>
    <row r="192" spans="1:17" x14ac:dyDescent="0.3">
      <c r="A192" s="1" t="s">
        <v>6738</v>
      </c>
      <c r="B192" s="1" t="s">
        <v>320</v>
      </c>
      <c r="C192" s="1" t="s">
        <v>741</v>
      </c>
      <c r="D192" s="69">
        <v>7</v>
      </c>
      <c r="E192" s="69">
        <v>-2.85</v>
      </c>
      <c r="F192" s="69">
        <v>0.99</v>
      </c>
      <c r="G192" s="69">
        <v>38</v>
      </c>
      <c r="H192" s="69">
        <v>8</v>
      </c>
      <c r="I192" s="1" t="s">
        <v>16776</v>
      </c>
      <c r="J192" s="69">
        <v>282.10000000000002</v>
      </c>
      <c r="K192" s="69">
        <v>0</v>
      </c>
      <c r="L192" s="69">
        <v>0</v>
      </c>
      <c r="M192" s="1" t="s">
        <v>6735</v>
      </c>
      <c r="N192" s="69">
        <v>3</v>
      </c>
      <c r="O192" s="69">
        <v>25</v>
      </c>
      <c r="P192" s="69"/>
      <c r="Q192" s="69" t="s">
        <v>298</v>
      </c>
    </row>
    <row r="193" spans="1:17" x14ac:dyDescent="0.3">
      <c r="A193" s="1" t="s">
        <v>16263</v>
      </c>
      <c r="B193" s="1" t="s">
        <v>347</v>
      </c>
      <c r="C193" s="1" t="s">
        <v>870</v>
      </c>
      <c r="D193" s="69">
        <v>13</v>
      </c>
      <c r="E193" s="69">
        <v>-2.86</v>
      </c>
      <c r="F193" s="69">
        <v>1.25</v>
      </c>
      <c r="G193" s="69">
        <v>78</v>
      </c>
      <c r="H193" s="69">
        <v>7</v>
      </c>
      <c r="I193" s="1" t="s">
        <v>15603</v>
      </c>
      <c r="J193" s="69">
        <v>233</v>
      </c>
      <c r="K193" s="69">
        <v>5.7</v>
      </c>
      <c r="L193" s="69">
        <v>0</v>
      </c>
      <c r="M193" s="1" t="s">
        <v>16264</v>
      </c>
      <c r="N193" s="69">
        <v>0</v>
      </c>
      <c r="O193" s="69">
        <v>21</v>
      </c>
      <c r="P193" s="69"/>
      <c r="Q193" s="69" t="s">
        <v>298</v>
      </c>
    </row>
    <row r="194" spans="1:17" x14ac:dyDescent="0.3">
      <c r="A194" s="1" t="s">
        <v>4455</v>
      </c>
      <c r="B194" s="1" t="s">
        <v>448</v>
      </c>
      <c r="C194" s="1" t="s">
        <v>890</v>
      </c>
      <c r="D194" s="69">
        <v>10</v>
      </c>
      <c r="E194" s="69">
        <v>-2.9</v>
      </c>
      <c r="F194" s="69">
        <v>1.46</v>
      </c>
      <c r="G194" s="69">
        <v>56</v>
      </c>
      <c r="H194" s="69">
        <v>9</v>
      </c>
      <c r="I194" s="1" t="s">
        <v>16115</v>
      </c>
      <c r="J194" s="69">
        <v>162.4</v>
      </c>
      <c r="K194" s="69">
        <v>-0.8</v>
      </c>
      <c r="L194" s="69">
        <v>0</v>
      </c>
      <c r="M194" s="1" t="s">
        <v>47</v>
      </c>
      <c r="N194" s="69">
        <v>4</v>
      </c>
      <c r="O194" s="69">
        <v>25</v>
      </c>
      <c r="P194" s="69" t="s">
        <v>407</v>
      </c>
      <c r="Q194" s="69" t="s">
        <v>298</v>
      </c>
    </row>
    <row r="195" spans="1:17" x14ac:dyDescent="0.3">
      <c r="A195" s="1" t="s">
        <v>10302</v>
      </c>
      <c r="B195" s="1" t="s">
        <v>320</v>
      </c>
      <c r="C195" s="1" t="s">
        <v>414</v>
      </c>
      <c r="D195" s="69">
        <v>9</v>
      </c>
      <c r="E195" s="69">
        <v>-2.9</v>
      </c>
      <c r="F195" s="69">
        <v>0.74</v>
      </c>
      <c r="G195" s="69">
        <v>39</v>
      </c>
      <c r="H195" s="69">
        <v>8</v>
      </c>
      <c r="I195" s="1" t="s">
        <v>16854</v>
      </c>
      <c r="J195" s="69">
        <v>301</v>
      </c>
      <c r="K195" s="69">
        <v>0</v>
      </c>
      <c r="L195" s="69">
        <v>0</v>
      </c>
      <c r="M195" s="1" t="s">
        <v>10299</v>
      </c>
      <c r="N195" s="69">
        <v>3</v>
      </c>
      <c r="O195" s="69">
        <v>25</v>
      </c>
      <c r="P195" s="69"/>
      <c r="Q195" s="69" t="s">
        <v>298</v>
      </c>
    </row>
    <row r="196" spans="1:17" x14ac:dyDescent="0.3">
      <c r="A196" s="1" t="s">
        <v>4228</v>
      </c>
      <c r="B196" s="1" t="s">
        <v>347</v>
      </c>
      <c r="C196" s="1" t="s">
        <v>486</v>
      </c>
      <c r="D196" s="69">
        <v>14</v>
      </c>
      <c r="E196" s="69">
        <v>-2.92</v>
      </c>
      <c r="F196" s="69">
        <v>1.25</v>
      </c>
      <c r="G196" s="69">
        <v>79</v>
      </c>
      <c r="H196" s="69">
        <v>7</v>
      </c>
      <c r="I196" s="1" t="s">
        <v>16106</v>
      </c>
      <c r="J196" s="69">
        <v>209.4</v>
      </c>
      <c r="K196" s="69">
        <v>-4.8</v>
      </c>
      <c r="L196" s="69">
        <v>0</v>
      </c>
      <c r="M196" s="1" t="s">
        <v>4225</v>
      </c>
      <c r="N196" s="69">
        <v>2</v>
      </c>
      <c r="O196" s="69">
        <v>24</v>
      </c>
      <c r="P196" s="69"/>
      <c r="Q196" s="69" t="s">
        <v>298</v>
      </c>
    </row>
    <row r="197" spans="1:17" x14ac:dyDescent="0.3">
      <c r="A197" s="1" t="s">
        <v>9921</v>
      </c>
      <c r="B197" s="1" t="s">
        <v>448</v>
      </c>
      <c r="C197" s="1" t="s">
        <v>305</v>
      </c>
      <c r="D197" s="69">
        <v>12</v>
      </c>
      <c r="E197" s="69">
        <v>-2.93</v>
      </c>
      <c r="F197" s="69">
        <v>1.17</v>
      </c>
      <c r="G197" s="69">
        <v>57</v>
      </c>
      <c r="H197" s="69">
        <v>9</v>
      </c>
      <c r="I197" s="1" t="s">
        <v>16881</v>
      </c>
      <c r="J197" s="69">
        <v>218</v>
      </c>
      <c r="K197" s="69">
        <v>-1.8</v>
      </c>
      <c r="L197" s="69">
        <v>0</v>
      </c>
      <c r="M197" s="1" t="s">
        <v>232</v>
      </c>
      <c r="N197" s="69">
        <v>3</v>
      </c>
      <c r="O197" s="69">
        <v>26</v>
      </c>
      <c r="P197" s="69"/>
      <c r="Q197" s="69" t="s">
        <v>298</v>
      </c>
    </row>
    <row r="198" spans="1:17" x14ac:dyDescent="0.3">
      <c r="A198" s="1" t="s">
        <v>8573</v>
      </c>
      <c r="B198" s="1" t="s">
        <v>448</v>
      </c>
      <c r="C198" s="1" t="s">
        <v>518</v>
      </c>
      <c r="D198" s="69">
        <v>14</v>
      </c>
      <c r="E198" s="69">
        <v>-2.96</v>
      </c>
      <c r="F198" s="69">
        <v>1.31</v>
      </c>
      <c r="G198" s="69">
        <v>58</v>
      </c>
      <c r="H198" s="69">
        <v>9</v>
      </c>
      <c r="I198" s="1" t="s">
        <v>16778</v>
      </c>
      <c r="J198" s="69">
        <v>224</v>
      </c>
      <c r="K198" s="69">
        <v>-5.6</v>
      </c>
      <c r="L198" s="69">
        <v>0</v>
      </c>
      <c r="M198" s="1" t="s">
        <v>219</v>
      </c>
      <c r="N198" s="69">
        <v>6</v>
      </c>
      <c r="O198" s="69">
        <v>28</v>
      </c>
      <c r="P198" s="69"/>
      <c r="Q198" s="69" t="s">
        <v>298</v>
      </c>
    </row>
    <row r="199" spans="1:17" x14ac:dyDescent="0.3">
      <c r="A199" s="1" t="s">
        <v>10247</v>
      </c>
      <c r="B199" s="1" t="s">
        <v>448</v>
      </c>
      <c r="C199" s="1" t="s">
        <v>297</v>
      </c>
      <c r="D199" s="69">
        <v>7</v>
      </c>
      <c r="E199" s="69">
        <v>-2.97</v>
      </c>
      <c r="F199" s="69">
        <v>1.18</v>
      </c>
      <c r="G199" s="69">
        <v>59</v>
      </c>
      <c r="H199" s="69">
        <v>9</v>
      </c>
      <c r="I199" s="1" t="s">
        <v>15603</v>
      </c>
      <c r="J199" s="69">
        <v>233.3</v>
      </c>
      <c r="K199" s="69">
        <v>2.7</v>
      </c>
      <c r="L199" s="69">
        <v>0</v>
      </c>
      <c r="M199" s="1" t="s">
        <v>257</v>
      </c>
      <c r="N199" s="69">
        <v>3</v>
      </c>
      <c r="O199" s="69">
        <v>25</v>
      </c>
      <c r="P199" s="69"/>
      <c r="Q199" s="69" t="s">
        <v>298</v>
      </c>
    </row>
    <row r="200" spans="1:17" x14ac:dyDescent="0.3">
      <c r="A200" s="1" t="s">
        <v>10090</v>
      </c>
      <c r="B200" s="1" t="s">
        <v>320</v>
      </c>
      <c r="C200" s="1" t="s">
        <v>640</v>
      </c>
      <c r="D200" s="69">
        <v>7</v>
      </c>
      <c r="E200" s="69">
        <v>-3</v>
      </c>
      <c r="F200" s="69">
        <v>0.81</v>
      </c>
      <c r="G200" s="69">
        <v>40</v>
      </c>
      <c r="H200" s="69">
        <v>9</v>
      </c>
      <c r="I200" s="1" t="s">
        <v>16856</v>
      </c>
      <c r="J200" s="69">
        <v>320.5</v>
      </c>
      <c r="K200" s="69">
        <v>0</v>
      </c>
      <c r="L200" s="69">
        <v>0</v>
      </c>
      <c r="M200" s="1" t="s">
        <v>8232</v>
      </c>
      <c r="N200" s="69">
        <v>3</v>
      </c>
      <c r="O200" s="69">
        <v>25</v>
      </c>
      <c r="P200" s="69"/>
      <c r="Q200" s="69" t="s">
        <v>298</v>
      </c>
    </row>
    <row r="201" spans="1:17" x14ac:dyDescent="0.3">
      <c r="A201" s="1" t="s">
        <v>14770</v>
      </c>
      <c r="B201" s="1" t="s">
        <v>320</v>
      </c>
      <c r="C201" s="1" t="s">
        <v>1368</v>
      </c>
      <c r="D201" s="69">
        <v>11</v>
      </c>
      <c r="E201" s="69">
        <v>-3.15</v>
      </c>
      <c r="F201" s="69">
        <v>1.2</v>
      </c>
      <c r="G201" s="69">
        <v>41</v>
      </c>
      <c r="H201" s="69">
        <v>9</v>
      </c>
      <c r="I201" s="1" t="s">
        <v>16817</v>
      </c>
      <c r="J201" s="69">
        <v>304.8</v>
      </c>
      <c r="K201" s="69">
        <v>0</v>
      </c>
      <c r="L201" s="69">
        <v>0</v>
      </c>
      <c r="M201" s="1" t="s">
        <v>14771</v>
      </c>
      <c r="N201" s="69">
        <v>1</v>
      </c>
      <c r="O201" s="69">
        <v>23</v>
      </c>
      <c r="P201" s="69" t="s">
        <v>407</v>
      </c>
      <c r="Q201" s="69" t="s">
        <v>298</v>
      </c>
    </row>
    <row r="202" spans="1:17" x14ac:dyDescent="0.3">
      <c r="A202" s="1" t="s">
        <v>5363</v>
      </c>
      <c r="B202" s="1" t="s">
        <v>320</v>
      </c>
      <c r="C202" s="1" t="s">
        <v>313</v>
      </c>
      <c r="D202" s="69">
        <v>10</v>
      </c>
      <c r="E202" s="69">
        <v>-3.16</v>
      </c>
      <c r="F202" s="69">
        <v>0.92</v>
      </c>
      <c r="G202" s="69">
        <v>42</v>
      </c>
      <c r="H202" s="69">
        <v>9</v>
      </c>
      <c r="I202" s="1" t="s">
        <v>16811</v>
      </c>
      <c r="J202" s="69">
        <v>289.7</v>
      </c>
      <c r="K202" s="69">
        <v>0</v>
      </c>
      <c r="L202" s="69">
        <v>0</v>
      </c>
      <c r="M202" s="1" t="s">
        <v>210</v>
      </c>
      <c r="N202" s="69">
        <v>10</v>
      </c>
      <c r="O202" s="69">
        <v>31</v>
      </c>
      <c r="P202" s="69" t="s">
        <v>407</v>
      </c>
      <c r="Q202" s="69" t="s">
        <v>298</v>
      </c>
    </row>
    <row r="203" spans="1:17" x14ac:dyDescent="0.3">
      <c r="A203" s="1" t="s">
        <v>8156</v>
      </c>
      <c r="B203" s="1" t="s">
        <v>320</v>
      </c>
      <c r="C203" s="1" t="s">
        <v>14224</v>
      </c>
      <c r="D203" s="69">
        <v>8</v>
      </c>
      <c r="E203" s="69">
        <v>-3.18</v>
      </c>
      <c r="F203" s="69">
        <v>0.51</v>
      </c>
      <c r="G203" s="69">
        <v>43</v>
      </c>
      <c r="H203" s="69">
        <v>9</v>
      </c>
      <c r="I203" s="1" t="s">
        <v>295</v>
      </c>
      <c r="J203" s="69"/>
      <c r="K203" s="69"/>
      <c r="L203" s="69">
        <v>0</v>
      </c>
      <c r="M203" s="1" t="s">
        <v>8153</v>
      </c>
      <c r="N203" s="69">
        <v>9</v>
      </c>
      <c r="O203" s="69">
        <v>30</v>
      </c>
      <c r="P203" s="69"/>
      <c r="Q203" s="69" t="s">
        <v>298</v>
      </c>
    </row>
    <row r="204" spans="1:17" x14ac:dyDescent="0.3">
      <c r="A204" s="1" t="s">
        <v>8546</v>
      </c>
      <c r="B204" s="1" t="s">
        <v>320</v>
      </c>
      <c r="C204" s="1" t="s">
        <v>665</v>
      </c>
      <c r="D204" s="69">
        <v>13</v>
      </c>
      <c r="E204" s="69">
        <v>-3.19</v>
      </c>
      <c r="F204" s="69">
        <v>0.69</v>
      </c>
      <c r="G204" s="69">
        <v>44</v>
      </c>
      <c r="H204" s="69">
        <v>9</v>
      </c>
      <c r="I204" s="1" t="s">
        <v>16795</v>
      </c>
      <c r="J204" s="69">
        <v>307.39999999999998</v>
      </c>
      <c r="K204" s="69">
        <v>0</v>
      </c>
      <c r="L204" s="69">
        <v>0</v>
      </c>
      <c r="M204" s="1" t="s">
        <v>75</v>
      </c>
      <c r="N204" s="69">
        <v>4</v>
      </c>
      <c r="O204" s="69">
        <v>25</v>
      </c>
      <c r="P204" s="69"/>
      <c r="Q204" s="69" t="s">
        <v>298</v>
      </c>
    </row>
    <row r="205" spans="1:17" x14ac:dyDescent="0.3">
      <c r="A205" s="1" t="s">
        <v>6672</v>
      </c>
      <c r="B205" s="1" t="s">
        <v>347</v>
      </c>
      <c r="C205" s="1" t="s">
        <v>14224</v>
      </c>
      <c r="D205" s="69">
        <v>8</v>
      </c>
      <c r="E205" s="69">
        <v>-3.23</v>
      </c>
      <c r="F205" s="69">
        <v>1.1299999999999999</v>
      </c>
      <c r="G205" s="69">
        <v>80</v>
      </c>
      <c r="H205" s="69">
        <v>7</v>
      </c>
      <c r="I205" s="1" t="s">
        <v>16828</v>
      </c>
      <c r="J205" s="69">
        <v>252.4</v>
      </c>
      <c r="K205" s="69">
        <v>-6.9</v>
      </c>
      <c r="L205" s="69">
        <v>0</v>
      </c>
      <c r="M205" s="1" t="s">
        <v>6670</v>
      </c>
      <c r="N205" s="69">
        <v>2</v>
      </c>
      <c r="O205" s="69">
        <v>25</v>
      </c>
      <c r="P205" s="69"/>
      <c r="Q205" s="69" t="s">
        <v>298</v>
      </c>
    </row>
    <row r="206" spans="1:17" x14ac:dyDescent="0.3">
      <c r="A206" s="1" t="s">
        <v>7240</v>
      </c>
      <c r="B206" s="1" t="s">
        <v>448</v>
      </c>
      <c r="C206" s="1" t="s">
        <v>1190</v>
      </c>
      <c r="D206" s="69">
        <v>9</v>
      </c>
      <c r="E206" s="69">
        <v>-3.27</v>
      </c>
      <c r="F206" s="69">
        <v>1.1299999999999999</v>
      </c>
      <c r="G206" s="69">
        <v>60</v>
      </c>
      <c r="H206" s="69">
        <v>9</v>
      </c>
      <c r="I206" s="1" t="s">
        <v>15574</v>
      </c>
      <c r="J206" s="69">
        <v>205</v>
      </c>
      <c r="K206" s="69">
        <v>1.8</v>
      </c>
      <c r="L206" s="69">
        <v>0</v>
      </c>
      <c r="M206" s="1" t="s">
        <v>191</v>
      </c>
      <c r="N206" s="69">
        <v>8</v>
      </c>
      <c r="O206" s="69">
        <v>29</v>
      </c>
      <c r="P206" s="69"/>
      <c r="Q206" s="69" t="s">
        <v>298</v>
      </c>
    </row>
    <row r="207" spans="1:17" x14ac:dyDescent="0.3">
      <c r="A207" s="1" t="s">
        <v>6687</v>
      </c>
      <c r="B207" s="1" t="s">
        <v>448</v>
      </c>
      <c r="C207" s="1" t="s">
        <v>302</v>
      </c>
      <c r="D207" s="69">
        <v>14</v>
      </c>
      <c r="E207" s="69">
        <v>-3.29</v>
      </c>
      <c r="F207" s="69">
        <v>2.58</v>
      </c>
      <c r="G207" s="69">
        <v>61</v>
      </c>
      <c r="H207" s="69">
        <v>9</v>
      </c>
      <c r="I207" s="1" t="s">
        <v>15550</v>
      </c>
      <c r="J207" s="69">
        <v>185.3</v>
      </c>
      <c r="K207" s="69">
        <v>0.1</v>
      </c>
      <c r="L207" s="69">
        <v>0</v>
      </c>
      <c r="M207" s="1" t="s">
        <v>224</v>
      </c>
      <c r="N207" s="69">
        <v>4</v>
      </c>
      <c r="O207" s="69">
        <v>25</v>
      </c>
      <c r="P207" s="69" t="s">
        <v>407</v>
      </c>
      <c r="Q207" s="69" t="s">
        <v>298</v>
      </c>
    </row>
    <row r="208" spans="1:17" x14ac:dyDescent="0.3">
      <c r="A208" s="1" t="s">
        <v>16896</v>
      </c>
      <c r="B208" s="1" t="s">
        <v>347</v>
      </c>
      <c r="C208" s="1" t="s">
        <v>717</v>
      </c>
      <c r="D208" s="69">
        <v>9</v>
      </c>
      <c r="E208" s="69">
        <v>-3.34</v>
      </c>
      <c r="F208" s="69">
        <v>1.0900000000000001</v>
      </c>
      <c r="G208" s="69">
        <v>81</v>
      </c>
      <c r="H208" s="69">
        <v>7</v>
      </c>
      <c r="I208" s="1" t="s">
        <v>16897</v>
      </c>
      <c r="J208" s="69">
        <v>229.4</v>
      </c>
      <c r="K208" s="69">
        <v>5</v>
      </c>
      <c r="L208" s="69">
        <v>0</v>
      </c>
      <c r="M208" s="1" t="s">
        <v>16258</v>
      </c>
      <c r="N208" s="69">
        <v>0</v>
      </c>
      <c r="O208" s="69">
        <v>21</v>
      </c>
      <c r="P208" s="69"/>
      <c r="Q208" s="69" t="s">
        <v>298</v>
      </c>
    </row>
    <row r="209" spans="1:17" x14ac:dyDescent="0.3">
      <c r="A209" s="1" t="s">
        <v>9917</v>
      </c>
      <c r="B209" s="1" t="s">
        <v>310</v>
      </c>
      <c r="C209" s="1" t="s">
        <v>870</v>
      </c>
      <c r="D209" s="69">
        <v>13</v>
      </c>
      <c r="E209" s="69">
        <v>-3.35</v>
      </c>
      <c r="F209" s="69">
        <v>1.46</v>
      </c>
      <c r="G209" s="69">
        <v>23</v>
      </c>
      <c r="H209" s="69">
        <v>4</v>
      </c>
      <c r="I209" s="1" t="s">
        <v>16880</v>
      </c>
      <c r="J209" s="69">
        <v>188.4</v>
      </c>
      <c r="K209" s="69">
        <v>-2.2999999999999998</v>
      </c>
      <c r="L209" s="69">
        <v>0</v>
      </c>
      <c r="M209" s="1" t="s">
        <v>173</v>
      </c>
      <c r="N209" s="69">
        <v>3</v>
      </c>
      <c r="O209" s="69">
        <v>24</v>
      </c>
      <c r="P209" s="69"/>
      <c r="Q209" s="69" t="s">
        <v>298</v>
      </c>
    </row>
    <row r="210" spans="1:17" x14ac:dyDescent="0.3">
      <c r="A210" s="1" t="s">
        <v>14635</v>
      </c>
      <c r="B210" s="1" t="s">
        <v>347</v>
      </c>
      <c r="C210" s="1" t="s">
        <v>351</v>
      </c>
      <c r="D210" s="69">
        <v>6</v>
      </c>
      <c r="E210" s="69">
        <v>-3.37</v>
      </c>
      <c r="F210" s="69">
        <v>1.06</v>
      </c>
      <c r="G210" s="69">
        <v>82</v>
      </c>
      <c r="H210" s="69">
        <v>7</v>
      </c>
      <c r="I210" s="1" t="s">
        <v>16753</v>
      </c>
      <c r="J210" s="69">
        <v>194.8</v>
      </c>
      <c r="K210" s="69">
        <v>-2.1</v>
      </c>
      <c r="L210" s="69">
        <v>0</v>
      </c>
      <c r="M210" s="1" t="s">
        <v>14636</v>
      </c>
      <c r="N210" s="69">
        <v>1</v>
      </c>
      <c r="O210" s="69">
        <v>23</v>
      </c>
      <c r="P210" s="69"/>
      <c r="Q210" s="69" t="s">
        <v>298</v>
      </c>
    </row>
    <row r="211" spans="1:17" x14ac:dyDescent="0.3">
      <c r="A211" s="1" t="s">
        <v>9000</v>
      </c>
      <c r="B211" s="1" t="s">
        <v>320</v>
      </c>
      <c r="C211" s="1" t="s">
        <v>339</v>
      </c>
      <c r="D211" s="69">
        <v>12</v>
      </c>
      <c r="E211" s="69">
        <v>-3.37</v>
      </c>
      <c r="F211" s="69">
        <v>0.67</v>
      </c>
      <c r="G211" s="69">
        <v>45</v>
      </c>
      <c r="H211" s="69">
        <v>9</v>
      </c>
      <c r="I211" s="1" t="s">
        <v>16830</v>
      </c>
      <c r="J211" s="69">
        <v>317</v>
      </c>
      <c r="K211" s="69">
        <v>0</v>
      </c>
      <c r="L211" s="69">
        <v>0</v>
      </c>
      <c r="M211" s="1" t="s">
        <v>8997</v>
      </c>
      <c r="N211" s="69">
        <v>6</v>
      </c>
      <c r="O211" s="69">
        <v>27</v>
      </c>
      <c r="P211" s="69"/>
      <c r="Q211" s="69" t="s">
        <v>298</v>
      </c>
    </row>
    <row r="212" spans="1:17" x14ac:dyDescent="0.3">
      <c r="A212" s="1" t="s">
        <v>3074</v>
      </c>
      <c r="B212" s="1" t="s">
        <v>347</v>
      </c>
      <c r="C212" s="1" t="s">
        <v>334</v>
      </c>
      <c r="D212" s="69">
        <v>8</v>
      </c>
      <c r="E212" s="69">
        <v>-3.38</v>
      </c>
      <c r="F212" s="69">
        <v>1.24</v>
      </c>
      <c r="G212" s="69">
        <v>83</v>
      </c>
      <c r="H212" s="69">
        <v>7</v>
      </c>
      <c r="I212" s="1" t="s">
        <v>16778</v>
      </c>
      <c r="J212" s="69">
        <v>224.6</v>
      </c>
      <c r="K212" s="69">
        <v>-0.8</v>
      </c>
      <c r="L212" s="69">
        <v>0</v>
      </c>
      <c r="M212" s="1" t="s">
        <v>39</v>
      </c>
      <c r="N212" s="69">
        <v>7</v>
      </c>
      <c r="O212" s="69">
        <v>28</v>
      </c>
      <c r="P212" s="69"/>
      <c r="Q212" s="69" t="s">
        <v>298</v>
      </c>
    </row>
    <row r="213" spans="1:17" x14ac:dyDescent="0.3">
      <c r="A213" s="1" t="s">
        <v>5972</v>
      </c>
      <c r="B213" s="1" t="s">
        <v>320</v>
      </c>
      <c r="C213" s="1" t="s">
        <v>408</v>
      </c>
      <c r="D213" s="69">
        <v>10</v>
      </c>
      <c r="E213" s="69">
        <v>-3.39</v>
      </c>
      <c r="F213" s="69">
        <v>0.91</v>
      </c>
      <c r="G213" s="69">
        <v>46</v>
      </c>
      <c r="H213" s="69">
        <v>9</v>
      </c>
      <c r="I213" s="1" t="s">
        <v>16818</v>
      </c>
      <c r="J213" s="69">
        <v>327.10000000000002</v>
      </c>
      <c r="K213" s="69">
        <v>0</v>
      </c>
      <c r="L213" s="69">
        <v>0</v>
      </c>
      <c r="M213" s="1" t="s">
        <v>5971</v>
      </c>
      <c r="N213" s="69">
        <v>2</v>
      </c>
      <c r="O213" s="69">
        <v>25</v>
      </c>
      <c r="P213" s="69"/>
      <c r="Q213" s="69" t="s">
        <v>298</v>
      </c>
    </row>
    <row r="214" spans="1:17" x14ac:dyDescent="0.3">
      <c r="A214" s="1" t="s">
        <v>14423</v>
      </c>
      <c r="B214" s="1" t="s">
        <v>320</v>
      </c>
      <c r="C214" s="1" t="s">
        <v>665</v>
      </c>
      <c r="D214" s="69">
        <v>13</v>
      </c>
      <c r="E214" s="69">
        <v>-3.41</v>
      </c>
      <c r="F214" s="69">
        <v>0.74</v>
      </c>
      <c r="G214" s="69">
        <v>47</v>
      </c>
      <c r="H214" s="69">
        <v>9</v>
      </c>
      <c r="I214" s="1" t="s">
        <v>16786</v>
      </c>
      <c r="J214" s="69">
        <v>310.39999999999998</v>
      </c>
      <c r="K214" s="69">
        <v>0</v>
      </c>
      <c r="L214" s="69">
        <v>0</v>
      </c>
      <c r="M214" s="1" t="s">
        <v>14424</v>
      </c>
      <c r="N214" s="69">
        <v>1</v>
      </c>
      <c r="O214" s="69">
        <v>23</v>
      </c>
      <c r="P214" s="69"/>
      <c r="Q214" s="69" t="s">
        <v>298</v>
      </c>
    </row>
    <row r="215" spans="1:17" x14ac:dyDescent="0.3">
      <c r="A215" s="1" t="s">
        <v>7475</v>
      </c>
      <c r="B215" s="1" t="s">
        <v>347</v>
      </c>
      <c r="C215" s="1" t="s">
        <v>566</v>
      </c>
      <c r="D215" s="69">
        <v>11</v>
      </c>
      <c r="E215" s="69">
        <v>-3.41</v>
      </c>
      <c r="F215" s="69">
        <v>1.81</v>
      </c>
      <c r="G215" s="69">
        <v>84</v>
      </c>
      <c r="H215" s="69">
        <v>7</v>
      </c>
      <c r="I215" s="1" t="s">
        <v>16824</v>
      </c>
      <c r="J215" s="69">
        <v>240.4</v>
      </c>
      <c r="K215" s="69">
        <v>-0.1</v>
      </c>
      <c r="L215" s="69">
        <v>0</v>
      </c>
      <c r="M215" s="1" t="s">
        <v>212</v>
      </c>
      <c r="N215" s="69">
        <v>13</v>
      </c>
      <c r="O215" s="69">
        <v>34</v>
      </c>
      <c r="P215" s="69"/>
      <c r="Q215" s="69" t="s">
        <v>298</v>
      </c>
    </row>
    <row r="216" spans="1:17" x14ac:dyDescent="0.3">
      <c r="A216" s="1" t="s">
        <v>14229</v>
      </c>
      <c r="B216" s="1" t="s">
        <v>448</v>
      </c>
      <c r="C216" s="1" t="s">
        <v>518</v>
      </c>
      <c r="D216" s="69">
        <v>14</v>
      </c>
      <c r="E216" s="69">
        <v>-3.44</v>
      </c>
      <c r="F216" s="69">
        <v>1.07</v>
      </c>
      <c r="G216" s="69">
        <v>62</v>
      </c>
      <c r="H216" s="69">
        <v>9</v>
      </c>
      <c r="I216" s="1" t="s">
        <v>15629</v>
      </c>
      <c r="J216" s="69">
        <v>183.4</v>
      </c>
      <c r="K216" s="69">
        <v>-6.3</v>
      </c>
      <c r="L216" s="69">
        <v>0</v>
      </c>
      <c r="M216" s="1" t="s">
        <v>14230</v>
      </c>
      <c r="N216" s="69">
        <v>1</v>
      </c>
      <c r="O216" s="69">
        <v>22</v>
      </c>
      <c r="P216" s="69"/>
      <c r="Q216" s="69" t="s">
        <v>298</v>
      </c>
    </row>
    <row r="217" spans="1:17" x14ac:dyDescent="0.3">
      <c r="A217" s="1" t="s">
        <v>10457</v>
      </c>
      <c r="B217" s="1" t="s">
        <v>310</v>
      </c>
      <c r="C217" s="1" t="s">
        <v>717</v>
      </c>
      <c r="D217" s="69">
        <v>9</v>
      </c>
      <c r="E217" s="69">
        <v>-3.45</v>
      </c>
      <c r="F217" s="69">
        <v>1.82</v>
      </c>
      <c r="G217" s="69">
        <v>24</v>
      </c>
      <c r="H217" s="69">
        <v>4</v>
      </c>
      <c r="I217" s="1" t="s">
        <v>16133</v>
      </c>
      <c r="J217" s="69">
        <v>210.4</v>
      </c>
      <c r="K217" s="69">
        <v>-0.7</v>
      </c>
      <c r="L217" s="69">
        <v>0</v>
      </c>
      <c r="M217" s="1" t="s">
        <v>242</v>
      </c>
      <c r="N217" s="69">
        <v>5</v>
      </c>
      <c r="O217" s="69">
        <v>26</v>
      </c>
      <c r="P217" s="69"/>
      <c r="Q217" s="69" t="s">
        <v>298</v>
      </c>
    </row>
    <row r="218" spans="1:17" x14ac:dyDescent="0.3">
      <c r="A218" s="1" t="s">
        <v>15596</v>
      </c>
      <c r="B218" s="1" t="s">
        <v>320</v>
      </c>
      <c r="C218" s="1" t="s">
        <v>904</v>
      </c>
      <c r="D218" s="69">
        <v>7</v>
      </c>
      <c r="E218" s="69">
        <v>-3.46</v>
      </c>
      <c r="F218" s="69">
        <v>0.84</v>
      </c>
      <c r="G218" s="69">
        <v>48</v>
      </c>
      <c r="H218" s="69">
        <v>9</v>
      </c>
      <c r="I218" s="1" t="s">
        <v>16812</v>
      </c>
      <c r="J218" s="69">
        <v>337.6</v>
      </c>
      <c r="K218" s="69">
        <v>0</v>
      </c>
      <c r="L218" s="69">
        <v>0</v>
      </c>
      <c r="M218" s="1" t="s">
        <v>5366</v>
      </c>
      <c r="N218" s="69">
        <v>6</v>
      </c>
      <c r="O218" s="69">
        <v>29</v>
      </c>
      <c r="P218" s="69"/>
      <c r="Q218" s="69" t="s">
        <v>298</v>
      </c>
    </row>
    <row r="219" spans="1:17" x14ac:dyDescent="0.3">
      <c r="A219" s="1" t="s">
        <v>10400</v>
      </c>
      <c r="B219" s="1" t="s">
        <v>320</v>
      </c>
      <c r="C219" s="1" t="s">
        <v>703</v>
      </c>
      <c r="D219" s="69">
        <v>7</v>
      </c>
      <c r="E219" s="69">
        <v>-3.47</v>
      </c>
      <c r="F219" s="69">
        <v>1.1100000000000001</v>
      </c>
      <c r="G219" s="69">
        <v>49</v>
      </c>
      <c r="H219" s="69">
        <v>9</v>
      </c>
      <c r="I219" s="1" t="s">
        <v>16770</v>
      </c>
      <c r="J219" s="69">
        <v>339.1</v>
      </c>
      <c r="K219" s="69">
        <v>0</v>
      </c>
      <c r="L219" s="69">
        <v>0</v>
      </c>
      <c r="M219" s="1" t="s">
        <v>10398</v>
      </c>
      <c r="N219" s="69">
        <v>4</v>
      </c>
      <c r="O219" s="69">
        <v>27</v>
      </c>
      <c r="P219" s="69"/>
      <c r="Q219" s="69" t="s">
        <v>298</v>
      </c>
    </row>
    <row r="220" spans="1:17" x14ac:dyDescent="0.3">
      <c r="A220" s="1" t="s">
        <v>14334</v>
      </c>
      <c r="B220" s="1" t="s">
        <v>448</v>
      </c>
      <c r="C220" s="1" t="s">
        <v>297</v>
      </c>
      <c r="D220" s="69">
        <v>7</v>
      </c>
      <c r="E220" s="69">
        <v>-3.48</v>
      </c>
      <c r="F220" s="69">
        <v>0.76</v>
      </c>
      <c r="G220" s="69">
        <v>64</v>
      </c>
      <c r="H220" s="69">
        <v>9</v>
      </c>
      <c r="I220" s="1" t="s">
        <v>16132</v>
      </c>
      <c r="J220" s="69">
        <v>204.5</v>
      </c>
      <c r="K220" s="69">
        <v>-8.6</v>
      </c>
      <c r="L220" s="69">
        <v>0</v>
      </c>
      <c r="M220" s="1" t="s">
        <v>14335</v>
      </c>
      <c r="N220" s="69">
        <v>1</v>
      </c>
      <c r="O220" s="69">
        <v>23</v>
      </c>
      <c r="P220" s="69"/>
      <c r="Q220" s="69" t="s">
        <v>298</v>
      </c>
    </row>
    <row r="221" spans="1:17" x14ac:dyDescent="0.3">
      <c r="A221" s="1" t="s">
        <v>10173</v>
      </c>
      <c r="B221" s="1" t="s">
        <v>310</v>
      </c>
      <c r="C221" s="1" t="s">
        <v>441</v>
      </c>
      <c r="D221" s="69">
        <v>9</v>
      </c>
      <c r="E221" s="69">
        <v>-3.48</v>
      </c>
      <c r="F221" s="69">
        <v>3.48</v>
      </c>
      <c r="G221" s="69">
        <v>25</v>
      </c>
      <c r="H221" s="69">
        <v>4</v>
      </c>
      <c r="I221" s="1" t="s">
        <v>16885</v>
      </c>
      <c r="J221" s="69">
        <v>147.1</v>
      </c>
      <c r="K221" s="69">
        <v>-2.4</v>
      </c>
      <c r="L221" s="69">
        <v>0</v>
      </c>
      <c r="M221" s="1" t="s">
        <v>2698</v>
      </c>
      <c r="N221" s="69">
        <v>16</v>
      </c>
      <c r="O221" s="69">
        <v>38</v>
      </c>
      <c r="P221" s="69"/>
      <c r="Q221" s="69" t="s">
        <v>298</v>
      </c>
    </row>
    <row r="222" spans="1:17" x14ac:dyDescent="0.3">
      <c r="A222" s="1" t="s">
        <v>16415</v>
      </c>
      <c r="B222" s="1" t="s">
        <v>448</v>
      </c>
      <c r="C222" s="1" t="s">
        <v>386</v>
      </c>
      <c r="D222" s="69">
        <v>14</v>
      </c>
      <c r="E222" s="69">
        <v>-3.51</v>
      </c>
      <c r="F222" s="69">
        <v>1.17</v>
      </c>
      <c r="G222" s="69">
        <v>65</v>
      </c>
      <c r="H222" s="69">
        <v>9</v>
      </c>
      <c r="I222" s="1" t="s">
        <v>15628</v>
      </c>
      <c r="J222" s="69">
        <v>203.3</v>
      </c>
      <c r="K222" s="69">
        <v>0.9</v>
      </c>
      <c r="L222" s="69">
        <v>0</v>
      </c>
      <c r="M222" s="1" t="s">
        <v>16416</v>
      </c>
      <c r="N222" s="69">
        <v>0</v>
      </c>
      <c r="O222" s="69">
        <v>22</v>
      </c>
      <c r="P222" s="69"/>
      <c r="Q222" s="69" t="s">
        <v>298</v>
      </c>
    </row>
    <row r="223" spans="1:17" x14ac:dyDescent="0.3">
      <c r="A223" s="1" t="s">
        <v>16321</v>
      </c>
      <c r="B223" s="1" t="s">
        <v>320</v>
      </c>
      <c r="C223" s="1" t="s">
        <v>909</v>
      </c>
      <c r="D223" s="69">
        <v>7</v>
      </c>
      <c r="E223" s="69">
        <v>-3.53</v>
      </c>
      <c r="F223" s="69">
        <v>0.69</v>
      </c>
      <c r="G223" s="69">
        <v>51</v>
      </c>
      <c r="H223" s="69">
        <v>9</v>
      </c>
      <c r="I223" s="1" t="s">
        <v>16795</v>
      </c>
      <c r="J223" s="69">
        <v>307.2</v>
      </c>
      <c r="K223" s="69">
        <v>0</v>
      </c>
      <c r="L223" s="69">
        <v>0</v>
      </c>
      <c r="M223" s="1" t="s">
        <v>16322</v>
      </c>
      <c r="N223" s="69">
        <v>0</v>
      </c>
      <c r="O223" s="69">
        <v>22</v>
      </c>
      <c r="P223" s="69"/>
      <c r="Q223" s="69" t="s">
        <v>298</v>
      </c>
    </row>
    <row r="224" spans="1:17" x14ac:dyDescent="0.3">
      <c r="A224" s="1" t="s">
        <v>4422</v>
      </c>
      <c r="B224" s="1" t="s">
        <v>448</v>
      </c>
      <c r="C224" s="1" t="s">
        <v>690</v>
      </c>
      <c r="D224" s="69">
        <v>10</v>
      </c>
      <c r="E224" s="69">
        <v>-3.54</v>
      </c>
      <c r="F224" s="69">
        <v>1.8</v>
      </c>
      <c r="G224" s="69">
        <v>66</v>
      </c>
      <c r="H224" s="69">
        <v>9</v>
      </c>
      <c r="I224" s="1" t="s">
        <v>16796</v>
      </c>
      <c r="J224" s="69">
        <v>312.7</v>
      </c>
      <c r="K224" s="69">
        <v>0</v>
      </c>
      <c r="L224" s="69">
        <v>0</v>
      </c>
      <c r="M224" s="1" t="s">
        <v>235</v>
      </c>
      <c r="N224" s="69">
        <v>8</v>
      </c>
      <c r="O224" s="69">
        <v>31</v>
      </c>
      <c r="P224" s="69" t="s">
        <v>407</v>
      </c>
      <c r="Q224" s="69" t="s">
        <v>298</v>
      </c>
    </row>
    <row r="225" spans="1:17" x14ac:dyDescent="0.3">
      <c r="A225" s="1" t="s">
        <v>14936</v>
      </c>
      <c r="B225" s="1" t="s">
        <v>347</v>
      </c>
      <c r="C225" s="1" t="s">
        <v>566</v>
      </c>
      <c r="D225" s="69">
        <v>11</v>
      </c>
      <c r="E225" s="69">
        <v>-3.54</v>
      </c>
      <c r="F225" s="69">
        <v>1.34</v>
      </c>
      <c r="G225" s="69">
        <v>86</v>
      </c>
      <c r="H225" s="69">
        <v>7</v>
      </c>
      <c r="I225" s="1" t="s">
        <v>16834</v>
      </c>
      <c r="J225" s="69">
        <v>251.4</v>
      </c>
      <c r="K225" s="69">
        <v>-0.1</v>
      </c>
      <c r="L225" s="69">
        <v>0</v>
      </c>
      <c r="M225" s="1" t="s">
        <v>14937</v>
      </c>
      <c r="N225" s="69">
        <v>1</v>
      </c>
      <c r="O225" s="69">
        <v>24</v>
      </c>
      <c r="P225" s="69"/>
      <c r="Q225" s="69" t="s">
        <v>298</v>
      </c>
    </row>
    <row r="226" spans="1:17" x14ac:dyDescent="0.3">
      <c r="A226" s="1" t="s">
        <v>7030</v>
      </c>
      <c r="B226" s="1" t="s">
        <v>320</v>
      </c>
      <c r="C226" s="1" t="s">
        <v>1190</v>
      </c>
      <c r="D226" s="69">
        <v>9</v>
      </c>
      <c r="E226" s="69">
        <v>-3.58</v>
      </c>
      <c r="F226" s="69">
        <v>0.7</v>
      </c>
      <c r="G226" s="69">
        <v>52</v>
      </c>
      <c r="H226" s="69">
        <v>9</v>
      </c>
      <c r="I226" s="1" t="s">
        <v>16758</v>
      </c>
      <c r="J226" s="69">
        <v>334.5</v>
      </c>
      <c r="K226" s="69">
        <v>0</v>
      </c>
      <c r="L226" s="69">
        <v>0</v>
      </c>
      <c r="M226" s="1" t="s">
        <v>90</v>
      </c>
      <c r="N226" s="69">
        <v>7</v>
      </c>
      <c r="O226" s="69">
        <v>30</v>
      </c>
      <c r="P226" s="69"/>
      <c r="Q226" s="69" t="s">
        <v>298</v>
      </c>
    </row>
    <row r="227" spans="1:17" x14ac:dyDescent="0.3">
      <c r="A227" s="1" t="s">
        <v>16551</v>
      </c>
      <c r="B227" s="1" t="s">
        <v>320</v>
      </c>
      <c r="C227" s="1" t="s">
        <v>690</v>
      </c>
      <c r="D227" s="69">
        <v>10</v>
      </c>
      <c r="E227" s="69">
        <v>-3.58</v>
      </c>
      <c r="F227" s="69">
        <v>0.93</v>
      </c>
      <c r="G227" s="69">
        <v>53</v>
      </c>
      <c r="H227" s="69">
        <v>9</v>
      </c>
      <c r="I227" s="1" t="s">
        <v>16861</v>
      </c>
      <c r="J227" s="69">
        <v>335</v>
      </c>
      <c r="K227" s="69">
        <v>0</v>
      </c>
      <c r="L227" s="69">
        <v>0</v>
      </c>
      <c r="M227" s="1" t="s">
        <v>16552</v>
      </c>
      <c r="N227" s="69">
        <v>0</v>
      </c>
      <c r="O227" s="69">
        <v>21</v>
      </c>
      <c r="P227" s="69"/>
      <c r="Q227" s="69" t="s">
        <v>298</v>
      </c>
    </row>
    <row r="228" spans="1:17" x14ac:dyDescent="0.3">
      <c r="A228" s="1" t="s">
        <v>6983</v>
      </c>
      <c r="B228" s="1" t="s">
        <v>320</v>
      </c>
      <c r="C228" s="1" t="s">
        <v>370</v>
      </c>
      <c r="D228" s="69">
        <v>6</v>
      </c>
      <c r="E228" s="69">
        <v>-3.59</v>
      </c>
      <c r="F228" s="69">
        <v>0.83</v>
      </c>
      <c r="G228" s="69">
        <v>54</v>
      </c>
      <c r="H228" s="69">
        <v>9</v>
      </c>
      <c r="I228" s="1" t="s">
        <v>16832</v>
      </c>
      <c r="J228" s="69">
        <v>349.7</v>
      </c>
      <c r="K228" s="69">
        <v>0</v>
      </c>
      <c r="L228" s="69">
        <v>0</v>
      </c>
      <c r="M228" s="1" t="s">
        <v>6980</v>
      </c>
      <c r="N228" s="69">
        <v>5</v>
      </c>
      <c r="O228" s="69">
        <v>28</v>
      </c>
      <c r="P228" s="69"/>
      <c r="Q228" s="69" t="s">
        <v>298</v>
      </c>
    </row>
    <row r="229" spans="1:17" x14ac:dyDescent="0.3">
      <c r="A229" s="1" t="s">
        <v>10237</v>
      </c>
      <c r="B229" s="1" t="s">
        <v>320</v>
      </c>
      <c r="C229" s="1" t="s">
        <v>14224</v>
      </c>
      <c r="D229" s="69">
        <v>8</v>
      </c>
      <c r="E229" s="69">
        <v>-3.6</v>
      </c>
      <c r="F229" s="69">
        <v>0.52</v>
      </c>
      <c r="G229" s="69">
        <v>56</v>
      </c>
      <c r="H229" s="69">
        <v>9</v>
      </c>
      <c r="I229" s="1" t="s">
        <v>16850</v>
      </c>
      <c r="J229" s="69">
        <v>347.3</v>
      </c>
      <c r="K229" s="69">
        <v>0</v>
      </c>
      <c r="L229" s="69">
        <v>0</v>
      </c>
      <c r="M229" s="1" t="s">
        <v>10236</v>
      </c>
      <c r="N229" s="69">
        <v>2</v>
      </c>
      <c r="O229" s="69">
        <v>24</v>
      </c>
      <c r="P229" s="69"/>
      <c r="Q229" s="69" t="s">
        <v>298</v>
      </c>
    </row>
    <row r="230" spans="1:17" x14ac:dyDescent="0.3">
      <c r="A230" s="1" t="s">
        <v>10258</v>
      </c>
      <c r="B230" s="1" t="s">
        <v>320</v>
      </c>
      <c r="C230" s="1" t="s">
        <v>717</v>
      </c>
      <c r="D230" s="69">
        <v>9</v>
      </c>
      <c r="E230" s="69">
        <v>-3.6</v>
      </c>
      <c r="F230" s="69">
        <v>0.99</v>
      </c>
      <c r="G230" s="69">
        <v>55</v>
      </c>
      <c r="H230" s="69">
        <v>9</v>
      </c>
      <c r="I230" s="1" t="s">
        <v>16816</v>
      </c>
      <c r="J230" s="69">
        <v>362.6</v>
      </c>
      <c r="K230" s="69">
        <v>0</v>
      </c>
      <c r="L230" s="69">
        <v>0</v>
      </c>
      <c r="M230" s="1" t="s">
        <v>10256</v>
      </c>
      <c r="N230" s="69">
        <v>8</v>
      </c>
      <c r="O230" s="69">
        <v>35</v>
      </c>
      <c r="P230" s="69"/>
      <c r="Q230" s="69" t="s">
        <v>298</v>
      </c>
    </row>
    <row r="231" spans="1:17" x14ac:dyDescent="0.3">
      <c r="A231" s="1" t="s">
        <v>2908</v>
      </c>
      <c r="B231" s="1" t="s">
        <v>347</v>
      </c>
      <c r="C231" s="1" t="s">
        <v>486</v>
      </c>
      <c r="D231" s="69">
        <v>14</v>
      </c>
      <c r="E231" s="69">
        <v>-3.66</v>
      </c>
      <c r="F231" s="69">
        <v>1.1299999999999999</v>
      </c>
      <c r="G231" s="69">
        <v>87</v>
      </c>
      <c r="H231" s="69">
        <v>7</v>
      </c>
      <c r="I231" s="1" t="s">
        <v>16776</v>
      </c>
      <c r="J231" s="69">
        <v>282.10000000000002</v>
      </c>
      <c r="K231" s="69">
        <v>-4.4000000000000004</v>
      </c>
      <c r="L231" s="69">
        <v>0</v>
      </c>
      <c r="M231" s="1" t="s">
        <v>2904</v>
      </c>
      <c r="N231" s="69">
        <v>4</v>
      </c>
      <c r="O231" s="69">
        <v>25</v>
      </c>
      <c r="P231" s="69"/>
      <c r="Q231" s="69" t="s">
        <v>298</v>
      </c>
    </row>
    <row r="232" spans="1:17" x14ac:dyDescent="0.3">
      <c r="A232" s="1" t="s">
        <v>9457</v>
      </c>
      <c r="B232" s="1" t="s">
        <v>320</v>
      </c>
      <c r="C232" s="1" t="s">
        <v>334</v>
      </c>
      <c r="D232" s="69">
        <v>8</v>
      </c>
      <c r="E232" s="69">
        <v>-3.66</v>
      </c>
      <c r="F232" s="69">
        <v>0.64</v>
      </c>
      <c r="G232" s="69">
        <v>57</v>
      </c>
      <c r="H232" s="69">
        <v>9</v>
      </c>
      <c r="I232" s="1" t="s">
        <v>16792</v>
      </c>
      <c r="J232" s="69">
        <v>364.8</v>
      </c>
      <c r="K232" s="69">
        <v>0</v>
      </c>
      <c r="L232" s="69">
        <v>0</v>
      </c>
      <c r="M232" s="1" t="s">
        <v>9455</v>
      </c>
      <c r="N232" s="69">
        <v>6</v>
      </c>
      <c r="O232" s="69">
        <v>28</v>
      </c>
      <c r="P232" s="69" t="s">
        <v>407</v>
      </c>
      <c r="Q232" s="69" t="s">
        <v>298</v>
      </c>
    </row>
    <row r="233" spans="1:17" x14ac:dyDescent="0.3">
      <c r="A233" s="1" t="s">
        <v>8235</v>
      </c>
      <c r="B233" s="1" t="s">
        <v>320</v>
      </c>
      <c r="C233" s="1" t="s">
        <v>690</v>
      </c>
      <c r="D233" s="69">
        <v>10</v>
      </c>
      <c r="E233" s="69">
        <v>-3.67</v>
      </c>
      <c r="F233" s="69">
        <v>0.91</v>
      </c>
      <c r="G233" s="69">
        <v>58</v>
      </c>
      <c r="H233" s="69">
        <v>9</v>
      </c>
      <c r="I233" s="1" t="s">
        <v>295</v>
      </c>
      <c r="J233" s="69"/>
      <c r="K233" s="69"/>
      <c r="L233" s="69">
        <v>0</v>
      </c>
      <c r="M233" s="1" t="s">
        <v>10088</v>
      </c>
      <c r="N233" s="69">
        <v>3</v>
      </c>
      <c r="O233" s="69">
        <v>25</v>
      </c>
      <c r="P233" s="69"/>
      <c r="Q233" s="69" t="s">
        <v>298</v>
      </c>
    </row>
    <row r="234" spans="1:17" x14ac:dyDescent="0.3">
      <c r="A234" s="1" t="s">
        <v>1507</v>
      </c>
      <c r="B234" s="1" t="s">
        <v>448</v>
      </c>
      <c r="C234" s="1" t="s">
        <v>890</v>
      </c>
      <c r="D234" s="69">
        <v>10</v>
      </c>
      <c r="E234" s="69">
        <v>-3.68</v>
      </c>
      <c r="F234" s="69">
        <v>1.63</v>
      </c>
      <c r="G234" s="69">
        <v>67</v>
      </c>
      <c r="H234" s="69">
        <v>9</v>
      </c>
      <c r="I234" s="1" t="s">
        <v>15548</v>
      </c>
      <c r="J234" s="69">
        <v>241.9</v>
      </c>
      <c r="K234" s="69">
        <v>7.4</v>
      </c>
      <c r="L234" s="69">
        <v>0</v>
      </c>
      <c r="M234" s="1" t="s">
        <v>163</v>
      </c>
      <c r="N234" s="69">
        <v>7</v>
      </c>
      <c r="O234" s="69">
        <v>29</v>
      </c>
      <c r="P234" s="69"/>
      <c r="Q234" s="69" t="s">
        <v>298</v>
      </c>
    </row>
    <row r="235" spans="1:17" x14ac:dyDescent="0.3">
      <c r="A235" s="1" t="s">
        <v>8418</v>
      </c>
      <c r="B235" s="1" t="s">
        <v>347</v>
      </c>
      <c r="C235" s="1" t="s">
        <v>665</v>
      </c>
      <c r="D235" s="69">
        <v>13</v>
      </c>
      <c r="E235" s="69">
        <v>-3.68</v>
      </c>
      <c r="F235" s="69">
        <v>1.43</v>
      </c>
      <c r="G235" s="69">
        <v>88</v>
      </c>
      <c r="H235" s="69">
        <v>8</v>
      </c>
      <c r="I235" s="1" t="s">
        <v>16129</v>
      </c>
      <c r="J235" s="69">
        <v>262.39999999999998</v>
      </c>
      <c r="K235" s="69">
        <v>-3.1</v>
      </c>
      <c r="L235" s="69">
        <v>0</v>
      </c>
      <c r="M235" s="1" t="s">
        <v>98</v>
      </c>
      <c r="N235" s="69">
        <v>5</v>
      </c>
      <c r="O235" s="69">
        <v>26</v>
      </c>
      <c r="P235" s="69"/>
      <c r="Q235" s="69" t="s">
        <v>298</v>
      </c>
    </row>
    <row r="236" spans="1:17" x14ac:dyDescent="0.3">
      <c r="A236" s="1" t="s">
        <v>16530</v>
      </c>
      <c r="B236" s="1" t="s">
        <v>310</v>
      </c>
      <c r="C236" s="1" t="s">
        <v>351</v>
      </c>
      <c r="D236" s="69">
        <v>6</v>
      </c>
      <c r="E236" s="69">
        <v>-3.68</v>
      </c>
      <c r="F236" s="69">
        <v>1.61</v>
      </c>
      <c r="G236" s="69">
        <v>26</v>
      </c>
      <c r="H236" s="69">
        <v>4</v>
      </c>
      <c r="I236" s="1" t="s">
        <v>15636</v>
      </c>
      <c r="J236" s="69">
        <v>213.9</v>
      </c>
      <c r="K236" s="69">
        <v>3.1</v>
      </c>
      <c r="L236" s="69">
        <v>0</v>
      </c>
      <c r="M236" s="1" t="s">
        <v>16531</v>
      </c>
      <c r="N236" s="69">
        <v>0</v>
      </c>
      <c r="O236" s="69">
        <v>21</v>
      </c>
      <c r="P236" s="69"/>
      <c r="Q236" s="69" t="s">
        <v>298</v>
      </c>
    </row>
    <row r="237" spans="1:17" x14ac:dyDescent="0.3">
      <c r="A237" s="1" t="s">
        <v>16370</v>
      </c>
      <c r="B237" s="1" t="s">
        <v>347</v>
      </c>
      <c r="C237" s="1" t="s">
        <v>313</v>
      </c>
      <c r="D237" s="69">
        <v>10</v>
      </c>
      <c r="E237" s="69">
        <v>-3.7</v>
      </c>
      <c r="F237" s="69">
        <v>1.2</v>
      </c>
      <c r="G237" s="69">
        <v>89</v>
      </c>
      <c r="H237" s="69">
        <v>8</v>
      </c>
      <c r="I237" s="1" t="s">
        <v>15561</v>
      </c>
      <c r="J237" s="69">
        <v>244.4</v>
      </c>
      <c r="K237" s="69">
        <v>5.5</v>
      </c>
      <c r="L237" s="69">
        <v>0</v>
      </c>
      <c r="M237" s="1" t="s">
        <v>16371</v>
      </c>
      <c r="N237" s="69">
        <v>0</v>
      </c>
      <c r="O237" s="69">
        <v>22</v>
      </c>
      <c r="P237" s="69"/>
      <c r="Q237" s="69" t="s">
        <v>298</v>
      </c>
    </row>
    <row r="238" spans="1:17" x14ac:dyDescent="0.3">
      <c r="A238" s="1" t="s">
        <v>8152</v>
      </c>
      <c r="B238" s="1" t="s">
        <v>347</v>
      </c>
      <c r="C238" s="1" t="s">
        <v>302</v>
      </c>
      <c r="D238" s="69">
        <v>14</v>
      </c>
      <c r="E238" s="69">
        <v>-3.72</v>
      </c>
      <c r="F238" s="69">
        <v>1.38</v>
      </c>
      <c r="G238" s="69">
        <v>90</v>
      </c>
      <c r="H238" s="69">
        <v>8</v>
      </c>
      <c r="I238" s="1" t="s">
        <v>15622</v>
      </c>
      <c r="J238" s="69">
        <v>273.10000000000002</v>
      </c>
      <c r="K238" s="69">
        <v>3.3</v>
      </c>
      <c r="L238" s="69">
        <v>0</v>
      </c>
      <c r="M238" s="1" t="s">
        <v>8149</v>
      </c>
      <c r="N238" s="69">
        <v>4</v>
      </c>
      <c r="O238" s="69">
        <v>26</v>
      </c>
      <c r="P238" s="69"/>
      <c r="Q238" s="69" t="s">
        <v>298</v>
      </c>
    </row>
    <row r="239" spans="1:17" x14ac:dyDescent="0.3">
      <c r="A239" s="1" t="s">
        <v>3301</v>
      </c>
      <c r="B239" s="1" t="s">
        <v>320</v>
      </c>
      <c r="C239" s="1" t="s">
        <v>870</v>
      </c>
      <c r="D239" s="69">
        <v>13</v>
      </c>
      <c r="E239" s="69">
        <v>-3.73</v>
      </c>
      <c r="F239" s="69">
        <v>1.05</v>
      </c>
      <c r="G239" s="69">
        <v>59</v>
      </c>
      <c r="H239" s="69">
        <v>9</v>
      </c>
      <c r="I239" s="1" t="s">
        <v>15567</v>
      </c>
      <c r="J239" s="69">
        <v>296.8</v>
      </c>
      <c r="K239" s="69">
        <v>0</v>
      </c>
      <c r="L239" s="69">
        <v>0</v>
      </c>
      <c r="M239" s="1" t="s">
        <v>55</v>
      </c>
      <c r="N239" s="69">
        <v>3</v>
      </c>
      <c r="O239" s="69">
        <v>25</v>
      </c>
      <c r="P239" s="69"/>
      <c r="Q239" s="69" t="s">
        <v>298</v>
      </c>
    </row>
    <row r="240" spans="1:17" x14ac:dyDescent="0.3">
      <c r="A240" s="1" t="s">
        <v>14899</v>
      </c>
      <c r="B240" s="1" t="s">
        <v>448</v>
      </c>
      <c r="C240" s="1" t="s">
        <v>566</v>
      </c>
      <c r="D240" s="69">
        <v>11</v>
      </c>
      <c r="E240" s="69">
        <v>-3.74</v>
      </c>
      <c r="F240" s="69">
        <v>1.42</v>
      </c>
      <c r="G240" s="69">
        <v>68</v>
      </c>
      <c r="H240" s="69">
        <v>9</v>
      </c>
      <c r="I240" s="1" t="s">
        <v>295</v>
      </c>
      <c r="J240" s="69"/>
      <c r="K240" s="69"/>
      <c r="L240" s="69">
        <v>0</v>
      </c>
      <c r="M240" s="1" t="s">
        <v>14900</v>
      </c>
      <c r="N240" s="69">
        <v>1</v>
      </c>
      <c r="O240" s="69">
        <v>23</v>
      </c>
      <c r="P240" s="69"/>
      <c r="Q240" s="69" t="s">
        <v>298</v>
      </c>
    </row>
    <row r="241" spans="1:17" x14ac:dyDescent="0.3">
      <c r="A241" s="1" t="s">
        <v>4295</v>
      </c>
      <c r="B241" s="1" t="s">
        <v>320</v>
      </c>
      <c r="C241" s="1" t="s">
        <v>351</v>
      </c>
      <c r="D241" s="69">
        <v>6</v>
      </c>
      <c r="E241" s="69">
        <v>-3.75</v>
      </c>
      <c r="F241" s="69">
        <v>0.48</v>
      </c>
      <c r="G241" s="69">
        <v>60</v>
      </c>
      <c r="H241" s="69">
        <v>9</v>
      </c>
      <c r="I241" s="1" t="s">
        <v>16794</v>
      </c>
      <c r="J241" s="69">
        <v>329.8</v>
      </c>
      <c r="K241" s="69">
        <v>0</v>
      </c>
      <c r="L241" s="69">
        <v>0</v>
      </c>
      <c r="M241" s="1" t="s">
        <v>4292</v>
      </c>
      <c r="N241" s="69">
        <v>6</v>
      </c>
      <c r="O241" s="69">
        <v>28</v>
      </c>
      <c r="P241" s="69"/>
      <c r="Q241" s="69" t="s">
        <v>298</v>
      </c>
    </row>
    <row r="242" spans="1:17" x14ac:dyDescent="0.3">
      <c r="A242" s="1" t="s">
        <v>16887</v>
      </c>
      <c r="B242" s="1" t="s">
        <v>448</v>
      </c>
      <c r="C242" s="1" t="s">
        <v>351</v>
      </c>
      <c r="D242" s="69">
        <v>6</v>
      </c>
      <c r="E242" s="69">
        <v>-3.77</v>
      </c>
      <c r="F242" s="69">
        <v>2.64</v>
      </c>
      <c r="G242" s="69">
        <v>69</v>
      </c>
      <c r="H242" s="69">
        <v>9</v>
      </c>
      <c r="I242" s="1" t="s">
        <v>15619</v>
      </c>
      <c r="J242" s="69">
        <v>237.3</v>
      </c>
      <c r="K242" s="69">
        <v>-0.9</v>
      </c>
      <c r="L242" s="69">
        <v>0</v>
      </c>
      <c r="M242" s="1" t="s">
        <v>15005</v>
      </c>
      <c r="N242" s="69">
        <v>1</v>
      </c>
      <c r="O242" s="69">
        <v>23</v>
      </c>
      <c r="P242" s="69" t="s">
        <v>295</v>
      </c>
      <c r="Q242" s="69" t="s">
        <v>298</v>
      </c>
    </row>
    <row r="243" spans="1:17" x14ac:dyDescent="0.3">
      <c r="A243" s="1" t="s">
        <v>7467</v>
      </c>
      <c r="B243" s="1" t="s">
        <v>448</v>
      </c>
      <c r="C243" s="1" t="s">
        <v>532</v>
      </c>
      <c r="D243" s="69">
        <v>6</v>
      </c>
      <c r="E243" s="69">
        <v>-3.79</v>
      </c>
      <c r="F243" s="69">
        <v>1.78</v>
      </c>
      <c r="G243" s="69">
        <v>70</v>
      </c>
      <c r="H243" s="69">
        <v>9</v>
      </c>
      <c r="I243" s="1" t="s">
        <v>16840</v>
      </c>
      <c r="J243" s="69">
        <v>255.8</v>
      </c>
      <c r="K243" s="69">
        <v>2.8</v>
      </c>
      <c r="L243" s="69">
        <v>0</v>
      </c>
      <c r="M243" s="1" t="s">
        <v>31</v>
      </c>
      <c r="N243" s="69">
        <v>4</v>
      </c>
      <c r="O243" s="69">
        <v>26</v>
      </c>
      <c r="P243" s="69"/>
      <c r="Q243" s="69" t="s">
        <v>298</v>
      </c>
    </row>
    <row r="244" spans="1:17" x14ac:dyDescent="0.3">
      <c r="A244" s="1" t="s">
        <v>16168</v>
      </c>
      <c r="B244" s="1" t="s">
        <v>320</v>
      </c>
      <c r="C244" s="1" t="s">
        <v>302</v>
      </c>
      <c r="D244" s="69">
        <v>14</v>
      </c>
      <c r="E244" s="69">
        <v>-3.82</v>
      </c>
      <c r="F244" s="69">
        <v>1.21</v>
      </c>
      <c r="G244" s="69">
        <v>61</v>
      </c>
      <c r="H244" s="69">
        <v>9</v>
      </c>
      <c r="I244" s="1" t="s">
        <v>16743</v>
      </c>
      <c r="J244" s="69">
        <v>367.5</v>
      </c>
      <c r="K244" s="69">
        <v>0</v>
      </c>
      <c r="L244" s="69">
        <v>0</v>
      </c>
      <c r="M244" s="1" t="s">
        <v>16169</v>
      </c>
      <c r="N244" s="69">
        <v>0</v>
      </c>
      <c r="O244" s="69">
        <v>23</v>
      </c>
      <c r="P244" s="69"/>
      <c r="Q244" s="69" t="s">
        <v>298</v>
      </c>
    </row>
    <row r="245" spans="1:17" x14ac:dyDescent="0.3">
      <c r="A245" s="1" t="s">
        <v>7815</v>
      </c>
      <c r="B245" s="1" t="s">
        <v>448</v>
      </c>
      <c r="C245" s="1" t="s">
        <v>386</v>
      </c>
      <c r="D245" s="69">
        <v>14</v>
      </c>
      <c r="E245" s="69">
        <v>-3.82</v>
      </c>
      <c r="F245" s="69">
        <v>1.27</v>
      </c>
      <c r="G245" s="69">
        <v>71</v>
      </c>
      <c r="H245" s="69">
        <v>9</v>
      </c>
      <c r="I245" s="1" t="s">
        <v>16848</v>
      </c>
      <c r="J245" s="69">
        <v>257.89999999999998</v>
      </c>
      <c r="K245" s="69">
        <v>3.9</v>
      </c>
      <c r="L245" s="69">
        <v>0</v>
      </c>
      <c r="M245" s="1" t="s">
        <v>7813</v>
      </c>
      <c r="N245" s="69">
        <v>3</v>
      </c>
      <c r="O245" s="69">
        <v>26</v>
      </c>
      <c r="P245" s="69"/>
      <c r="Q245" s="69" t="s">
        <v>298</v>
      </c>
    </row>
    <row r="246" spans="1:17" x14ac:dyDescent="0.3">
      <c r="A246" s="1" t="s">
        <v>3028</v>
      </c>
      <c r="B246" s="1" t="s">
        <v>448</v>
      </c>
      <c r="C246" s="1" t="s">
        <v>690</v>
      </c>
      <c r="D246" s="69">
        <v>10</v>
      </c>
      <c r="E246" s="69">
        <v>-3.83</v>
      </c>
      <c r="F246" s="69">
        <v>1.99</v>
      </c>
      <c r="G246" s="69">
        <v>72</v>
      </c>
      <c r="H246" s="69">
        <v>9</v>
      </c>
      <c r="I246" s="1" t="s">
        <v>15571</v>
      </c>
      <c r="J246" s="69">
        <v>211.8</v>
      </c>
      <c r="K246" s="69">
        <v>1.4</v>
      </c>
      <c r="L246" s="69">
        <v>0</v>
      </c>
      <c r="M246" s="1" t="s">
        <v>258</v>
      </c>
      <c r="N246" s="69">
        <v>10</v>
      </c>
      <c r="O246" s="69">
        <v>31</v>
      </c>
      <c r="P246" s="69"/>
      <c r="Q246" s="69" t="s">
        <v>298</v>
      </c>
    </row>
    <row r="247" spans="1:17" x14ac:dyDescent="0.3">
      <c r="A247" s="1" t="s">
        <v>5495</v>
      </c>
      <c r="B247" s="1" t="s">
        <v>448</v>
      </c>
      <c r="C247" s="1" t="s">
        <v>408</v>
      </c>
      <c r="D247" s="69">
        <v>10</v>
      </c>
      <c r="E247" s="69">
        <v>-3.84</v>
      </c>
      <c r="F247" s="69">
        <v>1.1000000000000001</v>
      </c>
      <c r="G247" s="69">
        <v>73</v>
      </c>
      <c r="H247" s="69">
        <v>9</v>
      </c>
      <c r="I247" s="1" t="s">
        <v>16127</v>
      </c>
      <c r="J247" s="69">
        <v>266.2</v>
      </c>
      <c r="K247" s="69">
        <v>1.4</v>
      </c>
      <c r="L247" s="69">
        <v>0</v>
      </c>
      <c r="M247" s="1" t="s">
        <v>251</v>
      </c>
      <c r="N247" s="69">
        <v>4</v>
      </c>
      <c r="O247" s="69">
        <v>25</v>
      </c>
      <c r="P247" s="69"/>
      <c r="Q247" s="69" t="s">
        <v>298</v>
      </c>
    </row>
    <row r="248" spans="1:17" x14ac:dyDescent="0.3">
      <c r="A248" s="1" t="s">
        <v>9787</v>
      </c>
      <c r="B248" s="1" t="s">
        <v>347</v>
      </c>
      <c r="C248" s="1" t="s">
        <v>890</v>
      </c>
      <c r="D248" s="69">
        <v>10</v>
      </c>
      <c r="E248" s="69">
        <v>-3.85</v>
      </c>
      <c r="F248" s="69">
        <v>1.59</v>
      </c>
      <c r="G248" s="69">
        <v>91</v>
      </c>
      <c r="H248" s="69">
        <v>8</v>
      </c>
      <c r="I248" s="1" t="s">
        <v>15561</v>
      </c>
      <c r="J248" s="69">
        <v>244.8</v>
      </c>
      <c r="K248" s="69">
        <v>0</v>
      </c>
      <c r="L248" s="69">
        <v>0</v>
      </c>
      <c r="M248" s="1" t="s">
        <v>132</v>
      </c>
      <c r="N248" s="69">
        <v>3</v>
      </c>
      <c r="O248" s="69">
        <v>25</v>
      </c>
      <c r="P248" s="69" t="s">
        <v>407</v>
      </c>
      <c r="Q248" s="69" t="s">
        <v>298</v>
      </c>
    </row>
    <row r="249" spans="1:17" x14ac:dyDescent="0.3">
      <c r="A249" s="1" t="s">
        <v>14184</v>
      </c>
      <c r="B249" s="1" t="s">
        <v>448</v>
      </c>
      <c r="C249" s="1" t="s">
        <v>548</v>
      </c>
      <c r="D249" s="69">
        <v>13</v>
      </c>
      <c r="E249" s="69">
        <v>-3.86</v>
      </c>
      <c r="F249" s="69">
        <v>1.39</v>
      </c>
      <c r="G249" s="69">
        <v>74</v>
      </c>
      <c r="H249" s="69">
        <v>9</v>
      </c>
      <c r="I249" s="1" t="s">
        <v>16744</v>
      </c>
      <c r="J249" s="69">
        <v>228.7</v>
      </c>
      <c r="K249" s="69">
        <v>0.3</v>
      </c>
      <c r="L249" s="69">
        <v>0</v>
      </c>
      <c r="M249" s="1" t="s">
        <v>14185</v>
      </c>
      <c r="N249" s="69">
        <v>1</v>
      </c>
      <c r="O249" s="69">
        <v>23</v>
      </c>
      <c r="P249" s="69"/>
      <c r="Q249" s="69" t="s">
        <v>298</v>
      </c>
    </row>
    <row r="250" spans="1:17" x14ac:dyDescent="0.3">
      <c r="A250" s="1" t="s">
        <v>10288</v>
      </c>
      <c r="B250" s="1" t="s">
        <v>320</v>
      </c>
      <c r="C250" s="1" t="s">
        <v>566</v>
      </c>
      <c r="D250" s="69">
        <v>11</v>
      </c>
      <c r="E250" s="69">
        <v>-3.86</v>
      </c>
      <c r="F250" s="69">
        <v>0.77</v>
      </c>
      <c r="G250" s="69">
        <v>62</v>
      </c>
      <c r="H250" s="69">
        <v>9</v>
      </c>
      <c r="I250" s="1" t="s">
        <v>295</v>
      </c>
      <c r="J250" s="69"/>
      <c r="K250" s="69"/>
      <c r="L250" s="69">
        <v>0</v>
      </c>
      <c r="M250" s="1" t="s">
        <v>10285</v>
      </c>
      <c r="N250" s="69">
        <v>4</v>
      </c>
      <c r="O250" s="69">
        <v>26</v>
      </c>
      <c r="P250" s="69"/>
      <c r="Q250" s="69" t="s">
        <v>298</v>
      </c>
    </row>
    <row r="251" spans="1:17" x14ac:dyDescent="0.3">
      <c r="A251" s="1" t="s">
        <v>7699</v>
      </c>
      <c r="B251" s="1" t="s">
        <v>347</v>
      </c>
      <c r="C251" s="1" t="s">
        <v>548</v>
      </c>
      <c r="D251" s="69">
        <v>13</v>
      </c>
      <c r="E251" s="69">
        <v>-3.88</v>
      </c>
      <c r="F251" s="69">
        <v>1.02</v>
      </c>
      <c r="G251" s="69">
        <v>92</v>
      </c>
      <c r="H251" s="69">
        <v>8</v>
      </c>
      <c r="I251" s="1" t="s">
        <v>16778</v>
      </c>
      <c r="J251" s="69">
        <v>224.8</v>
      </c>
      <c r="K251" s="69">
        <v>-4.0999999999999996</v>
      </c>
      <c r="L251" s="69">
        <v>0</v>
      </c>
      <c r="M251" s="1" t="s">
        <v>252</v>
      </c>
      <c r="N251" s="69">
        <v>4</v>
      </c>
      <c r="O251" s="69">
        <v>26</v>
      </c>
      <c r="P251" s="69"/>
      <c r="Q251" s="69" t="s">
        <v>298</v>
      </c>
    </row>
    <row r="252" spans="1:17" x14ac:dyDescent="0.3">
      <c r="A252" s="1" t="s">
        <v>2899</v>
      </c>
      <c r="B252" s="1" t="s">
        <v>320</v>
      </c>
      <c r="C252" s="1" t="s">
        <v>548</v>
      </c>
      <c r="D252" s="69">
        <v>13</v>
      </c>
      <c r="E252" s="69">
        <v>-3.89</v>
      </c>
      <c r="F252" s="69">
        <v>0.57999999999999996</v>
      </c>
      <c r="G252" s="69">
        <v>63</v>
      </c>
      <c r="H252" s="69">
        <v>9</v>
      </c>
      <c r="I252" s="1" t="s">
        <v>16775</v>
      </c>
      <c r="J252" s="69">
        <v>350.1</v>
      </c>
      <c r="K252" s="69">
        <v>0</v>
      </c>
      <c r="L252" s="69">
        <v>0</v>
      </c>
      <c r="M252" s="1" t="s">
        <v>2896</v>
      </c>
      <c r="N252" s="69">
        <v>6</v>
      </c>
      <c r="O252" s="69">
        <v>27</v>
      </c>
      <c r="P252" s="69"/>
      <c r="Q252" s="69" t="s">
        <v>298</v>
      </c>
    </row>
    <row r="253" spans="1:17" x14ac:dyDescent="0.3">
      <c r="A253" s="1" t="s">
        <v>16898</v>
      </c>
      <c r="B253" s="1" t="s">
        <v>347</v>
      </c>
      <c r="C253" s="1" t="s">
        <v>414</v>
      </c>
      <c r="D253" s="69">
        <v>9</v>
      </c>
      <c r="E253" s="69">
        <v>-3.89</v>
      </c>
      <c r="F253" s="69">
        <v>0.95</v>
      </c>
      <c r="G253" s="69">
        <v>93</v>
      </c>
      <c r="H253" s="69">
        <v>8</v>
      </c>
      <c r="I253" s="1" t="s">
        <v>16135</v>
      </c>
      <c r="J253" s="69">
        <v>280.60000000000002</v>
      </c>
      <c r="K253" s="69">
        <v>0</v>
      </c>
      <c r="L253" s="69">
        <v>0</v>
      </c>
      <c r="M253" s="1" t="s">
        <v>16560</v>
      </c>
      <c r="N253" s="69">
        <v>0</v>
      </c>
      <c r="O253" s="69">
        <v>24</v>
      </c>
      <c r="P253" s="69" t="s">
        <v>407</v>
      </c>
      <c r="Q253" s="69" t="s">
        <v>298</v>
      </c>
    </row>
    <row r="254" spans="1:17" x14ac:dyDescent="0.3">
      <c r="A254" s="1" t="s">
        <v>2269</v>
      </c>
      <c r="B254" s="1" t="s">
        <v>347</v>
      </c>
      <c r="C254" s="1" t="s">
        <v>351</v>
      </c>
      <c r="D254" s="69">
        <v>6</v>
      </c>
      <c r="E254" s="69">
        <v>-3.9</v>
      </c>
      <c r="F254" s="69">
        <v>1.36</v>
      </c>
      <c r="G254" s="69">
        <v>94</v>
      </c>
      <c r="H254" s="69">
        <v>8</v>
      </c>
      <c r="I254" s="1" t="s">
        <v>15572</v>
      </c>
      <c r="J254" s="69">
        <v>297.3</v>
      </c>
      <c r="K254" s="69">
        <v>-2.6</v>
      </c>
      <c r="L254" s="69">
        <v>0</v>
      </c>
      <c r="M254" s="1" t="s">
        <v>34</v>
      </c>
      <c r="N254" s="69">
        <v>4</v>
      </c>
      <c r="O254" s="69">
        <v>28</v>
      </c>
      <c r="P254" s="69"/>
      <c r="Q254" s="69" t="s">
        <v>298</v>
      </c>
    </row>
    <row r="255" spans="1:17" x14ac:dyDescent="0.3">
      <c r="A255" s="1" t="s">
        <v>13890</v>
      </c>
      <c r="B255" s="1" t="s">
        <v>448</v>
      </c>
      <c r="C255" s="1" t="s">
        <v>909</v>
      </c>
      <c r="D255" s="69">
        <v>7</v>
      </c>
      <c r="E255" s="69">
        <v>-3.9</v>
      </c>
      <c r="F255" s="69">
        <v>1.06</v>
      </c>
      <c r="G255" s="69">
        <v>75</v>
      </c>
      <c r="H255" s="69">
        <v>9</v>
      </c>
      <c r="I255" s="1" t="s">
        <v>16819</v>
      </c>
      <c r="J255" s="69">
        <v>200.3</v>
      </c>
      <c r="K255" s="69">
        <v>-2.7</v>
      </c>
      <c r="L255" s="69">
        <v>0</v>
      </c>
      <c r="M255" s="1" t="s">
        <v>6042</v>
      </c>
      <c r="N255" s="69">
        <v>2</v>
      </c>
      <c r="O255" s="69">
        <v>23</v>
      </c>
      <c r="P255" s="69"/>
      <c r="Q255" s="69" t="s">
        <v>298</v>
      </c>
    </row>
    <row r="256" spans="1:17" x14ac:dyDescent="0.3">
      <c r="A256" s="1" t="s">
        <v>15605</v>
      </c>
      <c r="B256" s="1" t="s">
        <v>347</v>
      </c>
      <c r="C256" s="1" t="s">
        <v>1368</v>
      </c>
      <c r="D256" s="69">
        <v>11</v>
      </c>
      <c r="E256" s="69">
        <v>-3.9</v>
      </c>
      <c r="F256" s="69">
        <v>0.97</v>
      </c>
      <c r="G256" s="69">
        <v>95</v>
      </c>
      <c r="H256" s="69">
        <v>8</v>
      </c>
      <c r="I256" s="1" t="s">
        <v>15631</v>
      </c>
      <c r="J256" s="69">
        <v>239.4</v>
      </c>
      <c r="K256" s="69">
        <v>-2.2999999999999998</v>
      </c>
      <c r="L256" s="69">
        <v>0</v>
      </c>
      <c r="M256" s="1" t="s">
        <v>15266</v>
      </c>
      <c r="N256" s="69">
        <v>1</v>
      </c>
      <c r="O256" s="69">
        <v>22</v>
      </c>
      <c r="P256" s="69" t="s">
        <v>407</v>
      </c>
      <c r="Q256" s="69" t="s">
        <v>298</v>
      </c>
    </row>
    <row r="257" spans="1:17" x14ac:dyDescent="0.3">
      <c r="A257" s="1" t="s">
        <v>1626</v>
      </c>
      <c r="B257" s="1" t="s">
        <v>448</v>
      </c>
      <c r="C257" s="1" t="s">
        <v>313</v>
      </c>
      <c r="D257" s="69">
        <v>10</v>
      </c>
      <c r="E257" s="69">
        <v>-3.91</v>
      </c>
      <c r="F257" s="69">
        <v>0.92</v>
      </c>
      <c r="G257" s="69">
        <v>76</v>
      </c>
      <c r="H257" s="69">
        <v>9</v>
      </c>
      <c r="I257" s="1" t="s">
        <v>15622</v>
      </c>
      <c r="J257" s="69">
        <v>273.60000000000002</v>
      </c>
      <c r="K257" s="69">
        <v>1.2</v>
      </c>
      <c r="L257" s="69">
        <v>0</v>
      </c>
      <c r="M257" s="1" t="s">
        <v>166</v>
      </c>
      <c r="N257" s="69">
        <v>5</v>
      </c>
      <c r="O257" s="69">
        <v>29</v>
      </c>
      <c r="P257" s="69"/>
      <c r="Q257" s="69" t="s">
        <v>298</v>
      </c>
    </row>
    <row r="258" spans="1:17" x14ac:dyDescent="0.3">
      <c r="A258" s="1" t="s">
        <v>3067</v>
      </c>
      <c r="B258" s="1" t="s">
        <v>320</v>
      </c>
      <c r="C258" s="1" t="s">
        <v>295</v>
      </c>
      <c r="D258" s="69"/>
      <c r="E258" s="69">
        <v>-3.92</v>
      </c>
      <c r="F258" s="69">
        <v>0.06</v>
      </c>
      <c r="G258" s="69">
        <v>64</v>
      </c>
      <c r="H258" s="69">
        <v>9</v>
      </c>
      <c r="I258" s="1" t="s">
        <v>295</v>
      </c>
      <c r="J258" s="69"/>
      <c r="K258" s="69"/>
      <c r="L258" s="69">
        <v>0</v>
      </c>
      <c r="M258" s="1" t="s">
        <v>3065</v>
      </c>
      <c r="N258" s="69">
        <v>8</v>
      </c>
      <c r="O258" s="69">
        <v>30</v>
      </c>
      <c r="P258" s="69"/>
      <c r="Q258" s="69" t="s">
        <v>298</v>
      </c>
    </row>
    <row r="259" spans="1:17" x14ac:dyDescent="0.3">
      <c r="A259" s="1" t="s">
        <v>6828</v>
      </c>
      <c r="B259" s="1" t="s">
        <v>347</v>
      </c>
      <c r="C259" s="1" t="s">
        <v>1368</v>
      </c>
      <c r="D259" s="69">
        <v>11</v>
      </c>
      <c r="E259" s="69">
        <v>-3.93</v>
      </c>
      <c r="F259" s="69">
        <v>1.27</v>
      </c>
      <c r="G259" s="69">
        <v>96</v>
      </c>
      <c r="H259" s="69">
        <v>8</v>
      </c>
      <c r="I259" s="1" t="s">
        <v>15548</v>
      </c>
      <c r="J259" s="69">
        <v>241.2</v>
      </c>
      <c r="K259" s="69">
        <v>-5.0999999999999996</v>
      </c>
      <c r="L259" s="69">
        <v>0</v>
      </c>
      <c r="M259" s="1" t="s">
        <v>225</v>
      </c>
      <c r="N259" s="69">
        <v>4</v>
      </c>
      <c r="O259" s="69">
        <v>27</v>
      </c>
      <c r="P259" s="69" t="s">
        <v>407</v>
      </c>
      <c r="Q259" s="69" t="s">
        <v>298</v>
      </c>
    </row>
    <row r="260" spans="1:17" x14ac:dyDescent="0.3">
      <c r="A260" s="1" t="s">
        <v>5611</v>
      </c>
      <c r="B260" s="1" t="s">
        <v>310</v>
      </c>
      <c r="C260" s="1" t="s">
        <v>690</v>
      </c>
      <c r="D260" s="69">
        <v>10</v>
      </c>
      <c r="E260" s="69">
        <v>-3.94</v>
      </c>
      <c r="F260" s="69">
        <v>4.8899999999999997</v>
      </c>
      <c r="G260" s="69">
        <v>27</v>
      </c>
      <c r="H260" s="69">
        <v>4</v>
      </c>
      <c r="I260" s="1" t="s">
        <v>16814</v>
      </c>
      <c r="J260" s="69">
        <v>223.4</v>
      </c>
      <c r="K260" s="69">
        <v>12.1</v>
      </c>
      <c r="L260" s="69">
        <v>0</v>
      </c>
      <c r="M260" s="1" t="s">
        <v>74</v>
      </c>
      <c r="N260" s="69">
        <v>4</v>
      </c>
      <c r="O260" s="69">
        <v>25</v>
      </c>
      <c r="P260" s="69"/>
      <c r="Q260" s="69" t="s">
        <v>298</v>
      </c>
    </row>
    <row r="261" spans="1:17" x14ac:dyDescent="0.3">
      <c r="A261" s="1" t="s">
        <v>1306</v>
      </c>
      <c r="B261" s="1" t="s">
        <v>347</v>
      </c>
      <c r="C261" s="1" t="s">
        <v>305</v>
      </c>
      <c r="D261" s="69">
        <v>12</v>
      </c>
      <c r="E261" s="69">
        <v>-3.96</v>
      </c>
      <c r="F261" s="69">
        <v>1.42</v>
      </c>
      <c r="G261" s="69">
        <v>97</v>
      </c>
      <c r="H261" s="69">
        <v>8</v>
      </c>
      <c r="I261" s="1" t="s">
        <v>16757</v>
      </c>
      <c r="J261" s="69">
        <v>298.10000000000002</v>
      </c>
      <c r="K261" s="69">
        <v>0</v>
      </c>
      <c r="L261" s="69">
        <v>0</v>
      </c>
      <c r="M261" s="1" t="s">
        <v>1303</v>
      </c>
      <c r="N261" s="69">
        <v>5</v>
      </c>
      <c r="O261" s="69">
        <v>26</v>
      </c>
      <c r="P261" s="69"/>
      <c r="Q261" s="69" t="s">
        <v>298</v>
      </c>
    </row>
    <row r="262" spans="1:17" x14ac:dyDescent="0.3">
      <c r="A262" s="1" t="s">
        <v>4393</v>
      </c>
      <c r="B262" s="1" t="s">
        <v>448</v>
      </c>
      <c r="C262" s="1" t="s">
        <v>870</v>
      </c>
      <c r="D262" s="69">
        <v>13</v>
      </c>
      <c r="E262" s="69">
        <v>-3.97</v>
      </c>
      <c r="F262" s="69">
        <v>2.27</v>
      </c>
      <c r="G262" s="69">
        <v>77</v>
      </c>
      <c r="H262" s="69">
        <v>9</v>
      </c>
      <c r="I262" s="1" t="s">
        <v>295</v>
      </c>
      <c r="J262" s="69"/>
      <c r="K262" s="69"/>
      <c r="L262" s="69">
        <v>0</v>
      </c>
      <c r="M262" s="1" t="s">
        <v>14524</v>
      </c>
      <c r="N262" s="69">
        <v>1</v>
      </c>
      <c r="O262" s="69">
        <v>25</v>
      </c>
      <c r="P262" s="69"/>
      <c r="Q262" s="69" t="s">
        <v>298</v>
      </c>
    </row>
    <row r="263" spans="1:17" x14ac:dyDescent="0.3">
      <c r="A263" s="1" t="s">
        <v>16173</v>
      </c>
      <c r="B263" s="1" t="s">
        <v>448</v>
      </c>
      <c r="C263" s="1" t="s">
        <v>870</v>
      </c>
      <c r="D263" s="69">
        <v>13</v>
      </c>
      <c r="E263" s="69">
        <v>-3.99</v>
      </c>
      <c r="F263" s="69">
        <v>0.98</v>
      </c>
      <c r="G263" s="69">
        <v>79</v>
      </c>
      <c r="H263" s="69">
        <v>9</v>
      </c>
      <c r="I263" s="1" t="s">
        <v>16745</v>
      </c>
      <c r="J263" s="69">
        <v>232.4</v>
      </c>
      <c r="K263" s="69">
        <v>5.3</v>
      </c>
      <c r="L263" s="69">
        <v>0</v>
      </c>
      <c r="M263" s="1" t="s">
        <v>16174</v>
      </c>
      <c r="N263" s="69">
        <v>0</v>
      </c>
      <c r="O263" s="69">
        <v>22</v>
      </c>
      <c r="P263" s="69"/>
      <c r="Q263" s="69" t="s">
        <v>298</v>
      </c>
    </row>
    <row r="264" spans="1:17" x14ac:dyDescent="0.3">
      <c r="A264" s="1" t="s">
        <v>1566</v>
      </c>
      <c r="B264" s="1" t="s">
        <v>448</v>
      </c>
      <c r="C264" s="1" t="s">
        <v>351</v>
      </c>
      <c r="D264" s="69">
        <v>6</v>
      </c>
      <c r="E264" s="69">
        <v>-4</v>
      </c>
      <c r="F264" s="69">
        <v>1.1499999999999999</v>
      </c>
      <c r="G264" s="69">
        <v>80</v>
      </c>
      <c r="H264" s="69">
        <v>9</v>
      </c>
      <c r="I264" s="1" t="s">
        <v>16752</v>
      </c>
      <c r="J264" s="69">
        <v>288.7</v>
      </c>
      <c r="K264" s="69">
        <v>0</v>
      </c>
      <c r="L264" s="69">
        <v>0</v>
      </c>
      <c r="M264" s="1" t="s">
        <v>1565</v>
      </c>
      <c r="N264" s="69">
        <v>2</v>
      </c>
      <c r="O264" s="69">
        <v>23</v>
      </c>
      <c r="P264" s="69"/>
      <c r="Q264" s="69" t="s">
        <v>298</v>
      </c>
    </row>
    <row r="265" spans="1:17" x14ac:dyDescent="0.3">
      <c r="A265" s="1" t="s">
        <v>14265</v>
      </c>
      <c r="B265" s="1" t="s">
        <v>320</v>
      </c>
      <c r="C265" s="1" t="s">
        <v>566</v>
      </c>
      <c r="D265" s="69">
        <v>11</v>
      </c>
      <c r="E265" s="69">
        <v>-4.01</v>
      </c>
      <c r="F265" s="69">
        <v>0.78</v>
      </c>
      <c r="G265" s="69">
        <v>66</v>
      </c>
      <c r="H265" s="69">
        <v>9</v>
      </c>
      <c r="I265" s="1" t="s">
        <v>16759</v>
      </c>
      <c r="J265" s="69">
        <v>359.8</v>
      </c>
      <c r="K265" s="69">
        <v>0</v>
      </c>
      <c r="L265" s="69">
        <v>0</v>
      </c>
      <c r="M265" s="1" t="s">
        <v>14266</v>
      </c>
      <c r="N265" s="69">
        <v>1</v>
      </c>
      <c r="O265" s="69">
        <v>24</v>
      </c>
      <c r="P265" s="69"/>
      <c r="Q265" s="69" t="s">
        <v>298</v>
      </c>
    </row>
    <row r="266" spans="1:17" x14ac:dyDescent="0.3">
      <c r="A266" s="1" t="s">
        <v>10354</v>
      </c>
      <c r="B266" s="1" t="s">
        <v>320</v>
      </c>
      <c r="C266" s="1" t="s">
        <v>690</v>
      </c>
      <c r="D266" s="69">
        <v>10</v>
      </c>
      <c r="E266" s="69">
        <v>-4.01</v>
      </c>
      <c r="F266" s="69">
        <v>0.62</v>
      </c>
      <c r="G266" s="69">
        <v>65</v>
      </c>
      <c r="H266" s="69">
        <v>9</v>
      </c>
      <c r="I266" s="1" t="s">
        <v>16886</v>
      </c>
      <c r="J266" s="69">
        <v>361.6</v>
      </c>
      <c r="K266" s="69">
        <v>0</v>
      </c>
      <c r="L266" s="69">
        <v>0</v>
      </c>
      <c r="M266" s="1" t="s">
        <v>10351</v>
      </c>
      <c r="N266" s="69">
        <v>2</v>
      </c>
      <c r="O266" s="69">
        <v>24</v>
      </c>
      <c r="P266" s="69"/>
      <c r="Q266" s="69" t="s">
        <v>298</v>
      </c>
    </row>
    <row r="267" spans="1:17" x14ac:dyDescent="0.3">
      <c r="A267" s="1" t="s">
        <v>7867</v>
      </c>
      <c r="B267" s="1" t="s">
        <v>320</v>
      </c>
      <c r="C267" s="1" t="s">
        <v>904</v>
      </c>
      <c r="D267" s="69">
        <v>7</v>
      </c>
      <c r="E267" s="69">
        <v>-4.03</v>
      </c>
      <c r="F267" s="69">
        <v>0.67</v>
      </c>
      <c r="G267" s="69">
        <v>68</v>
      </c>
      <c r="H267" s="69">
        <v>9</v>
      </c>
      <c r="I267" s="1" t="s">
        <v>295</v>
      </c>
      <c r="J267" s="69"/>
      <c r="K267" s="69"/>
      <c r="L267" s="69">
        <v>0</v>
      </c>
      <c r="M267" s="1" t="s">
        <v>7864</v>
      </c>
      <c r="N267" s="69">
        <v>6</v>
      </c>
      <c r="O267" s="69">
        <v>29</v>
      </c>
      <c r="P267" s="69"/>
      <c r="Q267" s="69" t="s">
        <v>298</v>
      </c>
    </row>
    <row r="268" spans="1:17" x14ac:dyDescent="0.3">
      <c r="A268" s="1" t="s">
        <v>5990</v>
      </c>
      <c r="B268" s="1" t="s">
        <v>320</v>
      </c>
      <c r="C268" s="1" t="s">
        <v>518</v>
      </c>
      <c r="D268" s="69">
        <v>14</v>
      </c>
      <c r="E268" s="69">
        <v>-4.05</v>
      </c>
      <c r="F268" s="69">
        <v>0.35</v>
      </c>
      <c r="G268" s="69">
        <v>69</v>
      </c>
      <c r="H268" s="69">
        <v>9</v>
      </c>
      <c r="I268" s="1" t="s">
        <v>16770</v>
      </c>
      <c r="J268" s="69">
        <v>339</v>
      </c>
      <c r="K268" s="69">
        <v>0</v>
      </c>
      <c r="L268" s="69">
        <v>0</v>
      </c>
      <c r="M268" s="1" t="s">
        <v>5987</v>
      </c>
      <c r="N268" s="69">
        <v>4</v>
      </c>
      <c r="O268" s="69">
        <v>26</v>
      </c>
      <c r="P268" s="69"/>
      <c r="Q268" s="69" t="s">
        <v>298</v>
      </c>
    </row>
    <row r="269" spans="1:17" x14ac:dyDescent="0.3">
      <c r="A269" s="1" t="s">
        <v>15085</v>
      </c>
      <c r="B269" s="1" t="s">
        <v>347</v>
      </c>
      <c r="C269" s="1" t="s">
        <v>14224</v>
      </c>
      <c r="D269" s="69">
        <v>8</v>
      </c>
      <c r="E269" s="69">
        <v>-4.05</v>
      </c>
      <c r="F269" s="69">
        <v>1.65</v>
      </c>
      <c r="G269" s="69">
        <v>98</v>
      </c>
      <c r="H269" s="69">
        <v>8</v>
      </c>
      <c r="I269" s="1" t="s">
        <v>16108</v>
      </c>
      <c r="J269" s="69">
        <v>225.2</v>
      </c>
      <c r="K269" s="69">
        <v>-4.2</v>
      </c>
      <c r="L269" s="69">
        <v>0</v>
      </c>
      <c r="M269" s="1" t="s">
        <v>15086</v>
      </c>
      <c r="N269" s="69">
        <v>1</v>
      </c>
      <c r="O269" s="69">
        <v>22</v>
      </c>
      <c r="P269" s="69"/>
      <c r="Q269" s="69" t="s">
        <v>298</v>
      </c>
    </row>
    <row r="270" spans="1:17" x14ac:dyDescent="0.3">
      <c r="A270" s="1" t="s">
        <v>16410</v>
      </c>
      <c r="B270" s="1" t="s">
        <v>448</v>
      </c>
      <c r="C270" s="1" t="s">
        <v>486</v>
      </c>
      <c r="D270" s="69">
        <v>14</v>
      </c>
      <c r="E270" s="69">
        <v>-4.0599999999999996</v>
      </c>
      <c r="F270" s="69">
        <v>1.17</v>
      </c>
      <c r="G270" s="69">
        <v>81</v>
      </c>
      <c r="H270" s="69">
        <v>9</v>
      </c>
      <c r="I270" s="1" t="s">
        <v>16824</v>
      </c>
      <c r="J270" s="69">
        <v>240.2</v>
      </c>
      <c r="K270" s="69">
        <v>3.4</v>
      </c>
      <c r="L270" s="69">
        <v>0</v>
      </c>
      <c r="M270" s="1" t="s">
        <v>16411</v>
      </c>
      <c r="N270" s="69">
        <v>0</v>
      </c>
      <c r="O270" s="69">
        <v>23</v>
      </c>
      <c r="P270" s="69" t="s">
        <v>16825</v>
      </c>
      <c r="Q270" s="69" t="s">
        <v>298</v>
      </c>
    </row>
    <row r="271" spans="1:17" x14ac:dyDescent="0.3">
      <c r="A271" s="1" t="s">
        <v>16450</v>
      </c>
      <c r="B271" s="1" t="s">
        <v>347</v>
      </c>
      <c r="C271" s="1" t="s">
        <v>690</v>
      </c>
      <c r="D271" s="69">
        <v>10</v>
      </c>
      <c r="E271" s="69">
        <v>-4.0599999999999996</v>
      </c>
      <c r="F271" s="69">
        <v>1.06</v>
      </c>
      <c r="G271" s="69">
        <v>100</v>
      </c>
      <c r="H271" s="69">
        <v>8</v>
      </c>
      <c r="I271" s="1" t="s">
        <v>16138</v>
      </c>
      <c r="J271" s="69">
        <v>285.3</v>
      </c>
      <c r="K271" s="69">
        <v>7.4</v>
      </c>
      <c r="L271" s="69">
        <v>0</v>
      </c>
      <c r="M271" s="1" t="s">
        <v>16451</v>
      </c>
      <c r="N271" s="69">
        <v>0</v>
      </c>
      <c r="O271" s="69">
        <v>22</v>
      </c>
      <c r="P271" s="69"/>
      <c r="Q271" s="69" t="s">
        <v>298</v>
      </c>
    </row>
    <row r="272" spans="1:17" x14ac:dyDescent="0.3">
      <c r="A272" s="1" t="s">
        <v>15217</v>
      </c>
      <c r="B272" s="1" t="s">
        <v>320</v>
      </c>
      <c r="C272" s="1" t="s">
        <v>486</v>
      </c>
      <c r="D272" s="69">
        <v>14</v>
      </c>
      <c r="E272" s="69">
        <v>-4.0599999999999996</v>
      </c>
      <c r="F272" s="69">
        <v>1.28</v>
      </c>
      <c r="G272" s="69">
        <v>71</v>
      </c>
      <c r="H272" s="69">
        <v>9</v>
      </c>
      <c r="I272" s="1" t="s">
        <v>16808</v>
      </c>
      <c r="J272" s="69">
        <v>370.7</v>
      </c>
      <c r="K272" s="69">
        <v>0</v>
      </c>
      <c r="L272" s="69">
        <v>0</v>
      </c>
      <c r="M272" s="1" t="s">
        <v>15218</v>
      </c>
      <c r="N272" s="69">
        <v>1</v>
      </c>
      <c r="O272" s="69">
        <v>23</v>
      </c>
      <c r="P272" s="69"/>
      <c r="Q272" s="69" t="s">
        <v>298</v>
      </c>
    </row>
    <row r="273" spans="1:17" x14ac:dyDescent="0.3">
      <c r="A273" s="1" t="s">
        <v>16599</v>
      </c>
      <c r="B273" s="1" t="s">
        <v>320</v>
      </c>
      <c r="C273" s="1" t="s">
        <v>518</v>
      </c>
      <c r="D273" s="69">
        <v>14</v>
      </c>
      <c r="E273" s="69">
        <v>-4.0599999999999996</v>
      </c>
      <c r="F273" s="69">
        <v>0.56999999999999995</v>
      </c>
      <c r="G273" s="69">
        <v>70</v>
      </c>
      <c r="H273" s="69">
        <v>9</v>
      </c>
      <c r="I273" s="1" t="s">
        <v>16130</v>
      </c>
      <c r="J273" s="69">
        <v>336.8</v>
      </c>
      <c r="K273" s="69">
        <v>0</v>
      </c>
      <c r="L273" s="69">
        <v>0</v>
      </c>
      <c r="M273" s="1" t="s">
        <v>16600</v>
      </c>
      <c r="N273" s="69">
        <v>0</v>
      </c>
      <c r="O273" s="69">
        <v>22</v>
      </c>
      <c r="P273" s="69"/>
      <c r="Q273" s="69" t="s">
        <v>298</v>
      </c>
    </row>
    <row r="274" spans="1:17" x14ac:dyDescent="0.3">
      <c r="A274" s="1" t="s">
        <v>16760</v>
      </c>
      <c r="B274" s="1" t="s">
        <v>320</v>
      </c>
      <c r="C274" s="1" t="s">
        <v>305</v>
      </c>
      <c r="D274" s="69">
        <v>12</v>
      </c>
      <c r="E274" s="69">
        <v>-4.12</v>
      </c>
      <c r="F274" s="69">
        <v>0.52</v>
      </c>
      <c r="G274" s="69">
        <v>72</v>
      </c>
      <c r="H274" s="69">
        <v>9</v>
      </c>
      <c r="I274" s="1" t="s">
        <v>16755</v>
      </c>
      <c r="J274" s="69">
        <v>265</v>
      </c>
      <c r="K274" s="69">
        <v>0</v>
      </c>
      <c r="L274" s="69">
        <v>0</v>
      </c>
      <c r="M274" s="1" t="s">
        <v>16761</v>
      </c>
      <c r="N274" s="69">
        <v>0</v>
      </c>
      <c r="O274" s="69">
        <v>22</v>
      </c>
      <c r="P274" s="69"/>
      <c r="Q274" s="69" t="s">
        <v>298</v>
      </c>
    </row>
    <row r="275" spans="1:17" x14ac:dyDescent="0.3">
      <c r="A275" s="1" t="s">
        <v>8098</v>
      </c>
      <c r="B275" s="1" t="s">
        <v>347</v>
      </c>
      <c r="C275" s="1" t="s">
        <v>690</v>
      </c>
      <c r="D275" s="69">
        <v>10</v>
      </c>
      <c r="E275" s="69">
        <v>-4.13</v>
      </c>
      <c r="F275" s="69">
        <v>1.25</v>
      </c>
      <c r="G275" s="69">
        <v>101</v>
      </c>
      <c r="H275" s="69">
        <v>8</v>
      </c>
      <c r="I275" s="1" t="s">
        <v>16786</v>
      </c>
      <c r="J275" s="69">
        <v>310.89999999999998</v>
      </c>
      <c r="K275" s="69">
        <v>7.2</v>
      </c>
      <c r="L275" s="69">
        <v>0</v>
      </c>
      <c r="M275" s="1" t="s">
        <v>147</v>
      </c>
      <c r="N275" s="69">
        <v>6</v>
      </c>
      <c r="O275" s="69">
        <v>28</v>
      </c>
      <c r="P275" s="69"/>
      <c r="Q275" s="69" t="s">
        <v>298</v>
      </c>
    </row>
    <row r="276" spans="1:17" x14ac:dyDescent="0.3">
      <c r="A276" s="1" t="s">
        <v>10216</v>
      </c>
      <c r="B276" s="1" t="s">
        <v>448</v>
      </c>
      <c r="C276" s="1" t="s">
        <v>476</v>
      </c>
      <c r="D276" s="69">
        <v>6</v>
      </c>
      <c r="E276" s="69">
        <v>-4.13</v>
      </c>
      <c r="F276" s="69">
        <v>1.3</v>
      </c>
      <c r="G276" s="69">
        <v>82</v>
      </c>
      <c r="H276" s="69">
        <v>9</v>
      </c>
      <c r="I276" s="1" t="s">
        <v>295</v>
      </c>
      <c r="J276" s="69"/>
      <c r="K276" s="69"/>
      <c r="L276" s="69">
        <v>0</v>
      </c>
      <c r="M276" s="1" t="s">
        <v>237</v>
      </c>
      <c r="N276" s="69">
        <v>8</v>
      </c>
      <c r="O276" s="69">
        <v>30</v>
      </c>
      <c r="P276" s="69"/>
      <c r="Q276" s="69" t="s">
        <v>298</v>
      </c>
    </row>
    <row r="277" spans="1:17" x14ac:dyDescent="0.3">
      <c r="A277" s="1" t="s">
        <v>3277</v>
      </c>
      <c r="B277" s="1" t="s">
        <v>448</v>
      </c>
      <c r="C277" s="1" t="s">
        <v>305</v>
      </c>
      <c r="D277" s="69">
        <v>12</v>
      </c>
      <c r="E277" s="69">
        <v>-4.1399999999999997</v>
      </c>
      <c r="F277" s="69">
        <v>0.82</v>
      </c>
      <c r="G277" s="69">
        <v>83</v>
      </c>
      <c r="H277" s="69">
        <v>9</v>
      </c>
      <c r="I277" s="1" t="s">
        <v>15622</v>
      </c>
      <c r="J277" s="69">
        <v>273.89999999999998</v>
      </c>
      <c r="K277" s="69">
        <v>-2.7</v>
      </c>
      <c r="L277" s="69">
        <v>0</v>
      </c>
      <c r="M277" s="1" t="s">
        <v>18</v>
      </c>
      <c r="N277" s="69">
        <v>7</v>
      </c>
      <c r="O277" s="69">
        <v>29</v>
      </c>
      <c r="P277" s="69"/>
      <c r="Q277" s="69" t="s">
        <v>298</v>
      </c>
    </row>
    <row r="278" spans="1:17" x14ac:dyDescent="0.3">
      <c r="A278" s="1" t="s">
        <v>8131</v>
      </c>
      <c r="B278" s="1" t="s">
        <v>347</v>
      </c>
      <c r="C278" s="1" t="s">
        <v>909</v>
      </c>
      <c r="D278" s="69">
        <v>7</v>
      </c>
      <c r="E278" s="69">
        <v>-4.1399999999999997</v>
      </c>
      <c r="F278" s="69">
        <v>1.01</v>
      </c>
      <c r="G278" s="69">
        <v>102</v>
      </c>
      <c r="H278" s="69">
        <v>8</v>
      </c>
      <c r="I278" s="1" t="s">
        <v>15556</v>
      </c>
      <c r="J278" s="69">
        <v>242.3</v>
      </c>
      <c r="K278" s="69">
        <v>-8.3000000000000007</v>
      </c>
      <c r="L278" s="69">
        <v>0</v>
      </c>
      <c r="M278" s="1" t="s">
        <v>228</v>
      </c>
      <c r="N278" s="69">
        <v>3</v>
      </c>
      <c r="O278" s="69">
        <v>25</v>
      </c>
      <c r="P278" s="69"/>
      <c r="Q278" s="69" t="s">
        <v>298</v>
      </c>
    </row>
    <row r="279" spans="1:17" x14ac:dyDescent="0.3">
      <c r="A279" s="1" t="s">
        <v>7364</v>
      </c>
      <c r="B279" s="1" t="s">
        <v>320</v>
      </c>
      <c r="C279" s="1" t="s">
        <v>305</v>
      </c>
      <c r="D279" s="69">
        <v>12</v>
      </c>
      <c r="E279" s="69">
        <v>-4.1500000000000004</v>
      </c>
      <c r="F279" s="69">
        <v>0.56999999999999995</v>
      </c>
      <c r="G279" s="69">
        <v>73</v>
      </c>
      <c r="H279" s="69">
        <v>9</v>
      </c>
      <c r="I279" s="1" t="s">
        <v>16839</v>
      </c>
      <c r="J279" s="69">
        <v>369.7</v>
      </c>
      <c r="K279" s="69">
        <v>0</v>
      </c>
      <c r="L279" s="69">
        <v>0</v>
      </c>
      <c r="M279" s="1" t="s">
        <v>7362</v>
      </c>
      <c r="N279" s="69">
        <v>6</v>
      </c>
      <c r="O279" s="69">
        <v>29</v>
      </c>
      <c r="P279" s="69"/>
      <c r="Q279" s="69" t="s">
        <v>298</v>
      </c>
    </row>
    <row r="280" spans="1:17" x14ac:dyDescent="0.3">
      <c r="A280" s="1" t="s">
        <v>14661</v>
      </c>
      <c r="B280" s="1" t="s">
        <v>320</v>
      </c>
      <c r="C280" s="1" t="s">
        <v>364</v>
      </c>
      <c r="D280" s="69">
        <v>13</v>
      </c>
      <c r="E280" s="69">
        <v>-4.16</v>
      </c>
      <c r="F280" s="69">
        <v>0.35</v>
      </c>
      <c r="G280" s="69">
        <v>74</v>
      </c>
      <c r="H280" s="69">
        <v>9</v>
      </c>
      <c r="I280" s="1" t="s">
        <v>16808</v>
      </c>
      <c r="J280" s="69">
        <v>370</v>
      </c>
      <c r="K280" s="69">
        <v>0</v>
      </c>
      <c r="L280" s="69">
        <v>0</v>
      </c>
      <c r="M280" s="1" t="s">
        <v>14662</v>
      </c>
      <c r="N280" s="69">
        <v>1</v>
      </c>
      <c r="O280" s="69">
        <v>24</v>
      </c>
      <c r="P280" s="69" t="s">
        <v>407</v>
      </c>
      <c r="Q280" s="69" t="s">
        <v>298</v>
      </c>
    </row>
    <row r="281" spans="1:17" x14ac:dyDescent="0.3">
      <c r="A281" s="1" t="s">
        <v>10362</v>
      </c>
      <c r="B281" s="1" t="s">
        <v>448</v>
      </c>
      <c r="C281" s="1" t="s">
        <v>476</v>
      </c>
      <c r="D281" s="69">
        <v>6</v>
      </c>
      <c r="E281" s="69">
        <v>-4.16</v>
      </c>
      <c r="F281" s="69">
        <v>1.1499999999999999</v>
      </c>
      <c r="G281" s="69">
        <v>84</v>
      </c>
      <c r="H281" s="69">
        <v>9</v>
      </c>
      <c r="I281" s="1" t="s">
        <v>16860</v>
      </c>
      <c r="J281" s="69">
        <v>276.60000000000002</v>
      </c>
      <c r="K281" s="69">
        <v>0</v>
      </c>
      <c r="L281" s="69">
        <v>0</v>
      </c>
      <c r="M281" s="1" t="s">
        <v>10359</v>
      </c>
      <c r="N281" s="69">
        <v>2</v>
      </c>
      <c r="O281" s="69">
        <v>24</v>
      </c>
      <c r="P281" s="69"/>
      <c r="Q281" s="69" t="s">
        <v>298</v>
      </c>
    </row>
    <row r="282" spans="1:17" x14ac:dyDescent="0.3">
      <c r="A282" s="1" t="s">
        <v>1238</v>
      </c>
      <c r="B282" s="1" t="s">
        <v>320</v>
      </c>
      <c r="C282" s="1" t="s">
        <v>351</v>
      </c>
      <c r="D282" s="69">
        <v>6</v>
      </c>
      <c r="E282" s="69">
        <v>-4.17</v>
      </c>
      <c r="F282" s="69">
        <v>0.56999999999999995</v>
      </c>
      <c r="G282" s="69">
        <v>76</v>
      </c>
      <c r="H282" s="69">
        <v>9</v>
      </c>
      <c r="I282" s="1" t="s">
        <v>16756</v>
      </c>
      <c r="J282" s="69">
        <v>353.6</v>
      </c>
      <c r="K282" s="69">
        <v>0</v>
      </c>
      <c r="L282" s="69">
        <v>0</v>
      </c>
      <c r="M282" s="1" t="s">
        <v>1235</v>
      </c>
      <c r="N282" s="69">
        <v>8</v>
      </c>
      <c r="O282" s="69">
        <v>31</v>
      </c>
      <c r="P282" s="69"/>
      <c r="Q282" s="69" t="s">
        <v>298</v>
      </c>
    </row>
    <row r="283" spans="1:17" x14ac:dyDescent="0.3">
      <c r="A283" s="1" t="s">
        <v>4634</v>
      </c>
      <c r="B283" s="1" t="s">
        <v>320</v>
      </c>
      <c r="C283" s="1" t="s">
        <v>518</v>
      </c>
      <c r="D283" s="69">
        <v>14</v>
      </c>
      <c r="E283" s="69">
        <v>-4.17</v>
      </c>
      <c r="F283" s="69">
        <v>0.53</v>
      </c>
      <c r="G283" s="69">
        <v>75</v>
      </c>
      <c r="H283" s="69">
        <v>9</v>
      </c>
      <c r="I283" s="1" t="s">
        <v>295</v>
      </c>
      <c r="J283" s="69"/>
      <c r="K283" s="69"/>
      <c r="L283" s="69">
        <v>0</v>
      </c>
      <c r="M283" s="1" t="s">
        <v>4630</v>
      </c>
      <c r="N283" s="69">
        <v>3</v>
      </c>
      <c r="O283" s="69">
        <v>25</v>
      </c>
      <c r="P283" s="69"/>
      <c r="Q283" s="69" t="s">
        <v>298</v>
      </c>
    </row>
    <row r="284" spans="1:17" x14ac:dyDescent="0.3">
      <c r="A284" s="1" t="s">
        <v>2002</v>
      </c>
      <c r="B284" s="1" t="s">
        <v>448</v>
      </c>
      <c r="C284" s="1" t="s">
        <v>386</v>
      </c>
      <c r="D284" s="69">
        <v>14</v>
      </c>
      <c r="E284" s="69">
        <v>-4.1900000000000004</v>
      </c>
      <c r="F284" s="69">
        <v>1.77</v>
      </c>
      <c r="G284" s="69">
        <v>86</v>
      </c>
      <c r="H284" s="69">
        <v>9</v>
      </c>
      <c r="I284" s="1" t="s">
        <v>16754</v>
      </c>
      <c r="J284" s="69">
        <v>246.8</v>
      </c>
      <c r="K284" s="69">
        <v>-3.4</v>
      </c>
      <c r="L284" s="69">
        <v>0</v>
      </c>
      <c r="M284" s="1" t="s">
        <v>181</v>
      </c>
      <c r="N284" s="69">
        <v>3</v>
      </c>
      <c r="O284" s="69">
        <v>24</v>
      </c>
      <c r="P284" s="69"/>
      <c r="Q284" s="69" t="s">
        <v>298</v>
      </c>
    </row>
    <row r="285" spans="1:17" x14ac:dyDescent="0.3">
      <c r="A285" s="1" t="s">
        <v>16405</v>
      </c>
      <c r="B285" s="1" t="s">
        <v>347</v>
      </c>
      <c r="C285" s="1" t="s">
        <v>364</v>
      </c>
      <c r="D285" s="69">
        <v>13</v>
      </c>
      <c r="E285" s="69">
        <v>-4.2</v>
      </c>
      <c r="F285" s="69">
        <v>1.22</v>
      </c>
      <c r="G285" s="69">
        <v>103</v>
      </c>
      <c r="H285" s="69">
        <v>8</v>
      </c>
      <c r="I285" s="1" t="s">
        <v>15552</v>
      </c>
      <c r="J285" s="69">
        <v>259.10000000000002</v>
      </c>
      <c r="K285" s="69">
        <v>2.1</v>
      </c>
      <c r="L285" s="69">
        <v>0</v>
      </c>
      <c r="M285" s="1" t="s">
        <v>16406</v>
      </c>
      <c r="N285" s="69">
        <v>0</v>
      </c>
      <c r="O285" s="69">
        <v>21</v>
      </c>
      <c r="P285" s="69"/>
      <c r="Q285" s="69" t="s">
        <v>298</v>
      </c>
    </row>
    <row r="286" spans="1:17" x14ac:dyDescent="0.3">
      <c r="A286" s="1" t="s">
        <v>10251</v>
      </c>
      <c r="B286" s="1" t="s">
        <v>320</v>
      </c>
      <c r="C286" s="1" t="s">
        <v>690</v>
      </c>
      <c r="D286" s="69">
        <v>10</v>
      </c>
      <c r="E286" s="69">
        <v>-4.2300000000000004</v>
      </c>
      <c r="F286" s="69">
        <v>0.47</v>
      </c>
      <c r="G286" s="69">
        <v>77</v>
      </c>
      <c r="H286" s="69">
        <v>9</v>
      </c>
      <c r="I286" s="1" t="s">
        <v>295</v>
      </c>
      <c r="J286" s="69"/>
      <c r="K286" s="69"/>
      <c r="L286" s="69">
        <v>0</v>
      </c>
      <c r="M286" s="1" t="s">
        <v>10248</v>
      </c>
      <c r="N286" s="69">
        <v>4</v>
      </c>
      <c r="O286" s="69">
        <v>27</v>
      </c>
      <c r="P286" s="69"/>
      <c r="Q286" s="69" t="s">
        <v>298</v>
      </c>
    </row>
    <row r="287" spans="1:17" x14ac:dyDescent="0.3">
      <c r="A287" s="1" t="s">
        <v>15069</v>
      </c>
      <c r="B287" s="1" t="s">
        <v>448</v>
      </c>
      <c r="C287" s="1" t="s">
        <v>414</v>
      </c>
      <c r="D287" s="69">
        <v>9</v>
      </c>
      <c r="E287" s="69">
        <v>-4.24</v>
      </c>
      <c r="F287" s="69">
        <v>1.35</v>
      </c>
      <c r="G287" s="69">
        <v>87</v>
      </c>
      <c r="H287" s="69">
        <v>9</v>
      </c>
      <c r="I287" s="1" t="s">
        <v>16844</v>
      </c>
      <c r="J287" s="69">
        <v>318.10000000000002</v>
      </c>
      <c r="K287" s="69">
        <v>6.9</v>
      </c>
      <c r="L287" s="69">
        <v>0</v>
      </c>
      <c r="M287" s="1" t="s">
        <v>15070</v>
      </c>
      <c r="N287" s="69">
        <v>1</v>
      </c>
      <c r="O287" s="69">
        <v>22</v>
      </c>
      <c r="P287" s="69"/>
      <c r="Q287" s="69" t="s">
        <v>298</v>
      </c>
    </row>
    <row r="288" spans="1:17" x14ac:dyDescent="0.3">
      <c r="A288" s="1" t="s">
        <v>9474</v>
      </c>
      <c r="B288" s="1" t="s">
        <v>320</v>
      </c>
      <c r="C288" s="1" t="s">
        <v>904</v>
      </c>
      <c r="D288" s="69">
        <v>7</v>
      </c>
      <c r="E288" s="69">
        <v>-4.24</v>
      </c>
      <c r="F288" s="69">
        <v>0.12</v>
      </c>
      <c r="G288" s="69">
        <v>78</v>
      </c>
      <c r="H288" s="69">
        <v>9</v>
      </c>
      <c r="I288" s="1" t="s">
        <v>16864</v>
      </c>
      <c r="J288" s="69">
        <v>305.5</v>
      </c>
      <c r="K288" s="69">
        <v>15.9</v>
      </c>
      <c r="L288" s="69">
        <v>0</v>
      </c>
      <c r="M288" s="1" t="s">
        <v>9472</v>
      </c>
      <c r="N288" s="69">
        <v>11</v>
      </c>
      <c r="O288" s="69">
        <v>33</v>
      </c>
      <c r="P288" s="69"/>
      <c r="Q288" s="69" t="s">
        <v>298</v>
      </c>
    </row>
    <row r="289" spans="1:17" x14ac:dyDescent="0.3">
      <c r="A289" s="1" t="s">
        <v>797</v>
      </c>
      <c r="B289" s="1" t="s">
        <v>320</v>
      </c>
      <c r="C289" s="1" t="s">
        <v>364</v>
      </c>
      <c r="D289" s="69">
        <v>13</v>
      </c>
      <c r="E289" s="69">
        <v>-4.26</v>
      </c>
      <c r="F289" s="69">
        <v>0.55000000000000004</v>
      </c>
      <c r="G289" s="69">
        <v>81</v>
      </c>
      <c r="H289" s="69">
        <v>9</v>
      </c>
      <c r="I289" s="1" t="s">
        <v>295</v>
      </c>
      <c r="J289" s="69"/>
      <c r="K289" s="69"/>
      <c r="L289" s="69">
        <v>0</v>
      </c>
      <c r="M289" s="1" t="s">
        <v>792</v>
      </c>
      <c r="N289" s="69">
        <v>15</v>
      </c>
      <c r="O289" s="69">
        <v>37</v>
      </c>
      <c r="P289" s="69"/>
      <c r="Q289" s="69" t="s">
        <v>298</v>
      </c>
    </row>
    <row r="290" spans="1:17" x14ac:dyDescent="0.3">
      <c r="A290" s="1" t="s">
        <v>1585</v>
      </c>
      <c r="B290" s="1" t="s">
        <v>320</v>
      </c>
      <c r="C290" s="1" t="s">
        <v>364</v>
      </c>
      <c r="D290" s="69">
        <v>13</v>
      </c>
      <c r="E290" s="69">
        <v>-4.26</v>
      </c>
      <c r="F290" s="69">
        <v>0.82</v>
      </c>
      <c r="G290" s="69">
        <v>80</v>
      </c>
      <c r="H290" s="69">
        <v>9</v>
      </c>
      <c r="I290" s="1" t="s">
        <v>16762</v>
      </c>
      <c r="J290" s="69">
        <v>360.4</v>
      </c>
      <c r="K290" s="69">
        <v>0</v>
      </c>
      <c r="L290" s="69">
        <v>0</v>
      </c>
      <c r="M290" s="1" t="s">
        <v>1582</v>
      </c>
      <c r="N290" s="69">
        <v>2</v>
      </c>
      <c r="O290" s="69">
        <v>25</v>
      </c>
      <c r="P290" s="69" t="s">
        <v>300</v>
      </c>
      <c r="Q290" s="69" t="s">
        <v>294</v>
      </c>
    </row>
    <row r="291" spans="1:17" x14ac:dyDescent="0.3">
      <c r="A291" s="1" t="s">
        <v>16877</v>
      </c>
      <c r="B291" s="1" t="s">
        <v>448</v>
      </c>
      <c r="C291" s="1" t="s">
        <v>566</v>
      </c>
      <c r="D291" s="69">
        <v>11</v>
      </c>
      <c r="E291" s="69">
        <v>-4.26</v>
      </c>
      <c r="F291" s="69">
        <v>1.23</v>
      </c>
      <c r="G291" s="69">
        <v>88</v>
      </c>
      <c r="H291" s="69">
        <v>9</v>
      </c>
      <c r="I291" s="1" t="s">
        <v>16878</v>
      </c>
      <c r="J291" s="69">
        <v>352.5</v>
      </c>
      <c r="K291" s="69">
        <v>0</v>
      </c>
      <c r="L291" s="69">
        <v>0</v>
      </c>
      <c r="M291" s="1" t="s">
        <v>16879</v>
      </c>
      <c r="N291" s="69">
        <v>0</v>
      </c>
      <c r="O291" s="69">
        <v>23</v>
      </c>
      <c r="P291" s="69"/>
      <c r="Q291" s="69" t="s">
        <v>298</v>
      </c>
    </row>
    <row r="292" spans="1:17" x14ac:dyDescent="0.3">
      <c r="A292" s="1" t="s">
        <v>16837</v>
      </c>
      <c r="B292" s="1" t="s">
        <v>320</v>
      </c>
      <c r="C292" s="1" t="s">
        <v>566</v>
      </c>
      <c r="D292" s="69">
        <v>11</v>
      </c>
      <c r="E292" s="69">
        <v>-4.28</v>
      </c>
      <c r="F292" s="69">
        <v>0.4</v>
      </c>
      <c r="G292" s="69">
        <v>83</v>
      </c>
      <c r="H292" s="69">
        <v>10</v>
      </c>
      <c r="I292" s="1" t="s">
        <v>295</v>
      </c>
      <c r="J292" s="69"/>
      <c r="K292" s="69"/>
      <c r="L292" s="69">
        <v>0</v>
      </c>
      <c r="M292" s="1" t="s">
        <v>16838</v>
      </c>
      <c r="N292" s="69">
        <v>0</v>
      </c>
      <c r="O292" s="69"/>
      <c r="P292" s="69"/>
      <c r="Q292" s="69" t="s">
        <v>298</v>
      </c>
    </row>
    <row r="293" spans="1:17" x14ac:dyDescent="0.3">
      <c r="A293" s="1" t="s">
        <v>16845</v>
      </c>
      <c r="B293" s="1" t="s">
        <v>320</v>
      </c>
      <c r="C293" s="1" t="s">
        <v>904</v>
      </c>
      <c r="D293" s="69">
        <v>7</v>
      </c>
      <c r="E293" s="69">
        <v>-4.3</v>
      </c>
      <c r="F293" s="69">
        <v>1.02</v>
      </c>
      <c r="G293" s="69">
        <v>84</v>
      </c>
      <c r="H293" s="69">
        <v>10</v>
      </c>
      <c r="I293" s="1" t="s">
        <v>295</v>
      </c>
      <c r="J293" s="69"/>
      <c r="K293" s="69"/>
      <c r="L293" s="69">
        <v>0</v>
      </c>
      <c r="M293" s="1" t="s">
        <v>16846</v>
      </c>
      <c r="N293" s="69">
        <v>0</v>
      </c>
      <c r="O293" s="69"/>
      <c r="P293" s="69"/>
      <c r="Q293" s="69" t="s">
        <v>298</v>
      </c>
    </row>
    <row r="294" spans="1:17" x14ac:dyDescent="0.3">
      <c r="A294" s="1" t="s">
        <v>16867</v>
      </c>
      <c r="B294" s="1" t="s">
        <v>320</v>
      </c>
      <c r="C294" s="1" t="s">
        <v>870</v>
      </c>
      <c r="D294" s="69">
        <v>13</v>
      </c>
      <c r="E294" s="69">
        <v>-4.32</v>
      </c>
      <c r="F294" s="69">
        <v>0.37</v>
      </c>
      <c r="G294" s="69">
        <v>85</v>
      </c>
      <c r="H294" s="69">
        <v>10</v>
      </c>
      <c r="I294" s="1" t="s">
        <v>16868</v>
      </c>
      <c r="J294" s="69">
        <v>341</v>
      </c>
      <c r="K294" s="69">
        <v>0</v>
      </c>
      <c r="L294" s="69">
        <v>0</v>
      </c>
      <c r="M294" s="1" t="s">
        <v>16869</v>
      </c>
      <c r="N294" s="69">
        <v>0</v>
      </c>
      <c r="O294" s="69">
        <v>21</v>
      </c>
      <c r="P294" s="69"/>
      <c r="Q294" s="69" t="s">
        <v>298</v>
      </c>
    </row>
    <row r="295" spans="1:17" x14ac:dyDescent="0.3">
      <c r="A295" s="1" t="s">
        <v>846</v>
      </c>
      <c r="B295" s="1" t="s">
        <v>347</v>
      </c>
      <c r="C295" s="1" t="s">
        <v>476</v>
      </c>
      <c r="D295" s="69">
        <v>6</v>
      </c>
      <c r="E295" s="69">
        <v>-4.33</v>
      </c>
      <c r="F295" s="69">
        <v>1.35</v>
      </c>
      <c r="G295" s="69">
        <v>104</v>
      </c>
      <c r="H295" s="69">
        <v>8</v>
      </c>
      <c r="I295" s="1" t="s">
        <v>16746</v>
      </c>
      <c r="J295" s="69">
        <v>277.7</v>
      </c>
      <c r="K295" s="69">
        <v>0</v>
      </c>
      <c r="L295" s="69">
        <v>0</v>
      </c>
      <c r="M295" s="1" t="s">
        <v>843</v>
      </c>
      <c r="N295" s="69">
        <v>2</v>
      </c>
      <c r="O295" s="69">
        <v>23</v>
      </c>
      <c r="P295" s="69"/>
      <c r="Q295" s="69" t="s">
        <v>298</v>
      </c>
    </row>
    <row r="296" spans="1:17" x14ac:dyDescent="0.3">
      <c r="A296" s="1" t="s">
        <v>3198</v>
      </c>
      <c r="B296" s="1" t="s">
        <v>320</v>
      </c>
      <c r="C296" s="1" t="s">
        <v>339</v>
      </c>
      <c r="D296" s="69">
        <v>12</v>
      </c>
      <c r="E296" s="69">
        <v>-4.33</v>
      </c>
      <c r="F296" s="69">
        <v>0.62</v>
      </c>
      <c r="G296" s="69">
        <v>86</v>
      </c>
      <c r="H296" s="69">
        <v>10</v>
      </c>
      <c r="I296" s="1" t="s">
        <v>295</v>
      </c>
      <c r="J296" s="69"/>
      <c r="K296" s="69"/>
      <c r="L296" s="69">
        <v>0</v>
      </c>
      <c r="M296" s="1" t="s">
        <v>3196</v>
      </c>
      <c r="N296" s="69">
        <v>4</v>
      </c>
      <c r="O296" s="69">
        <v>26</v>
      </c>
      <c r="P296" s="69"/>
      <c r="Q296" s="69" t="s">
        <v>298</v>
      </c>
    </row>
    <row r="297" spans="1:17" x14ac:dyDescent="0.3">
      <c r="A297" s="1" t="s">
        <v>4948</v>
      </c>
      <c r="B297" s="1" t="s">
        <v>448</v>
      </c>
      <c r="C297" s="1" t="s">
        <v>904</v>
      </c>
      <c r="D297" s="69">
        <v>7</v>
      </c>
      <c r="E297" s="69">
        <v>-4.33</v>
      </c>
      <c r="F297" s="69">
        <v>1.1599999999999999</v>
      </c>
      <c r="G297" s="69">
        <v>89</v>
      </c>
      <c r="H297" s="69">
        <v>9</v>
      </c>
      <c r="I297" s="1" t="s">
        <v>16104</v>
      </c>
      <c r="J297" s="69">
        <v>206.3</v>
      </c>
      <c r="K297" s="69">
        <v>-7.4</v>
      </c>
      <c r="L297" s="69">
        <v>0</v>
      </c>
      <c r="M297" s="1" t="s">
        <v>66</v>
      </c>
      <c r="N297" s="69">
        <v>7</v>
      </c>
      <c r="O297" s="69">
        <v>29</v>
      </c>
      <c r="P297" s="69"/>
      <c r="Q297" s="69" t="s">
        <v>298</v>
      </c>
    </row>
    <row r="298" spans="1:17" x14ac:dyDescent="0.3">
      <c r="A298" s="1" t="s">
        <v>14921</v>
      </c>
      <c r="B298" s="1" t="s">
        <v>347</v>
      </c>
      <c r="C298" s="1" t="s">
        <v>717</v>
      </c>
      <c r="D298" s="69">
        <v>9</v>
      </c>
      <c r="E298" s="69">
        <v>-4.34</v>
      </c>
      <c r="F298" s="69">
        <v>1.39</v>
      </c>
      <c r="G298" s="69">
        <v>105</v>
      </c>
      <c r="H298" s="69">
        <v>8</v>
      </c>
      <c r="I298" s="1" t="s">
        <v>16820</v>
      </c>
      <c r="J298" s="69">
        <v>284.10000000000002</v>
      </c>
      <c r="K298" s="69">
        <v>0</v>
      </c>
      <c r="L298" s="69">
        <v>0</v>
      </c>
      <c r="M298" s="1" t="s">
        <v>14922</v>
      </c>
      <c r="N298" s="69">
        <v>1</v>
      </c>
      <c r="O298" s="69">
        <v>23</v>
      </c>
      <c r="P298" s="69"/>
      <c r="Q298" s="69" t="s">
        <v>298</v>
      </c>
    </row>
    <row r="299" spans="1:17" x14ac:dyDescent="0.3">
      <c r="A299" s="1" t="s">
        <v>16491</v>
      </c>
      <c r="B299" s="1" t="s">
        <v>448</v>
      </c>
      <c r="C299" s="1" t="s">
        <v>476</v>
      </c>
      <c r="D299" s="69">
        <v>6</v>
      </c>
      <c r="E299" s="69">
        <v>-4.34</v>
      </c>
      <c r="F299" s="69">
        <v>1.69</v>
      </c>
      <c r="G299" s="69">
        <v>90</v>
      </c>
      <c r="H299" s="69">
        <v>9</v>
      </c>
      <c r="I299" s="1" t="s">
        <v>16852</v>
      </c>
      <c r="J299" s="69">
        <v>231.9</v>
      </c>
      <c r="K299" s="69">
        <v>2</v>
      </c>
      <c r="L299" s="69">
        <v>0</v>
      </c>
      <c r="M299" s="1" t="s">
        <v>16492</v>
      </c>
      <c r="N299" s="69">
        <v>0</v>
      </c>
      <c r="O299" s="69"/>
      <c r="P299" s="69"/>
      <c r="Q299" s="69" t="s">
        <v>298</v>
      </c>
    </row>
    <row r="300" spans="1:17" x14ac:dyDescent="0.3">
      <c r="A300" s="1" t="s">
        <v>6014</v>
      </c>
      <c r="B300" s="1" t="s">
        <v>448</v>
      </c>
      <c r="C300" s="1" t="s">
        <v>386</v>
      </c>
      <c r="D300" s="69">
        <v>14</v>
      </c>
      <c r="E300" s="69">
        <v>-4.3600000000000003</v>
      </c>
      <c r="F300" s="69">
        <v>2.77</v>
      </c>
      <c r="G300" s="69">
        <v>91</v>
      </c>
      <c r="H300" s="69">
        <v>9</v>
      </c>
      <c r="I300" s="1" t="s">
        <v>16142</v>
      </c>
      <c r="J300" s="69">
        <v>308.89999999999998</v>
      </c>
      <c r="K300" s="69">
        <v>0</v>
      </c>
      <c r="L300" s="69">
        <v>0</v>
      </c>
      <c r="M300" s="1" t="s">
        <v>125</v>
      </c>
      <c r="N300" s="69">
        <v>5</v>
      </c>
      <c r="O300" s="69">
        <v>26</v>
      </c>
      <c r="P300" s="69"/>
      <c r="Q300" s="69" t="s">
        <v>298</v>
      </c>
    </row>
    <row r="301" spans="1:17" x14ac:dyDescent="0.3">
      <c r="A301" s="1" t="s">
        <v>8008</v>
      </c>
      <c r="B301" s="1" t="s">
        <v>347</v>
      </c>
      <c r="C301" s="1" t="s">
        <v>297</v>
      </c>
      <c r="D301" s="69">
        <v>7</v>
      </c>
      <c r="E301" s="69">
        <v>-4.4400000000000004</v>
      </c>
      <c r="F301" s="69">
        <v>0.8</v>
      </c>
      <c r="G301" s="69">
        <v>107</v>
      </c>
      <c r="H301" s="69">
        <v>8</v>
      </c>
      <c r="I301" s="1" t="s">
        <v>16854</v>
      </c>
      <c r="J301" s="69">
        <v>301.3</v>
      </c>
      <c r="K301" s="69">
        <v>1.3</v>
      </c>
      <c r="L301" s="69">
        <v>0</v>
      </c>
      <c r="M301" s="1" t="s">
        <v>8006</v>
      </c>
      <c r="N301" s="69">
        <v>2</v>
      </c>
      <c r="O301" s="69">
        <v>24</v>
      </c>
      <c r="P301" s="69"/>
      <c r="Q301" s="69" t="s">
        <v>298</v>
      </c>
    </row>
    <row r="302" spans="1:17" x14ac:dyDescent="0.3">
      <c r="A302" s="1" t="s">
        <v>9713</v>
      </c>
      <c r="B302" s="1" t="s">
        <v>347</v>
      </c>
      <c r="C302" s="1" t="s">
        <v>305</v>
      </c>
      <c r="D302" s="69">
        <v>12</v>
      </c>
      <c r="E302" s="69">
        <v>-4.4400000000000004</v>
      </c>
      <c r="F302" s="69">
        <v>1.38</v>
      </c>
      <c r="G302" s="69">
        <v>106</v>
      </c>
      <c r="H302" s="69">
        <v>8</v>
      </c>
      <c r="I302" s="1" t="s">
        <v>16820</v>
      </c>
      <c r="J302" s="69">
        <v>284.89999999999998</v>
      </c>
      <c r="K302" s="69">
        <v>0</v>
      </c>
      <c r="L302" s="69">
        <v>0</v>
      </c>
      <c r="M302" s="1" t="s">
        <v>9710</v>
      </c>
      <c r="N302" s="69">
        <v>3</v>
      </c>
      <c r="O302" s="69">
        <v>27</v>
      </c>
      <c r="P302" s="69"/>
      <c r="Q302" s="69" t="s">
        <v>298</v>
      </c>
    </row>
    <row r="303" spans="1:17" x14ac:dyDescent="0.3">
      <c r="A303" s="1" t="s">
        <v>7838</v>
      </c>
      <c r="B303" s="1" t="s">
        <v>448</v>
      </c>
      <c r="C303" s="1" t="s">
        <v>548</v>
      </c>
      <c r="D303" s="69">
        <v>13</v>
      </c>
      <c r="E303" s="69">
        <v>-4.45</v>
      </c>
      <c r="F303" s="69">
        <v>1.75</v>
      </c>
      <c r="G303" s="69">
        <v>92</v>
      </c>
      <c r="H303" s="69">
        <v>9</v>
      </c>
      <c r="I303" s="1" t="s">
        <v>16849</v>
      </c>
      <c r="J303" s="69">
        <v>309.60000000000002</v>
      </c>
      <c r="K303" s="69">
        <v>3.4</v>
      </c>
      <c r="L303" s="69">
        <v>0</v>
      </c>
      <c r="M303" s="1" t="s">
        <v>7836</v>
      </c>
      <c r="N303" s="69">
        <v>4</v>
      </c>
      <c r="O303" s="69">
        <v>25</v>
      </c>
      <c r="P303" s="69"/>
      <c r="Q303" s="69" t="s">
        <v>298</v>
      </c>
    </row>
    <row r="304" spans="1:17" x14ac:dyDescent="0.3">
      <c r="A304" s="1" t="s">
        <v>14765</v>
      </c>
      <c r="B304" s="1" t="s">
        <v>320</v>
      </c>
      <c r="C304" s="1" t="s">
        <v>486</v>
      </c>
      <c r="D304" s="69">
        <v>14</v>
      </c>
      <c r="E304" s="69">
        <v>-4.47</v>
      </c>
      <c r="F304" s="69">
        <v>0.15</v>
      </c>
      <c r="G304" s="69">
        <v>87</v>
      </c>
      <c r="H304" s="69">
        <v>10</v>
      </c>
      <c r="I304" s="1" t="s">
        <v>295</v>
      </c>
      <c r="J304" s="69"/>
      <c r="K304" s="69"/>
      <c r="L304" s="69">
        <v>0</v>
      </c>
      <c r="M304" s="1" t="s">
        <v>14766</v>
      </c>
      <c r="N304" s="69">
        <v>1</v>
      </c>
      <c r="O304" s="69">
        <v>22</v>
      </c>
      <c r="P304" s="69"/>
      <c r="Q304" s="69" t="s">
        <v>298</v>
      </c>
    </row>
    <row r="305" spans="1:17" x14ac:dyDescent="0.3">
      <c r="A305" s="1" t="s">
        <v>7944</v>
      </c>
      <c r="B305" s="1" t="s">
        <v>448</v>
      </c>
      <c r="C305" s="1" t="s">
        <v>909</v>
      </c>
      <c r="D305" s="69">
        <v>7</v>
      </c>
      <c r="E305" s="69">
        <v>-4.49</v>
      </c>
      <c r="F305" s="69">
        <v>1.96</v>
      </c>
      <c r="G305" s="69">
        <v>94</v>
      </c>
      <c r="H305" s="69">
        <v>9</v>
      </c>
      <c r="I305" s="1" t="s">
        <v>16853</v>
      </c>
      <c r="J305" s="69">
        <v>325.10000000000002</v>
      </c>
      <c r="K305" s="69">
        <v>4</v>
      </c>
      <c r="L305" s="69">
        <v>0</v>
      </c>
      <c r="M305" s="1" t="s">
        <v>255</v>
      </c>
      <c r="N305" s="69">
        <v>3</v>
      </c>
      <c r="O305" s="69">
        <v>25</v>
      </c>
      <c r="P305" s="69"/>
      <c r="Q305" s="69" t="s">
        <v>298</v>
      </c>
    </row>
    <row r="306" spans="1:17" x14ac:dyDescent="0.3">
      <c r="A306" s="1" t="s">
        <v>1291</v>
      </c>
      <c r="B306" s="1" t="s">
        <v>448</v>
      </c>
      <c r="C306" s="1" t="s">
        <v>703</v>
      </c>
      <c r="D306" s="69">
        <v>7</v>
      </c>
      <c r="E306" s="69">
        <v>-4.51</v>
      </c>
      <c r="F306" s="69">
        <v>1.94</v>
      </c>
      <c r="G306" s="69">
        <v>95</v>
      </c>
      <c r="H306" s="69">
        <v>9</v>
      </c>
      <c r="I306" s="1" t="s">
        <v>16755</v>
      </c>
      <c r="J306" s="69">
        <v>265.60000000000002</v>
      </c>
      <c r="K306" s="69">
        <v>-1.4</v>
      </c>
      <c r="L306" s="69">
        <v>0</v>
      </c>
      <c r="M306" s="1" t="s">
        <v>33</v>
      </c>
      <c r="N306" s="69">
        <v>4</v>
      </c>
      <c r="O306" s="69">
        <v>26</v>
      </c>
      <c r="P306" s="69"/>
      <c r="Q306" s="69" t="s">
        <v>298</v>
      </c>
    </row>
    <row r="307" spans="1:17" x14ac:dyDescent="0.3">
      <c r="A307" s="1" t="s">
        <v>9392</v>
      </c>
      <c r="B307" s="1" t="s">
        <v>448</v>
      </c>
      <c r="C307" s="1" t="s">
        <v>414</v>
      </c>
      <c r="D307" s="69">
        <v>9</v>
      </c>
      <c r="E307" s="69">
        <v>-4.51</v>
      </c>
      <c r="F307" s="69">
        <v>0.82</v>
      </c>
      <c r="G307" s="69">
        <v>96</v>
      </c>
      <c r="H307" s="69">
        <v>9</v>
      </c>
      <c r="I307" s="1" t="s">
        <v>16785</v>
      </c>
      <c r="J307" s="69">
        <v>338.8</v>
      </c>
      <c r="K307" s="69">
        <v>0</v>
      </c>
      <c r="L307" s="69">
        <v>0</v>
      </c>
      <c r="M307" s="1" t="s">
        <v>9391</v>
      </c>
      <c r="N307" s="69">
        <v>2</v>
      </c>
      <c r="O307" s="69">
        <v>22</v>
      </c>
      <c r="P307" s="69" t="s">
        <v>407</v>
      </c>
      <c r="Q307" s="69" t="s">
        <v>298</v>
      </c>
    </row>
    <row r="308" spans="1:17" x14ac:dyDescent="0.3">
      <c r="A308" s="1" t="s">
        <v>2074</v>
      </c>
      <c r="B308" s="1" t="s">
        <v>320</v>
      </c>
      <c r="C308" s="1" t="s">
        <v>532</v>
      </c>
      <c r="D308" s="69">
        <v>6</v>
      </c>
      <c r="E308" s="69">
        <v>-4.5199999999999996</v>
      </c>
      <c r="F308" s="69">
        <v>0.6</v>
      </c>
      <c r="G308" s="69">
        <v>89</v>
      </c>
      <c r="H308" s="69">
        <v>10</v>
      </c>
      <c r="I308" s="1" t="s">
        <v>16764</v>
      </c>
      <c r="J308" s="69">
        <v>373</v>
      </c>
      <c r="K308" s="69">
        <v>0</v>
      </c>
      <c r="L308" s="69">
        <v>0</v>
      </c>
      <c r="M308" s="1" t="s">
        <v>2071</v>
      </c>
      <c r="N308" s="69">
        <v>3</v>
      </c>
      <c r="O308" s="69">
        <v>26</v>
      </c>
      <c r="P308" s="69"/>
      <c r="Q308" s="69" t="s">
        <v>298</v>
      </c>
    </row>
    <row r="309" spans="1:17" x14ac:dyDescent="0.3">
      <c r="A309" s="1" t="s">
        <v>9747</v>
      </c>
      <c r="B309" s="1" t="s">
        <v>347</v>
      </c>
      <c r="C309" s="1" t="s">
        <v>518</v>
      </c>
      <c r="D309" s="69">
        <v>14</v>
      </c>
      <c r="E309" s="69">
        <v>-4.53</v>
      </c>
      <c r="F309" s="69">
        <v>1.95</v>
      </c>
      <c r="G309" s="69">
        <v>109</v>
      </c>
      <c r="H309" s="69">
        <v>8</v>
      </c>
      <c r="I309" s="1" t="s">
        <v>16128</v>
      </c>
      <c r="J309" s="69">
        <v>248.5</v>
      </c>
      <c r="K309" s="69">
        <v>-2.2000000000000002</v>
      </c>
      <c r="L309" s="69">
        <v>0</v>
      </c>
      <c r="M309" s="1" t="s">
        <v>9746</v>
      </c>
      <c r="N309" s="69">
        <v>2</v>
      </c>
      <c r="O309" s="69">
        <v>24</v>
      </c>
      <c r="P309" s="69" t="s">
        <v>407</v>
      </c>
      <c r="Q309" s="69" t="s">
        <v>298</v>
      </c>
    </row>
    <row r="310" spans="1:17" x14ac:dyDescent="0.3">
      <c r="A310" s="1" t="s">
        <v>4584</v>
      </c>
      <c r="B310" s="1" t="s">
        <v>347</v>
      </c>
      <c r="C310" s="1" t="s">
        <v>386</v>
      </c>
      <c r="D310" s="69">
        <v>14</v>
      </c>
      <c r="E310" s="69">
        <v>-4.54</v>
      </c>
      <c r="F310" s="69">
        <v>1.21</v>
      </c>
      <c r="G310" s="69">
        <v>110</v>
      </c>
      <c r="H310" s="69">
        <v>8</v>
      </c>
      <c r="I310" s="1" t="s">
        <v>15572</v>
      </c>
      <c r="J310" s="69">
        <v>297.3</v>
      </c>
      <c r="K310" s="69">
        <v>1.3</v>
      </c>
      <c r="L310" s="69">
        <v>0</v>
      </c>
      <c r="M310" s="1" t="s">
        <v>4582</v>
      </c>
      <c r="N310" s="69">
        <v>2</v>
      </c>
      <c r="O310" s="69">
        <v>25</v>
      </c>
      <c r="P310" s="69"/>
      <c r="Q310" s="69" t="s">
        <v>298</v>
      </c>
    </row>
    <row r="311" spans="1:17" x14ac:dyDescent="0.3">
      <c r="A311" s="1" t="s">
        <v>3689</v>
      </c>
      <c r="B311" s="1" t="s">
        <v>347</v>
      </c>
      <c r="C311" s="1" t="s">
        <v>690</v>
      </c>
      <c r="D311" s="69">
        <v>10</v>
      </c>
      <c r="E311" s="69">
        <v>-4.57</v>
      </c>
      <c r="F311" s="69">
        <v>1.5</v>
      </c>
      <c r="G311" s="69">
        <v>111</v>
      </c>
      <c r="H311" s="69">
        <v>8</v>
      </c>
      <c r="I311" s="1" t="s">
        <v>16135</v>
      </c>
      <c r="J311" s="69">
        <v>280.39999999999998</v>
      </c>
      <c r="K311" s="69">
        <v>1.3</v>
      </c>
      <c r="L311" s="69">
        <v>0</v>
      </c>
      <c r="M311" s="1" t="s">
        <v>204</v>
      </c>
      <c r="N311" s="69">
        <v>3</v>
      </c>
      <c r="O311" s="69">
        <v>24</v>
      </c>
      <c r="P311" s="69"/>
      <c r="Q311" s="69" t="s">
        <v>298</v>
      </c>
    </row>
    <row r="312" spans="1:17" x14ac:dyDescent="0.3">
      <c r="A312" s="1" t="s">
        <v>16892</v>
      </c>
      <c r="B312" s="1" t="s">
        <v>320</v>
      </c>
      <c r="C312" s="1" t="s">
        <v>297</v>
      </c>
      <c r="D312" s="69">
        <v>7</v>
      </c>
      <c r="E312" s="69">
        <v>-4.62</v>
      </c>
      <c r="F312" s="69">
        <v>0.74</v>
      </c>
      <c r="G312" s="69">
        <v>90</v>
      </c>
      <c r="H312" s="69">
        <v>10</v>
      </c>
      <c r="I312" s="1" t="s">
        <v>16893</v>
      </c>
      <c r="J312" s="69">
        <v>376.5</v>
      </c>
      <c r="K312" s="69">
        <v>0</v>
      </c>
      <c r="L312" s="69">
        <v>0</v>
      </c>
      <c r="M312" s="1" t="s">
        <v>16365</v>
      </c>
      <c r="N312" s="69">
        <v>0</v>
      </c>
      <c r="O312" s="69"/>
      <c r="P312" s="69"/>
      <c r="Q312" s="69" t="s">
        <v>298</v>
      </c>
    </row>
    <row r="313" spans="1:17" x14ac:dyDescent="0.3">
      <c r="A313" s="1" t="s">
        <v>3463</v>
      </c>
      <c r="B313" s="1" t="s">
        <v>448</v>
      </c>
      <c r="C313" s="1" t="s">
        <v>408</v>
      </c>
      <c r="D313" s="69">
        <v>10</v>
      </c>
      <c r="E313" s="69">
        <v>-4.6500000000000004</v>
      </c>
      <c r="F313" s="69">
        <v>1.82</v>
      </c>
      <c r="G313" s="69">
        <v>97</v>
      </c>
      <c r="H313" s="69">
        <v>10</v>
      </c>
      <c r="I313" s="1" t="s">
        <v>16785</v>
      </c>
      <c r="J313" s="69">
        <v>338</v>
      </c>
      <c r="K313" s="69">
        <v>16.100000000000001</v>
      </c>
      <c r="L313" s="69">
        <v>0</v>
      </c>
      <c r="M313" s="1" t="s">
        <v>3461</v>
      </c>
      <c r="N313" s="69">
        <v>2</v>
      </c>
      <c r="O313" s="69">
        <v>23</v>
      </c>
      <c r="P313" s="69"/>
      <c r="Q313" s="69" t="s">
        <v>298</v>
      </c>
    </row>
    <row r="314" spans="1:17" x14ac:dyDescent="0.3">
      <c r="A314" s="1" t="s">
        <v>5354</v>
      </c>
      <c r="B314" s="1" t="s">
        <v>448</v>
      </c>
      <c r="C314" s="1" t="s">
        <v>14224</v>
      </c>
      <c r="D314" s="69">
        <v>8</v>
      </c>
      <c r="E314" s="69">
        <v>-4.6500000000000004</v>
      </c>
      <c r="F314" s="69">
        <v>1.22</v>
      </c>
      <c r="G314" s="69">
        <v>98</v>
      </c>
      <c r="H314" s="69">
        <v>10</v>
      </c>
      <c r="I314" s="1" t="s">
        <v>16810</v>
      </c>
      <c r="J314" s="69">
        <v>332.8</v>
      </c>
      <c r="K314" s="69">
        <v>6.6</v>
      </c>
      <c r="L314" s="69">
        <v>0</v>
      </c>
      <c r="M314" s="1" t="s">
        <v>222</v>
      </c>
      <c r="N314" s="69">
        <v>5</v>
      </c>
      <c r="O314" s="69">
        <v>27</v>
      </c>
      <c r="P314" s="69"/>
      <c r="Q314" s="69" t="s">
        <v>298</v>
      </c>
    </row>
    <row r="315" spans="1:17" x14ac:dyDescent="0.3">
      <c r="A315" s="1" t="s">
        <v>16602</v>
      </c>
      <c r="B315" s="1" t="s">
        <v>347</v>
      </c>
      <c r="C315" s="1" t="s">
        <v>441</v>
      </c>
      <c r="D315" s="69">
        <v>9</v>
      </c>
      <c r="E315" s="69">
        <v>-4.68</v>
      </c>
      <c r="F315" s="69">
        <v>1.6</v>
      </c>
      <c r="G315" s="69">
        <v>112</v>
      </c>
      <c r="H315" s="69">
        <v>8</v>
      </c>
      <c r="I315" s="1" t="s">
        <v>15558</v>
      </c>
      <c r="J315" s="69">
        <v>283.60000000000002</v>
      </c>
      <c r="K315" s="69">
        <v>-0.3</v>
      </c>
      <c r="L315" s="69">
        <v>0</v>
      </c>
      <c r="M315" s="1" t="s">
        <v>16603</v>
      </c>
      <c r="N315" s="69">
        <v>0</v>
      </c>
      <c r="O315" s="69">
        <v>21</v>
      </c>
      <c r="P315" s="69"/>
      <c r="Q315" s="69" t="s">
        <v>298</v>
      </c>
    </row>
    <row r="316" spans="1:17" x14ac:dyDescent="0.3">
      <c r="A316" s="1" t="s">
        <v>14578</v>
      </c>
      <c r="B316" s="1" t="s">
        <v>320</v>
      </c>
      <c r="C316" s="1" t="s">
        <v>408</v>
      </c>
      <c r="D316" s="69">
        <v>10</v>
      </c>
      <c r="E316" s="69">
        <v>-4.71</v>
      </c>
      <c r="F316" s="69">
        <v>0.8</v>
      </c>
      <c r="G316" s="69">
        <v>92</v>
      </c>
      <c r="H316" s="69">
        <v>10</v>
      </c>
      <c r="I316" s="1" t="s">
        <v>295</v>
      </c>
      <c r="J316" s="69"/>
      <c r="K316" s="69"/>
      <c r="L316" s="69">
        <v>0</v>
      </c>
      <c r="M316" s="1" t="s">
        <v>14579</v>
      </c>
      <c r="N316" s="69">
        <v>1</v>
      </c>
      <c r="O316" s="69">
        <v>23</v>
      </c>
      <c r="P316" s="69"/>
      <c r="Q316" s="69" t="s">
        <v>298</v>
      </c>
    </row>
    <row r="317" spans="1:17" x14ac:dyDescent="0.3">
      <c r="A317" s="1" t="s">
        <v>4941</v>
      </c>
      <c r="B317" s="1" t="s">
        <v>320</v>
      </c>
      <c r="C317" s="1" t="s">
        <v>741</v>
      </c>
      <c r="D317" s="69">
        <v>7</v>
      </c>
      <c r="E317" s="69">
        <v>-4.71</v>
      </c>
      <c r="F317" s="69">
        <v>0.64</v>
      </c>
      <c r="G317" s="69">
        <v>91</v>
      </c>
      <c r="H317" s="69">
        <v>10</v>
      </c>
      <c r="I317" s="1" t="s">
        <v>295</v>
      </c>
      <c r="J317" s="69"/>
      <c r="K317" s="69"/>
      <c r="L317" s="69">
        <v>0</v>
      </c>
      <c r="M317" s="1" t="s">
        <v>4938</v>
      </c>
      <c r="N317" s="69">
        <v>4</v>
      </c>
      <c r="O317" s="69">
        <v>26</v>
      </c>
      <c r="P317" s="69"/>
      <c r="Q317" s="69" t="s">
        <v>298</v>
      </c>
    </row>
    <row r="318" spans="1:17" x14ac:dyDescent="0.3">
      <c r="A318" s="1" t="s">
        <v>2162</v>
      </c>
      <c r="B318" s="1" t="s">
        <v>347</v>
      </c>
      <c r="C318" s="1" t="s">
        <v>297</v>
      </c>
      <c r="D318" s="69">
        <v>7</v>
      </c>
      <c r="E318" s="69">
        <v>-4.76</v>
      </c>
      <c r="F318" s="69">
        <v>1.1100000000000001</v>
      </c>
      <c r="G318" s="69">
        <v>113</v>
      </c>
      <c r="H318" s="69">
        <v>8</v>
      </c>
      <c r="I318" s="1" t="s">
        <v>16746</v>
      </c>
      <c r="J318" s="69">
        <v>277</v>
      </c>
      <c r="K318" s="69">
        <v>0</v>
      </c>
      <c r="L318" s="69">
        <v>0</v>
      </c>
      <c r="M318" s="1" t="s">
        <v>2160</v>
      </c>
      <c r="N318" s="69">
        <v>2</v>
      </c>
      <c r="O318" s="69">
        <v>25</v>
      </c>
      <c r="P318" s="69"/>
      <c r="Q318" s="69" t="s">
        <v>298</v>
      </c>
    </row>
    <row r="319" spans="1:17" x14ac:dyDescent="0.3">
      <c r="A319" s="1" t="s">
        <v>14862</v>
      </c>
      <c r="B319" s="1" t="s">
        <v>448</v>
      </c>
      <c r="C319" s="1" t="s">
        <v>566</v>
      </c>
      <c r="D319" s="69">
        <v>11</v>
      </c>
      <c r="E319" s="69">
        <v>-4.78</v>
      </c>
      <c r="F319" s="69">
        <v>1.1499999999999999</v>
      </c>
      <c r="G319" s="69">
        <v>101</v>
      </c>
      <c r="H319" s="69">
        <v>10</v>
      </c>
      <c r="I319" s="1" t="s">
        <v>295</v>
      </c>
      <c r="J319" s="69"/>
      <c r="K319" s="69"/>
      <c r="L319" s="69">
        <v>0</v>
      </c>
      <c r="M319" s="1" t="s">
        <v>14863</v>
      </c>
      <c r="N319" s="69">
        <v>1</v>
      </c>
      <c r="O319" s="69">
        <v>23</v>
      </c>
      <c r="P319" s="69"/>
      <c r="Q319" s="69" t="s">
        <v>298</v>
      </c>
    </row>
    <row r="320" spans="1:17" x14ac:dyDescent="0.3">
      <c r="A320" s="1" t="s">
        <v>15240</v>
      </c>
      <c r="B320" s="1" t="s">
        <v>347</v>
      </c>
      <c r="C320" s="1" t="s">
        <v>370</v>
      </c>
      <c r="D320" s="69">
        <v>6</v>
      </c>
      <c r="E320" s="69">
        <v>-4.79</v>
      </c>
      <c r="F320" s="69">
        <v>1.31</v>
      </c>
      <c r="G320" s="69">
        <v>114</v>
      </c>
      <c r="H320" s="69">
        <v>8</v>
      </c>
      <c r="I320" s="1" t="s">
        <v>16858</v>
      </c>
      <c r="J320" s="69">
        <v>303.89999999999998</v>
      </c>
      <c r="K320" s="69">
        <v>0</v>
      </c>
      <c r="L320" s="69">
        <v>0</v>
      </c>
      <c r="M320" s="1" t="s">
        <v>15241</v>
      </c>
      <c r="N320" s="69">
        <v>1</v>
      </c>
      <c r="O320" s="69">
        <v>23</v>
      </c>
      <c r="P320" s="69"/>
      <c r="Q320" s="69" t="s">
        <v>298</v>
      </c>
    </row>
    <row r="321" spans="1:17" x14ac:dyDescent="0.3">
      <c r="A321" s="1" t="s">
        <v>13964</v>
      </c>
      <c r="B321" s="1" t="s">
        <v>347</v>
      </c>
      <c r="C321" s="1" t="s">
        <v>386</v>
      </c>
      <c r="D321" s="69">
        <v>14</v>
      </c>
      <c r="E321" s="69">
        <v>-4.8</v>
      </c>
      <c r="F321" s="69">
        <v>1.19</v>
      </c>
      <c r="G321" s="69">
        <v>115</v>
      </c>
      <c r="H321" s="69">
        <v>8</v>
      </c>
      <c r="I321" s="1" t="s">
        <v>16773</v>
      </c>
      <c r="J321" s="69">
        <v>326.7</v>
      </c>
      <c r="K321" s="69">
        <v>0</v>
      </c>
      <c r="L321" s="69">
        <v>0</v>
      </c>
      <c r="M321" s="1" t="s">
        <v>13965</v>
      </c>
      <c r="N321" s="69">
        <v>4</v>
      </c>
      <c r="O321" s="69">
        <v>26</v>
      </c>
      <c r="P321" s="69"/>
      <c r="Q321" s="69" t="s">
        <v>298</v>
      </c>
    </row>
    <row r="322" spans="1:17" x14ac:dyDescent="0.3">
      <c r="A322" s="1" t="s">
        <v>6881</v>
      </c>
      <c r="B322" s="1" t="s">
        <v>320</v>
      </c>
      <c r="C322" s="1" t="s">
        <v>313</v>
      </c>
      <c r="D322" s="69">
        <v>10</v>
      </c>
      <c r="E322" s="69">
        <v>-4.82</v>
      </c>
      <c r="F322" s="69">
        <v>0.73</v>
      </c>
      <c r="G322" s="69">
        <v>95</v>
      </c>
      <c r="H322" s="69">
        <v>10</v>
      </c>
      <c r="I322" s="1" t="s">
        <v>295</v>
      </c>
      <c r="J322" s="69"/>
      <c r="K322" s="69"/>
      <c r="L322" s="69">
        <v>0</v>
      </c>
      <c r="M322" s="1" t="s">
        <v>6879</v>
      </c>
      <c r="N322" s="69">
        <v>2</v>
      </c>
      <c r="O322" s="69">
        <v>24</v>
      </c>
      <c r="P322" s="69"/>
      <c r="Q322" s="69" t="s">
        <v>298</v>
      </c>
    </row>
    <row r="323" spans="1:17" x14ac:dyDescent="0.3">
      <c r="A323" s="1" t="s">
        <v>7450</v>
      </c>
      <c r="B323" s="1" t="s">
        <v>347</v>
      </c>
      <c r="C323" s="1" t="s">
        <v>441</v>
      </c>
      <c r="D323" s="69">
        <v>9</v>
      </c>
      <c r="E323" s="69">
        <v>-4.82</v>
      </c>
      <c r="F323" s="69">
        <v>1.23</v>
      </c>
      <c r="G323" s="69">
        <v>117</v>
      </c>
      <c r="H323" s="69">
        <v>8</v>
      </c>
      <c r="I323" s="1" t="s">
        <v>16770</v>
      </c>
      <c r="J323" s="69">
        <v>339.7</v>
      </c>
      <c r="K323" s="69">
        <v>0</v>
      </c>
      <c r="L323" s="69">
        <v>0</v>
      </c>
      <c r="M323" s="1" t="s">
        <v>148</v>
      </c>
      <c r="N323" s="69">
        <v>6</v>
      </c>
      <c r="O323" s="69">
        <v>28</v>
      </c>
      <c r="P323" s="69"/>
      <c r="Q323" s="69" t="s">
        <v>298</v>
      </c>
    </row>
    <row r="324" spans="1:17" x14ac:dyDescent="0.3">
      <c r="A324" s="1" t="s">
        <v>9267</v>
      </c>
      <c r="B324" s="1" t="s">
        <v>448</v>
      </c>
      <c r="C324" s="1" t="s">
        <v>1368</v>
      </c>
      <c r="D324" s="69">
        <v>11</v>
      </c>
      <c r="E324" s="69">
        <v>-4.82</v>
      </c>
      <c r="F324" s="69">
        <v>1.06</v>
      </c>
      <c r="G324" s="69">
        <v>102</v>
      </c>
      <c r="H324" s="69">
        <v>10</v>
      </c>
      <c r="I324" s="1" t="s">
        <v>16864</v>
      </c>
      <c r="J324" s="69">
        <v>305.89999999999998</v>
      </c>
      <c r="K324" s="69">
        <v>7.4</v>
      </c>
      <c r="L324" s="69">
        <v>0</v>
      </c>
      <c r="M324" s="1" t="s">
        <v>9265</v>
      </c>
      <c r="N324" s="69">
        <v>3</v>
      </c>
      <c r="O324" s="69">
        <v>26</v>
      </c>
      <c r="P324" s="69"/>
      <c r="Q324" s="69" t="s">
        <v>298</v>
      </c>
    </row>
    <row r="325" spans="1:17" x14ac:dyDescent="0.3">
      <c r="A325" s="1" t="s">
        <v>7272</v>
      </c>
      <c r="B325" s="1" t="s">
        <v>448</v>
      </c>
      <c r="C325" s="1" t="s">
        <v>334</v>
      </c>
      <c r="D325" s="69">
        <v>8</v>
      </c>
      <c r="E325" s="69">
        <v>-4.84</v>
      </c>
      <c r="F325" s="69">
        <v>0.49</v>
      </c>
      <c r="G325" s="69">
        <v>104</v>
      </c>
      <c r="H325" s="69">
        <v>10</v>
      </c>
      <c r="I325" s="1" t="s">
        <v>16836</v>
      </c>
      <c r="J325" s="69">
        <v>331.5</v>
      </c>
      <c r="K325" s="69">
        <v>0</v>
      </c>
      <c r="L325" s="69">
        <v>0</v>
      </c>
      <c r="M325" s="1" t="s">
        <v>7271</v>
      </c>
      <c r="N325" s="69">
        <v>2</v>
      </c>
      <c r="O325" s="69">
        <v>23</v>
      </c>
      <c r="P325" s="69"/>
      <c r="Q325" s="69" t="s">
        <v>298</v>
      </c>
    </row>
    <row r="326" spans="1:17" x14ac:dyDescent="0.3">
      <c r="A326" s="1" t="s">
        <v>7913</v>
      </c>
      <c r="B326" s="1" t="s">
        <v>448</v>
      </c>
      <c r="C326" s="1" t="s">
        <v>1368</v>
      </c>
      <c r="D326" s="69">
        <v>11</v>
      </c>
      <c r="E326" s="69">
        <v>-4.84</v>
      </c>
      <c r="F326" s="69">
        <v>0.99</v>
      </c>
      <c r="G326" s="69">
        <v>103</v>
      </c>
      <c r="H326" s="69">
        <v>10</v>
      </c>
      <c r="I326" s="1" t="s">
        <v>16850</v>
      </c>
      <c r="J326" s="69">
        <v>347.3</v>
      </c>
      <c r="K326" s="69">
        <v>12</v>
      </c>
      <c r="L326" s="69">
        <v>0</v>
      </c>
      <c r="M326" s="1" t="s">
        <v>57</v>
      </c>
      <c r="N326" s="69">
        <v>3</v>
      </c>
      <c r="O326" s="69">
        <v>25</v>
      </c>
      <c r="P326" s="69"/>
      <c r="Q326" s="69" t="s">
        <v>298</v>
      </c>
    </row>
    <row r="327" spans="1:17" x14ac:dyDescent="0.3">
      <c r="A327" s="1" t="s">
        <v>9223</v>
      </c>
      <c r="B327" s="1" t="s">
        <v>347</v>
      </c>
      <c r="C327" s="1" t="s">
        <v>364</v>
      </c>
      <c r="D327" s="69">
        <v>13</v>
      </c>
      <c r="E327" s="69">
        <v>-4.8499999999999996</v>
      </c>
      <c r="F327" s="69">
        <v>1.22</v>
      </c>
      <c r="G327" s="69">
        <v>118</v>
      </c>
      <c r="H327" s="69">
        <v>8</v>
      </c>
      <c r="I327" s="1" t="s">
        <v>16138</v>
      </c>
      <c r="J327" s="69">
        <v>285</v>
      </c>
      <c r="K327" s="69">
        <v>14.5</v>
      </c>
      <c r="L327" s="69">
        <v>0</v>
      </c>
      <c r="M327" s="1" t="s">
        <v>215</v>
      </c>
      <c r="N327" s="69">
        <v>6</v>
      </c>
      <c r="O327" s="69">
        <v>27</v>
      </c>
      <c r="P327" s="69"/>
      <c r="Q327" s="69" t="s">
        <v>298</v>
      </c>
    </row>
    <row r="328" spans="1:17" x14ac:dyDescent="0.3">
      <c r="A328" s="1" t="s">
        <v>15606</v>
      </c>
      <c r="B328" s="1" t="s">
        <v>347</v>
      </c>
      <c r="C328" s="1" t="s">
        <v>1190</v>
      </c>
      <c r="D328" s="69">
        <v>9</v>
      </c>
      <c r="E328" s="69">
        <v>-4.8600000000000003</v>
      </c>
      <c r="F328" s="69">
        <v>1.1200000000000001</v>
      </c>
      <c r="G328" s="69">
        <v>119</v>
      </c>
      <c r="H328" s="69">
        <v>8</v>
      </c>
      <c r="I328" s="1" t="s">
        <v>295</v>
      </c>
      <c r="J328" s="69"/>
      <c r="K328" s="69"/>
      <c r="L328" s="69">
        <v>0</v>
      </c>
      <c r="M328" s="1" t="s">
        <v>10405</v>
      </c>
      <c r="N328" s="69">
        <v>2</v>
      </c>
      <c r="O328" s="69">
        <v>23</v>
      </c>
      <c r="P328" s="69"/>
      <c r="Q328" s="69" t="s">
        <v>298</v>
      </c>
    </row>
    <row r="329" spans="1:17" x14ac:dyDescent="0.3">
      <c r="A329" s="1" t="s">
        <v>6393</v>
      </c>
      <c r="B329" s="1" t="s">
        <v>320</v>
      </c>
      <c r="C329" s="1" t="s">
        <v>486</v>
      </c>
      <c r="D329" s="69">
        <v>14</v>
      </c>
      <c r="E329" s="69">
        <v>-4.88</v>
      </c>
      <c r="F329" s="69">
        <v>0.57999999999999996</v>
      </c>
      <c r="G329" s="69">
        <v>96</v>
      </c>
      <c r="H329" s="69">
        <v>10</v>
      </c>
      <c r="I329" s="1" t="s">
        <v>295</v>
      </c>
      <c r="J329" s="69"/>
      <c r="K329" s="69"/>
      <c r="L329" s="69">
        <v>0</v>
      </c>
      <c r="M329" s="1" t="s">
        <v>6390</v>
      </c>
      <c r="N329" s="69">
        <v>6</v>
      </c>
      <c r="O329" s="69">
        <v>28</v>
      </c>
      <c r="P329" s="69"/>
      <c r="Q329" s="69" t="s">
        <v>298</v>
      </c>
    </row>
    <row r="330" spans="1:17" x14ac:dyDescent="0.3">
      <c r="A330" s="1" t="s">
        <v>4088</v>
      </c>
      <c r="B330" s="1" t="s">
        <v>347</v>
      </c>
      <c r="C330" s="1" t="s">
        <v>890</v>
      </c>
      <c r="D330" s="69">
        <v>10</v>
      </c>
      <c r="E330" s="69">
        <v>-4.8899999999999997</v>
      </c>
      <c r="F330" s="69">
        <v>1.1599999999999999</v>
      </c>
      <c r="G330" s="69">
        <v>120</v>
      </c>
      <c r="H330" s="69">
        <v>8</v>
      </c>
      <c r="I330" s="1" t="s">
        <v>16792</v>
      </c>
      <c r="J330" s="69">
        <v>364.7</v>
      </c>
      <c r="K330" s="69">
        <v>14.8</v>
      </c>
      <c r="L330" s="69">
        <v>0</v>
      </c>
      <c r="M330" s="1" t="s">
        <v>4085</v>
      </c>
      <c r="N330" s="69">
        <v>6</v>
      </c>
      <c r="O330" s="69">
        <v>28</v>
      </c>
      <c r="P330" s="69"/>
      <c r="Q330" s="69" t="s">
        <v>298</v>
      </c>
    </row>
    <row r="331" spans="1:17" x14ac:dyDescent="0.3">
      <c r="A331" s="1" t="s">
        <v>7361</v>
      </c>
      <c r="B331" s="1" t="s">
        <v>320</v>
      </c>
      <c r="C331" s="1" t="s">
        <v>476</v>
      </c>
      <c r="D331" s="69">
        <v>6</v>
      </c>
      <c r="E331" s="69">
        <v>-4.8899999999999997</v>
      </c>
      <c r="F331" s="69">
        <v>0.54</v>
      </c>
      <c r="G331" s="69">
        <v>98</v>
      </c>
      <c r="H331" s="69">
        <v>10</v>
      </c>
      <c r="I331" s="1" t="s">
        <v>295</v>
      </c>
      <c r="J331" s="69"/>
      <c r="K331" s="69"/>
      <c r="L331" s="69">
        <v>0</v>
      </c>
      <c r="M331" s="1" t="s">
        <v>7358</v>
      </c>
      <c r="N331" s="69">
        <v>3</v>
      </c>
      <c r="O331" s="69">
        <v>25</v>
      </c>
      <c r="P331" s="69"/>
      <c r="Q331" s="69" t="s">
        <v>298</v>
      </c>
    </row>
    <row r="332" spans="1:17" x14ac:dyDescent="0.3">
      <c r="A332" s="1" t="s">
        <v>5735</v>
      </c>
      <c r="B332" s="1" t="s">
        <v>347</v>
      </c>
      <c r="C332" s="1" t="s">
        <v>518</v>
      </c>
      <c r="D332" s="69">
        <v>14</v>
      </c>
      <c r="E332" s="69">
        <v>-4.92</v>
      </c>
      <c r="F332" s="69">
        <v>1.44</v>
      </c>
      <c r="G332" s="69">
        <v>121</v>
      </c>
      <c r="H332" s="69">
        <v>8</v>
      </c>
      <c r="I332" s="1" t="s">
        <v>295</v>
      </c>
      <c r="J332" s="69"/>
      <c r="K332" s="69"/>
      <c r="L332" s="69">
        <v>0</v>
      </c>
      <c r="M332" s="1" t="s">
        <v>5732</v>
      </c>
      <c r="N332" s="69">
        <v>5</v>
      </c>
      <c r="O332" s="69">
        <v>28</v>
      </c>
      <c r="P332" s="69"/>
      <c r="Q332" s="69" t="s">
        <v>298</v>
      </c>
    </row>
    <row r="333" spans="1:17" x14ac:dyDescent="0.3">
      <c r="A333" s="1" t="s">
        <v>16580</v>
      </c>
      <c r="B333" s="1" t="s">
        <v>448</v>
      </c>
      <c r="C333" s="1" t="s">
        <v>297</v>
      </c>
      <c r="D333" s="69">
        <v>7</v>
      </c>
      <c r="E333" s="69">
        <v>-4.95</v>
      </c>
      <c r="F333" s="69">
        <v>1.62</v>
      </c>
      <c r="G333" s="69">
        <v>106</v>
      </c>
      <c r="H333" s="69">
        <v>10</v>
      </c>
      <c r="I333" s="1" t="s">
        <v>16801</v>
      </c>
      <c r="J333" s="69">
        <v>290.60000000000002</v>
      </c>
      <c r="K333" s="69">
        <v>0</v>
      </c>
      <c r="L333" s="69">
        <v>0</v>
      </c>
      <c r="M333" s="1" t="s">
        <v>16581</v>
      </c>
      <c r="N333" s="69">
        <v>0</v>
      </c>
      <c r="O333" s="69"/>
      <c r="P333" s="69"/>
      <c r="Q333" s="69" t="s">
        <v>298</v>
      </c>
    </row>
    <row r="334" spans="1:17" x14ac:dyDescent="0.3">
      <c r="A334" s="1" t="s">
        <v>9067</v>
      </c>
      <c r="B334" s="1" t="s">
        <v>448</v>
      </c>
      <c r="C334" s="1" t="s">
        <v>441</v>
      </c>
      <c r="D334" s="69">
        <v>9</v>
      </c>
      <c r="E334" s="69">
        <v>-4.96</v>
      </c>
      <c r="F334" s="69">
        <v>1.08</v>
      </c>
      <c r="G334" s="69">
        <v>107</v>
      </c>
      <c r="H334" s="69">
        <v>10</v>
      </c>
      <c r="I334" s="1" t="s">
        <v>16818</v>
      </c>
      <c r="J334" s="69">
        <v>327.10000000000002</v>
      </c>
      <c r="K334" s="69">
        <v>0</v>
      </c>
      <c r="L334" s="69">
        <v>0</v>
      </c>
      <c r="M334" s="1" t="s">
        <v>154</v>
      </c>
      <c r="N334" s="69">
        <v>5</v>
      </c>
      <c r="O334" s="69">
        <v>27</v>
      </c>
      <c r="P334" s="69"/>
      <c r="Q334" s="69" t="s">
        <v>298</v>
      </c>
    </row>
    <row r="335" spans="1:17" x14ac:dyDescent="0.3">
      <c r="A335" s="1" t="s">
        <v>6835</v>
      </c>
      <c r="B335" s="1" t="s">
        <v>347</v>
      </c>
      <c r="C335" s="1" t="s">
        <v>870</v>
      </c>
      <c r="D335" s="69">
        <v>13</v>
      </c>
      <c r="E335" s="69">
        <v>-4.9800000000000004</v>
      </c>
      <c r="F335" s="69">
        <v>1.01</v>
      </c>
      <c r="G335" s="69">
        <v>122</v>
      </c>
      <c r="H335" s="69">
        <v>8</v>
      </c>
      <c r="I335" s="1" t="s">
        <v>16830</v>
      </c>
      <c r="J335" s="69">
        <v>317.39999999999998</v>
      </c>
      <c r="K335" s="69">
        <v>11.5</v>
      </c>
      <c r="L335" s="69">
        <v>0</v>
      </c>
      <c r="M335" s="1" t="s">
        <v>50</v>
      </c>
      <c r="N335" s="69">
        <v>4</v>
      </c>
      <c r="O335" s="69">
        <v>26</v>
      </c>
      <c r="P335" s="69"/>
      <c r="Q335" s="69" t="s">
        <v>298</v>
      </c>
    </row>
    <row r="336" spans="1:17" x14ac:dyDescent="0.3">
      <c r="A336" s="1" t="s">
        <v>4664</v>
      </c>
      <c r="B336" s="1" t="s">
        <v>448</v>
      </c>
      <c r="C336" s="1" t="s">
        <v>414</v>
      </c>
      <c r="D336" s="69">
        <v>9</v>
      </c>
      <c r="E336" s="69">
        <v>-4.99</v>
      </c>
      <c r="F336" s="69">
        <v>0.16</v>
      </c>
      <c r="G336" s="69">
        <v>108</v>
      </c>
      <c r="H336" s="69">
        <v>10</v>
      </c>
      <c r="I336" s="1" t="s">
        <v>15634</v>
      </c>
      <c r="J336" s="69">
        <v>267.3</v>
      </c>
      <c r="K336" s="69">
        <v>0</v>
      </c>
      <c r="L336" s="69">
        <v>0</v>
      </c>
      <c r="M336" s="1" t="s">
        <v>126</v>
      </c>
      <c r="N336" s="69">
        <v>5</v>
      </c>
      <c r="O336" s="69">
        <v>26</v>
      </c>
      <c r="P336" s="69"/>
      <c r="Q336" s="69" t="s">
        <v>298</v>
      </c>
    </row>
    <row r="337" spans="1:17" x14ac:dyDescent="0.3">
      <c r="A337" s="1" t="s">
        <v>14616</v>
      </c>
      <c r="B337" s="1" t="s">
        <v>320</v>
      </c>
      <c r="C337" s="1" t="s">
        <v>532</v>
      </c>
      <c r="D337" s="69">
        <v>6</v>
      </c>
      <c r="E337" s="69">
        <v>-4.99</v>
      </c>
      <c r="F337" s="69">
        <v>0.37</v>
      </c>
      <c r="G337" s="69">
        <v>101</v>
      </c>
      <c r="H337" s="69">
        <v>10</v>
      </c>
      <c r="I337" s="1" t="s">
        <v>295</v>
      </c>
      <c r="J337" s="69"/>
      <c r="K337" s="69"/>
      <c r="L337" s="69">
        <v>0</v>
      </c>
      <c r="M337" s="1" t="s">
        <v>14617</v>
      </c>
      <c r="N337" s="69">
        <v>1</v>
      </c>
      <c r="O337" s="69">
        <v>23</v>
      </c>
      <c r="P337" s="69"/>
      <c r="Q337" s="69" t="s">
        <v>298</v>
      </c>
    </row>
    <row r="338" spans="1:17" x14ac:dyDescent="0.3">
      <c r="A338" s="1" t="s">
        <v>15036</v>
      </c>
      <c r="B338" s="1" t="s">
        <v>320</v>
      </c>
      <c r="C338" s="1" t="s">
        <v>717</v>
      </c>
      <c r="D338" s="69">
        <v>9</v>
      </c>
      <c r="E338" s="69">
        <v>-4.99</v>
      </c>
      <c r="F338" s="69">
        <v>0.66</v>
      </c>
      <c r="G338" s="69">
        <v>100</v>
      </c>
      <c r="H338" s="69">
        <v>10</v>
      </c>
      <c r="I338" s="1" t="s">
        <v>16836</v>
      </c>
      <c r="J338" s="69">
        <v>331.5</v>
      </c>
      <c r="K338" s="69">
        <v>0</v>
      </c>
      <c r="L338" s="69">
        <v>0</v>
      </c>
      <c r="M338" s="1" t="s">
        <v>15037</v>
      </c>
      <c r="N338" s="69">
        <v>1</v>
      </c>
      <c r="O338" s="69">
        <v>22</v>
      </c>
      <c r="P338" s="69" t="s">
        <v>16825</v>
      </c>
      <c r="Q338" s="69" t="s">
        <v>298</v>
      </c>
    </row>
    <row r="339" spans="1:17" x14ac:dyDescent="0.3">
      <c r="A339" s="1" t="s">
        <v>16789</v>
      </c>
      <c r="B339" s="1" t="s">
        <v>347</v>
      </c>
      <c r="C339" s="1" t="s">
        <v>297</v>
      </c>
      <c r="D339" s="69">
        <v>7</v>
      </c>
      <c r="E339" s="69">
        <v>-5.01</v>
      </c>
      <c r="F339" s="69">
        <v>0.95</v>
      </c>
      <c r="G339" s="69">
        <v>123</v>
      </c>
      <c r="H339" s="69">
        <v>8</v>
      </c>
      <c r="I339" s="1" t="s">
        <v>16790</v>
      </c>
      <c r="J339" s="69">
        <v>316.3</v>
      </c>
      <c r="K339" s="69">
        <v>0</v>
      </c>
      <c r="L339" s="69">
        <v>0</v>
      </c>
      <c r="M339" s="1" t="s">
        <v>16791</v>
      </c>
      <c r="N339" s="69">
        <v>0</v>
      </c>
      <c r="O339" s="69">
        <v>21</v>
      </c>
      <c r="P339" s="69"/>
      <c r="Q339" s="69" t="s">
        <v>298</v>
      </c>
    </row>
    <row r="340" spans="1:17" x14ac:dyDescent="0.3">
      <c r="A340" s="1" t="s">
        <v>10014</v>
      </c>
      <c r="B340" s="1" t="s">
        <v>320</v>
      </c>
      <c r="C340" s="1" t="s">
        <v>703</v>
      </c>
      <c r="D340" s="69">
        <v>7</v>
      </c>
      <c r="E340" s="69">
        <v>-5.01</v>
      </c>
      <c r="F340" s="69">
        <v>0.62</v>
      </c>
      <c r="G340" s="69">
        <v>103</v>
      </c>
      <c r="H340" s="69">
        <v>10</v>
      </c>
      <c r="I340" s="1" t="s">
        <v>295</v>
      </c>
      <c r="J340" s="69"/>
      <c r="K340" s="69"/>
      <c r="L340" s="69">
        <v>0</v>
      </c>
      <c r="M340" s="1" t="s">
        <v>10012</v>
      </c>
      <c r="N340" s="69">
        <v>2</v>
      </c>
      <c r="O340" s="69">
        <v>26</v>
      </c>
      <c r="P340" s="69"/>
      <c r="Q340" s="69" t="s">
        <v>298</v>
      </c>
    </row>
    <row r="341" spans="1:17" x14ac:dyDescent="0.3">
      <c r="A341" s="1" t="s">
        <v>16688</v>
      </c>
      <c r="B341" s="1" t="s">
        <v>347</v>
      </c>
      <c r="C341" s="1" t="s">
        <v>566</v>
      </c>
      <c r="D341" s="69">
        <v>11</v>
      </c>
      <c r="E341" s="69">
        <v>-5.04</v>
      </c>
      <c r="F341" s="69">
        <v>1.26</v>
      </c>
      <c r="G341" s="69">
        <v>124</v>
      </c>
      <c r="H341" s="69">
        <v>8</v>
      </c>
      <c r="I341" s="1" t="s">
        <v>16836</v>
      </c>
      <c r="J341" s="69">
        <v>331</v>
      </c>
      <c r="K341" s="69">
        <v>3.9</v>
      </c>
      <c r="L341" s="69">
        <v>0</v>
      </c>
      <c r="M341" s="1" t="s">
        <v>16689</v>
      </c>
      <c r="N341" s="69">
        <v>0</v>
      </c>
      <c r="O341" s="69">
        <v>21</v>
      </c>
      <c r="P341" s="69"/>
      <c r="Q341" s="69" t="s">
        <v>298</v>
      </c>
    </row>
    <row r="342" spans="1:17" x14ac:dyDescent="0.3">
      <c r="A342" s="1" t="s">
        <v>14985</v>
      </c>
      <c r="B342" s="1" t="s">
        <v>347</v>
      </c>
      <c r="C342" s="1" t="s">
        <v>665</v>
      </c>
      <c r="D342" s="69">
        <v>13</v>
      </c>
      <c r="E342" s="69">
        <v>-5.05</v>
      </c>
      <c r="F342" s="69">
        <v>1.19</v>
      </c>
      <c r="G342" s="69">
        <v>125</v>
      </c>
      <c r="H342" s="69">
        <v>8</v>
      </c>
      <c r="I342" s="1" t="s">
        <v>16119</v>
      </c>
      <c r="J342" s="69">
        <v>302.10000000000002</v>
      </c>
      <c r="K342" s="69">
        <v>0</v>
      </c>
      <c r="L342" s="69">
        <v>0</v>
      </c>
      <c r="M342" s="1" t="s">
        <v>14986</v>
      </c>
      <c r="N342" s="69">
        <v>1</v>
      </c>
      <c r="O342" s="69">
        <v>22</v>
      </c>
      <c r="P342" s="69"/>
      <c r="Q342" s="69" t="s">
        <v>298</v>
      </c>
    </row>
    <row r="343" spans="1:17" x14ac:dyDescent="0.3">
      <c r="A343" s="1" t="s">
        <v>16888</v>
      </c>
      <c r="B343" s="1" t="s">
        <v>448</v>
      </c>
      <c r="C343" s="1" t="s">
        <v>486</v>
      </c>
      <c r="D343" s="69">
        <v>14</v>
      </c>
      <c r="E343" s="69">
        <v>-5.0599999999999996</v>
      </c>
      <c r="F343" s="69">
        <v>1.27</v>
      </c>
      <c r="G343" s="69">
        <v>109</v>
      </c>
      <c r="H343" s="69">
        <v>10</v>
      </c>
      <c r="I343" s="1" t="s">
        <v>295</v>
      </c>
      <c r="J343" s="69"/>
      <c r="K343" s="69"/>
      <c r="L343" s="69">
        <v>0</v>
      </c>
      <c r="M343" s="1" t="s">
        <v>15436</v>
      </c>
      <c r="N343" s="69">
        <v>1</v>
      </c>
      <c r="O343" s="69">
        <v>23</v>
      </c>
      <c r="P343" s="69"/>
      <c r="Q343" s="69" t="s">
        <v>298</v>
      </c>
    </row>
    <row r="344" spans="1:17" x14ac:dyDescent="0.3">
      <c r="A344" s="1" t="s">
        <v>9540</v>
      </c>
      <c r="B344" s="1" t="s">
        <v>320</v>
      </c>
      <c r="C344" s="1" t="s">
        <v>909</v>
      </c>
      <c r="D344" s="69">
        <v>7</v>
      </c>
      <c r="E344" s="69">
        <v>-5.07</v>
      </c>
      <c r="F344" s="69">
        <v>0.16</v>
      </c>
      <c r="G344" s="69">
        <v>105</v>
      </c>
      <c r="H344" s="69">
        <v>10</v>
      </c>
      <c r="I344" s="1" t="s">
        <v>295</v>
      </c>
      <c r="J344" s="69"/>
      <c r="K344" s="69"/>
      <c r="L344" s="69">
        <v>0</v>
      </c>
      <c r="M344" s="1" t="s">
        <v>9539</v>
      </c>
      <c r="N344" s="69">
        <v>2</v>
      </c>
      <c r="O344" s="69">
        <v>24</v>
      </c>
      <c r="P344" s="69"/>
      <c r="Q344" s="69" t="s">
        <v>298</v>
      </c>
    </row>
    <row r="345" spans="1:17" x14ac:dyDescent="0.3">
      <c r="A345" s="1" t="s">
        <v>15585</v>
      </c>
      <c r="B345" s="1" t="s">
        <v>448</v>
      </c>
      <c r="C345" s="1" t="s">
        <v>909</v>
      </c>
      <c r="D345" s="69">
        <v>7</v>
      </c>
      <c r="E345" s="69">
        <v>-5.0999999999999996</v>
      </c>
      <c r="F345" s="69">
        <v>1.1000000000000001</v>
      </c>
      <c r="G345" s="69">
        <v>110</v>
      </c>
      <c r="H345" s="69">
        <v>10</v>
      </c>
      <c r="I345" s="1" t="s">
        <v>16800</v>
      </c>
      <c r="J345" s="69">
        <v>271</v>
      </c>
      <c r="K345" s="69">
        <v>8.3000000000000007</v>
      </c>
      <c r="L345" s="69">
        <v>0</v>
      </c>
      <c r="M345" s="1" t="s">
        <v>14577</v>
      </c>
      <c r="N345" s="69">
        <v>1</v>
      </c>
      <c r="O345" s="69">
        <v>23</v>
      </c>
      <c r="P345" s="69"/>
      <c r="Q345" s="69" t="s">
        <v>298</v>
      </c>
    </row>
    <row r="346" spans="1:17" x14ac:dyDescent="0.3">
      <c r="A346" s="1" t="s">
        <v>16862</v>
      </c>
      <c r="B346" s="1" t="s">
        <v>320</v>
      </c>
      <c r="C346" s="1" t="s">
        <v>441</v>
      </c>
      <c r="D346" s="69">
        <v>9</v>
      </c>
      <c r="E346" s="69">
        <v>-5.12</v>
      </c>
      <c r="F346" s="69">
        <v>0.44</v>
      </c>
      <c r="G346" s="69">
        <v>108</v>
      </c>
      <c r="H346" s="69">
        <v>10</v>
      </c>
      <c r="I346" s="1" t="s">
        <v>295</v>
      </c>
      <c r="J346" s="69"/>
      <c r="K346" s="69"/>
      <c r="L346" s="69">
        <v>0</v>
      </c>
      <c r="M346" s="1" t="s">
        <v>16863</v>
      </c>
      <c r="N346" s="69">
        <v>0</v>
      </c>
      <c r="O346" s="69">
        <v>23</v>
      </c>
      <c r="P346" s="69"/>
      <c r="Q346" s="69" t="s">
        <v>298</v>
      </c>
    </row>
    <row r="347" spans="1:17" x14ac:dyDescent="0.3">
      <c r="A347" s="1" t="s">
        <v>16331</v>
      </c>
      <c r="B347" s="1" t="s">
        <v>448</v>
      </c>
      <c r="C347" s="1" t="s">
        <v>532</v>
      </c>
      <c r="D347" s="69">
        <v>6</v>
      </c>
      <c r="E347" s="69">
        <v>-5.14</v>
      </c>
      <c r="F347" s="69">
        <v>0.99</v>
      </c>
      <c r="G347" s="69">
        <v>112</v>
      </c>
      <c r="H347" s="69">
        <v>10</v>
      </c>
      <c r="I347" s="1" t="s">
        <v>16135</v>
      </c>
      <c r="J347" s="69">
        <v>280.7</v>
      </c>
      <c r="K347" s="69">
        <v>13.8</v>
      </c>
      <c r="L347" s="69">
        <v>0</v>
      </c>
      <c r="M347" s="1" t="s">
        <v>16332</v>
      </c>
      <c r="N347" s="69">
        <v>0</v>
      </c>
      <c r="O347" s="69"/>
      <c r="P347" s="69"/>
      <c r="Q347" s="69" t="s">
        <v>298</v>
      </c>
    </row>
    <row r="348" spans="1:17" x14ac:dyDescent="0.3">
      <c r="A348" s="1" t="s">
        <v>14235</v>
      </c>
      <c r="B348" s="1" t="s">
        <v>347</v>
      </c>
      <c r="C348" s="1" t="s">
        <v>441</v>
      </c>
      <c r="D348" s="69">
        <v>9</v>
      </c>
      <c r="E348" s="69">
        <v>-5.15</v>
      </c>
      <c r="F348" s="69">
        <v>0.74</v>
      </c>
      <c r="G348" s="69">
        <v>126</v>
      </c>
      <c r="H348" s="69">
        <v>8</v>
      </c>
      <c r="I348" s="1" t="s">
        <v>16758</v>
      </c>
      <c r="J348" s="69">
        <v>334</v>
      </c>
      <c r="K348" s="69">
        <v>6.1</v>
      </c>
      <c r="L348" s="69">
        <v>0</v>
      </c>
      <c r="M348" s="1" t="s">
        <v>14236</v>
      </c>
      <c r="N348" s="69">
        <v>1</v>
      </c>
      <c r="O348" s="69">
        <v>23</v>
      </c>
      <c r="P348" s="69"/>
      <c r="Q348" s="69" t="s">
        <v>298</v>
      </c>
    </row>
    <row r="349" spans="1:17" x14ac:dyDescent="0.3">
      <c r="A349" s="1" t="s">
        <v>8909</v>
      </c>
      <c r="B349" s="1" t="s">
        <v>448</v>
      </c>
      <c r="C349" s="1" t="s">
        <v>14224</v>
      </c>
      <c r="D349" s="69">
        <v>8</v>
      </c>
      <c r="E349" s="69">
        <v>-5.15</v>
      </c>
      <c r="F349" s="69">
        <v>0.73</v>
      </c>
      <c r="G349" s="69">
        <v>113</v>
      </c>
      <c r="H349" s="69">
        <v>10</v>
      </c>
      <c r="I349" s="1" t="s">
        <v>16856</v>
      </c>
      <c r="J349" s="69">
        <v>320</v>
      </c>
      <c r="K349" s="69">
        <v>0</v>
      </c>
      <c r="L349" s="69">
        <v>0</v>
      </c>
      <c r="M349" s="1" t="s">
        <v>8907</v>
      </c>
      <c r="N349" s="69">
        <v>2</v>
      </c>
      <c r="O349" s="69">
        <v>25</v>
      </c>
      <c r="P349" s="69"/>
      <c r="Q349" s="69" t="s">
        <v>298</v>
      </c>
    </row>
    <row r="350" spans="1:17" x14ac:dyDescent="0.3">
      <c r="A350" s="1" t="s">
        <v>15583</v>
      </c>
      <c r="B350" s="1" t="s">
        <v>448</v>
      </c>
      <c r="C350" s="1" t="s">
        <v>1190</v>
      </c>
      <c r="D350" s="69">
        <v>9</v>
      </c>
      <c r="E350" s="69">
        <v>-5.19</v>
      </c>
      <c r="F350" s="69">
        <v>0.94</v>
      </c>
      <c r="G350" s="69">
        <v>114</v>
      </c>
      <c r="H350" s="69">
        <v>10</v>
      </c>
      <c r="I350" s="1" t="s">
        <v>16828</v>
      </c>
      <c r="J350" s="69">
        <v>252.9</v>
      </c>
      <c r="K350" s="69">
        <v>-0.9</v>
      </c>
      <c r="L350" s="69">
        <v>0</v>
      </c>
      <c r="M350" s="1" t="s">
        <v>14878</v>
      </c>
      <c r="N350" s="69">
        <v>1</v>
      </c>
      <c r="O350" s="69">
        <v>24</v>
      </c>
      <c r="P350" s="69"/>
      <c r="Q350" s="69" t="s">
        <v>298</v>
      </c>
    </row>
    <row r="351" spans="1:17" x14ac:dyDescent="0.3">
      <c r="A351" s="1" t="s">
        <v>15185</v>
      </c>
      <c r="B351" s="1" t="s">
        <v>320</v>
      </c>
      <c r="C351" s="1" t="s">
        <v>414</v>
      </c>
      <c r="D351" s="69">
        <v>9</v>
      </c>
      <c r="E351" s="69">
        <v>-5.19</v>
      </c>
      <c r="F351" s="69">
        <v>0.24</v>
      </c>
      <c r="G351" s="69">
        <v>109</v>
      </c>
      <c r="H351" s="69">
        <v>10</v>
      </c>
      <c r="I351" s="1" t="s">
        <v>295</v>
      </c>
      <c r="J351" s="69"/>
      <c r="K351" s="69"/>
      <c r="L351" s="69">
        <v>0</v>
      </c>
      <c r="M351" s="1" t="s">
        <v>15186</v>
      </c>
      <c r="N351" s="69">
        <v>1</v>
      </c>
      <c r="O351" s="69">
        <v>22</v>
      </c>
      <c r="P351" s="69"/>
      <c r="Q351" s="69" t="s">
        <v>298</v>
      </c>
    </row>
    <row r="352" spans="1:17" x14ac:dyDescent="0.3">
      <c r="A352" s="1" t="s">
        <v>4300</v>
      </c>
      <c r="B352" s="1" t="s">
        <v>448</v>
      </c>
      <c r="C352" s="1" t="s">
        <v>640</v>
      </c>
      <c r="D352" s="69">
        <v>7</v>
      </c>
      <c r="E352" s="69">
        <v>-5.2</v>
      </c>
      <c r="F352" s="69">
        <v>0.42</v>
      </c>
      <c r="G352" s="69">
        <v>115</v>
      </c>
      <c r="H352" s="69">
        <v>10</v>
      </c>
      <c r="I352" s="1" t="s">
        <v>16773</v>
      </c>
      <c r="J352" s="69">
        <v>326</v>
      </c>
      <c r="K352" s="69">
        <v>17.899999999999999</v>
      </c>
      <c r="L352" s="69">
        <v>0</v>
      </c>
      <c r="M352" s="1" t="s">
        <v>4297</v>
      </c>
      <c r="N352" s="69">
        <v>6</v>
      </c>
      <c r="O352" s="69">
        <v>28</v>
      </c>
      <c r="P352" s="69"/>
      <c r="Q352" s="69" t="s">
        <v>298</v>
      </c>
    </row>
    <row r="353" spans="1:17" x14ac:dyDescent="0.3">
      <c r="A353" s="1" t="s">
        <v>5304</v>
      </c>
      <c r="B353" s="1" t="s">
        <v>448</v>
      </c>
      <c r="C353" s="1" t="s">
        <v>305</v>
      </c>
      <c r="D353" s="69">
        <v>12</v>
      </c>
      <c r="E353" s="69">
        <v>-5.24</v>
      </c>
      <c r="F353" s="69">
        <v>0.53</v>
      </c>
      <c r="G353" s="69">
        <v>116</v>
      </c>
      <c r="H353" s="69">
        <v>10</v>
      </c>
      <c r="I353" s="1" t="s">
        <v>16809</v>
      </c>
      <c r="J353" s="69">
        <v>348</v>
      </c>
      <c r="K353" s="69">
        <v>0</v>
      </c>
      <c r="L353" s="69">
        <v>0</v>
      </c>
      <c r="M353" s="1" t="s">
        <v>5302</v>
      </c>
      <c r="N353" s="69">
        <v>2</v>
      </c>
      <c r="O353" s="69">
        <v>24</v>
      </c>
      <c r="P353" s="69"/>
      <c r="Q353" s="69" t="s">
        <v>298</v>
      </c>
    </row>
    <row r="354" spans="1:17" x14ac:dyDescent="0.3">
      <c r="A354" s="1" t="s">
        <v>10254</v>
      </c>
      <c r="B354" s="1" t="s">
        <v>347</v>
      </c>
      <c r="C354" s="1" t="s">
        <v>14224</v>
      </c>
      <c r="D354" s="69">
        <v>8</v>
      </c>
      <c r="E354" s="69">
        <v>-5.25</v>
      </c>
      <c r="F354" s="69">
        <v>1.2</v>
      </c>
      <c r="G354" s="69">
        <v>127</v>
      </c>
      <c r="H354" s="69">
        <v>9</v>
      </c>
      <c r="I354" s="1" t="s">
        <v>16809</v>
      </c>
      <c r="J354" s="69">
        <v>348.6</v>
      </c>
      <c r="K354" s="69">
        <v>0</v>
      </c>
      <c r="L354" s="69">
        <v>0</v>
      </c>
      <c r="M354" s="1" t="s">
        <v>10252</v>
      </c>
      <c r="N354" s="69">
        <v>7</v>
      </c>
      <c r="O354" s="69">
        <v>28</v>
      </c>
      <c r="P354" s="69"/>
      <c r="Q354" s="69" t="s">
        <v>298</v>
      </c>
    </row>
    <row r="355" spans="1:17" x14ac:dyDescent="0.3">
      <c r="A355" s="1" t="s">
        <v>891</v>
      </c>
      <c r="B355" s="1" t="s">
        <v>448</v>
      </c>
      <c r="C355" s="1" t="s">
        <v>890</v>
      </c>
      <c r="D355" s="69">
        <v>10</v>
      </c>
      <c r="E355" s="69">
        <v>-5.26</v>
      </c>
      <c r="F355" s="69">
        <v>0.92</v>
      </c>
      <c r="G355" s="69">
        <v>117</v>
      </c>
      <c r="H355" s="69">
        <v>10</v>
      </c>
      <c r="I355" s="1" t="s">
        <v>295</v>
      </c>
      <c r="J355" s="69"/>
      <c r="K355" s="69"/>
      <c r="L355" s="69">
        <v>0</v>
      </c>
      <c r="M355" s="1" t="s">
        <v>887</v>
      </c>
      <c r="N355" s="69">
        <v>3</v>
      </c>
      <c r="O355" s="69">
        <v>25</v>
      </c>
      <c r="P355" s="69"/>
      <c r="Q355" s="69" t="s">
        <v>298</v>
      </c>
    </row>
    <row r="356" spans="1:17" x14ac:dyDescent="0.3">
      <c r="A356" s="1" t="s">
        <v>16584</v>
      </c>
      <c r="B356" s="1" t="s">
        <v>310</v>
      </c>
      <c r="C356" s="1" t="s">
        <v>890</v>
      </c>
      <c r="D356" s="69">
        <v>10</v>
      </c>
      <c r="E356" s="69">
        <v>-5.32</v>
      </c>
      <c r="F356" s="69">
        <v>4.09</v>
      </c>
      <c r="G356" s="69">
        <v>29</v>
      </c>
      <c r="H356" s="69">
        <v>5</v>
      </c>
      <c r="I356" s="1" t="s">
        <v>16113</v>
      </c>
      <c r="J356" s="69">
        <v>180.4</v>
      </c>
      <c r="K356" s="69">
        <v>3.3</v>
      </c>
      <c r="L356" s="69">
        <v>0</v>
      </c>
      <c r="M356" s="1" t="s">
        <v>16585</v>
      </c>
      <c r="N356" s="69">
        <v>0</v>
      </c>
      <c r="O356" s="69">
        <v>22</v>
      </c>
      <c r="P356" s="69"/>
      <c r="Q356" s="69" t="s">
        <v>298</v>
      </c>
    </row>
    <row r="357" spans="1:17" x14ac:dyDescent="0.3">
      <c r="A357" s="1" t="s">
        <v>9390</v>
      </c>
      <c r="B357" s="1" t="s">
        <v>448</v>
      </c>
      <c r="C357" s="1" t="s">
        <v>486</v>
      </c>
      <c r="D357" s="69">
        <v>14</v>
      </c>
      <c r="E357" s="69">
        <v>-5.32</v>
      </c>
      <c r="F357" s="69">
        <v>1.44</v>
      </c>
      <c r="G357" s="69">
        <v>119</v>
      </c>
      <c r="H357" s="69">
        <v>10</v>
      </c>
      <c r="I357" s="1" t="s">
        <v>295</v>
      </c>
      <c r="J357" s="69"/>
      <c r="K357" s="69"/>
      <c r="L357" s="69">
        <v>0</v>
      </c>
      <c r="M357" s="1" t="s">
        <v>9388</v>
      </c>
      <c r="N357" s="69">
        <v>9</v>
      </c>
      <c r="O357" s="69">
        <v>31</v>
      </c>
      <c r="P357" s="69"/>
      <c r="Q357" s="69" t="s">
        <v>298</v>
      </c>
    </row>
    <row r="358" spans="1:17" x14ac:dyDescent="0.3">
      <c r="A358" s="1" t="s">
        <v>8563</v>
      </c>
      <c r="B358" s="1" t="s">
        <v>320</v>
      </c>
      <c r="C358" s="1" t="s">
        <v>305</v>
      </c>
      <c r="D358" s="69">
        <v>12</v>
      </c>
      <c r="E358" s="69">
        <v>-5.33</v>
      </c>
      <c r="F358" s="69">
        <v>0.32</v>
      </c>
      <c r="G358" s="69">
        <v>112</v>
      </c>
      <c r="H358" s="69">
        <v>10</v>
      </c>
      <c r="I358" s="1" t="s">
        <v>295</v>
      </c>
      <c r="J358" s="69"/>
      <c r="K358" s="69"/>
      <c r="L358" s="69">
        <v>0</v>
      </c>
      <c r="M358" s="1" t="s">
        <v>8560</v>
      </c>
      <c r="N358" s="69">
        <v>3</v>
      </c>
      <c r="O358" s="69">
        <v>26</v>
      </c>
      <c r="P358" s="69"/>
      <c r="Q358" s="69" t="s">
        <v>298</v>
      </c>
    </row>
    <row r="359" spans="1:17" x14ac:dyDescent="0.3">
      <c r="A359" s="1" t="s">
        <v>2892</v>
      </c>
      <c r="B359" s="1" t="s">
        <v>448</v>
      </c>
      <c r="C359" s="1" t="s">
        <v>302</v>
      </c>
      <c r="D359" s="69">
        <v>14</v>
      </c>
      <c r="E359" s="69">
        <v>-5.34</v>
      </c>
      <c r="F359" s="69">
        <v>0.52</v>
      </c>
      <c r="G359" s="69">
        <v>120</v>
      </c>
      <c r="H359" s="69">
        <v>10</v>
      </c>
      <c r="I359" s="1" t="s">
        <v>16774</v>
      </c>
      <c r="J359" s="69">
        <v>324.3</v>
      </c>
      <c r="K359" s="69">
        <v>0</v>
      </c>
      <c r="L359" s="69">
        <v>0</v>
      </c>
      <c r="M359" s="1" t="s">
        <v>230</v>
      </c>
      <c r="N359" s="69">
        <v>3</v>
      </c>
      <c r="O359" s="69">
        <v>27</v>
      </c>
      <c r="P359" s="69"/>
      <c r="Q359" s="69" t="s">
        <v>298</v>
      </c>
    </row>
    <row r="360" spans="1:17" x14ac:dyDescent="0.3">
      <c r="A360" s="1" t="s">
        <v>6254</v>
      </c>
      <c r="B360" s="1" t="s">
        <v>448</v>
      </c>
      <c r="C360" s="1" t="s">
        <v>548</v>
      </c>
      <c r="D360" s="69">
        <v>13</v>
      </c>
      <c r="E360" s="69">
        <v>-5.37</v>
      </c>
      <c r="F360" s="69">
        <v>0.42</v>
      </c>
      <c r="G360" s="69">
        <v>122</v>
      </c>
      <c r="H360" s="69">
        <v>10</v>
      </c>
      <c r="I360" s="1" t="s">
        <v>16773</v>
      </c>
      <c r="J360" s="69">
        <v>326.5</v>
      </c>
      <c r="K360" s="69">
        <v>0</v>
      </c>
      <c r="L360" s="69">
        <v>0</v>
      </c>
      <c r="M360" s="1" t="s">
        <v>6251</v>
      </c>
      <c r="N360" s="69">
        <v>4</v>
      </c>
      <c r="O360" s="69">
        <v>25</v>
      </c>
      <c r="P360" s="69"/>
      <c r="Q360" s="69" t="s">
        <v>298</v>
      </c>
    </row>
    <row r="361" spans="1:17" x14ac:dyDescent="0.3">
      <c r="A361" s="1" t="s">
        <v>16653</v>
      </c>
      <c r="B361" s="1" t="s">
        <v>448</v>
      </c>
      <c r="C361" s="1" t="s">
        <v>717</v>
      </c>
      <c r="D361" s="69">
        <v>9</v>
      </c>
      <c r="E361" s="69">
        <v>-5.4</v>
      </c>
      <c r="F361" s="69">
        <v>0.8</v>
      </c>
      <c r="G361" s="69">
        <v>123</v>
      </c>
      <c r="H361" s="69">
        <v>10</v>
      </c>
      <c r="I361" s="1" t="s">
        <v>16774</v>
      </c>
      <c r="J361" s="69">
        <v>324.10000000000002</v>
      </c>
      <c r="K361" s="69">
        <v>0</v>
      </c>
      <c r="L361" s="69">
        <v>0</v>
      </c>
      <c r="M361" s="1" t="s">
        <v>16654</v>
      </c>
      <c r="N361" s="69">
        <v>0</v>
      </c>
      <c r="O361" s="69">
        <v>21</v>
      </c>
      <c r="P361" s="69"/>
      <c r="Q361" s="69" t="s">
        <v>298</v>
      </c>
    </row>
    <row r="362" spans="1:17" x14ac:dyDescent="0.3">
      <c r="A362" s="1" t="s">
        <v>16677</v>
      </c>
      <c r="B362" s="1" t="s">
        <v>448</v>
      </c>
      <c r="C362" s="1" t="s">
        <v>441</v>
      </c>
      <c r="D362" s="69">
        <v>9</v>
      </c>
      <c r="E362" s="69">
        <v>-5.41</v>
      </c>
      <c r="F362" s="69">
        <v>0.17</v>
      </c>
      <c r="G362" s="69">
        <v>124</v>
      </c>
      <c r="H362" s="69">
        <v>10</v>
      </c>
      <c r="I362" s="1" t="s">
        <v>16861</v>
      </c>
      <c r="J362" s="69">
        <v>335.4</v>
      </c>
      <c r="K362" s="69">
        <v>0</v>
      </c>
      <c r="L362" s="69">
        <v>0</v>
      </c>
      <c r="M362" s="1" t="s">
        <v>16678</v>
      </c>
      <c r="N362" s="69">
        <v>0</v>
      </c>
      <c r="O362" s="69"/>
      <c r="P362" s="69"/>
      <c r="Q362" s="69" t="s">
        <v>298</v>
      </c>
    </row>
    <row r="363" spans="1:17" x14ac:dyDescent="0.3">
      <c r="A363" s="1" t="s">
        <v>3395</v>
      </c>
      <c r="B363" s="1" t="s">
        <v>347</v>
      </c>
      <c r="C363" s="1" t="s">
        <v>370</v>
      </c>
      <c r="D363" s="69">
        <v>6</v>
      </c>
      <c r="E363" s="69">
        <v>-5.42</v>
      </c>
      <c r="F363" s="69">
        <v>0.98</v>
      </c>
      <c r="G363" s="69">
        <v>128</v>
      </c>
      <c r="H363" s="69">
        <v>9</v>
      </c>
      <c r="I363" s="1" t="s">
        <v>16783</v>
      </c>
      <c r="J363" s="69">
        <v>319</v>
      </c>
      <c r="K363" s="69">
        <v>11.2</v>
      </c>
      <c r="L363" s="69">
        <v>0</v>
      </c>
      <c r="M363" s="1" t="s">
        <v>3393</v>
      </c>
      <c r="N363" s="69">
        <v>2</v>
      </c>
      <c r="O363" s="69">
        <v>23</v>
      </c>
      <c r="P363" s="69"/>
      <c r="Q363" s="69" t="s">
        <v>298</v>
      </c>
    </row>
    <row r="364" spans="1:17" x14ac:dyDescent="0.3">
      <c r="A364" s="1" t="s">
        <v>15587</v>
      </c>
      <c r="B364" s="1" t="s">
        <v>448</v>
      </c>
      <c r="C364" s="1" t="s">
        <v>339</v>
      </c>
      <c r="D364" s="69">
        <v>12</v>
      </c>
      <c r="E364" s="69">
        <v>-5.43</v>
      </c>
      <c r="F364" s="69">
        <v>0.66</v>
      </c>
      <c r="G364" s="69">
        <v>125</v>
      </c>
      <c r="H364" s="69">
        <v>10</v>
      </c>
      <c r="I364" s="1" t="s">
        <v>16773</v>
      </c>
      <c r="J364" s="69">
        <v>326.8</v>
      </c>
      <c r="K364" s="69">
        <v>7.7</v>
      </c>
      <c r="L364" s="69">
        <v>0</v>
      </c>
      <c r="M364" s="1" t="s">
        <v>15096</v>
      </c>
      <c r="N364" s="69">
        <v>1</v>
      </c>
      <c r="O364" s="69">
        <v>22</v>
      </c>
      <c r="P364" s="69"/>
      <c r="Q364" s="69" t="s">
        <v>298</v>
      </c>
    </row>
    <row r="365" spans="1:17" x14ac:dyDescent="0.3">
      <c r="A365" s="1" t="s">
        <v>9898</v>
      </c>
      <c r="B365" s="1" t="s">
        <v>347</v>
      </c>
      <c r="C365" s="1" t="s">
        <v>313</v>
      </c>
      <c r="D365" s="69">
        <v>10</v>
      </c>
      <c r="E365" s="69">
        <v>-5.43</v>
      </c>
      <c r="F365" s="69">
        <v>1.58</v>
      </c>
      <c r="G365" s="69">
        <v>129</v>
      </c>
      <c r="H365" s="69">
        <v>9</v>
      </c>
      <c r="I365" s="1" t="s">
        <v>16844</v>
      </c>
      <c r="J365" s="69">
        <v>318.39999999999998</v>
      </c>
      <c r="K365" s="69">
        <v>0</v>
      </c>
      <c r="L365" s="69">
        <v>0</v>
      </c>
      <c r="M365" s="1" t="s">
        <v>76</v>
      </c>
      <c r="N365" s="69">
        <v>4</v>
      </c>
      <c r="O365" s="69">
        <v>26</v>
      </c>
      <c r="P365" s="69" t="s">
        <v>407</v>
      </c>
      <c r="Q365" s="69" t="s">
        <v>298</v>
      </c>
    </row>
    <row r="366" spans="1:17" x14ac:dyDescent="0.3">
      <c r="A366" s="1" t="s">
        <v>16865</v>
      </c>
      <c r="B366" s="1" t="s">
        <v>347</v>
      </c>
      <c r="C366" s="1" t="s">
        <v>548</v>
      </c>
      <c r="D366" s="69">
        <v>13</v>
      </c>
      <c r="E366" s="69">
        <v>-5.46</v>
      </c>
      <c r="F366" s="69">
        <v>0.86</v>
      </c>
      <c r="G366" s="69">
        <v>130</v>
      </c>
      <c r="H366" s="69">
        <v>9</v>
      </c>
      <c r="I366" s="1" t="s">
        <v>16817</v>
      </c>
      <c r="J366" s="69">
        <v>304.60000000000002</v>
      </c>
      <c r="K366" s="69">
        <v>0</v>
      </c>
      <c r="L366" s="69">
        <v>0</v>
      </c>
      <c r="M366" s="1" t="s">
        <v>16866</v>
      </c>
      <c r="N366" s="69">
        <v>0</v>
      </c>
      <c r="O366" s="69">
        <v>23</v>
      </c>
      <c r="P366" s="69"/>
      <c r="Q366" s="69" t="s">
        <v>298</v>
      </c>
    </row>
    <row r="367" spans="1:17" x14ac:dyDescent="0.3">
      <c r="A367" s="1" t="s">
        <v>13798</v>
      </c>
      <c r="B367" s="1" t="s">
        <v>347</v>
      </c>
      <c r="C367" s="1" t="s">
        <v>486</v>
      </c>
      <c r="D367" s="69">
        <v>14</v>
      </c>
      <c r="E367" s="69">
        <v>-5.46</v>
      </c>
      <c r="F367" s="69">
        <v>1.41</v>
      </c>
      <c r="G367" s="69">
        <v>131</v>
      </c>
      <c r="H367" s="69">
        <v>9</v>
      </c>
      <c r="I367" s="1" t="s">
        <v>16746</v>
      </c>
      <c r="J367" s="69">
        <v>277.3</v>
      </c>
      <c r="K367" s="69">
        <v>-5.3</v>
      </c>
      <c r="L367" s="69">
        <v>0</v>
      </c>
      <c r="M367" s="1" t="s">
        <v>10366</v>
      </c>
      <c r="N367" s="69">
        <v>2</v>
      </c>
      <c r="O367" s="69">
        <v>23</v>
      </c>
      <c r="P367" s="69"/>
      <c r="Q367" s="69" t="s">
        <v>298</v>
      </c>
    </row>
    <row r="368" spans="1:17" x14ac:dyDescent="0.3">
      <c r="A368" s="1" t="s">
        <v>7082</v>
      </c>
      <c r="B368" s="1" t="s">
        <v>347</v>
      </c>
      <c r="C368" s="1" t="s">
        <v>532</v>
      </c>
      <c r="D368" s="69">
        <v>6</v>
      </c>
      <c r="E368" s="69">
        <v>-5.47</v>
      </c>
      <c r="F368" s="69">
        <v>1.06</v>
      </c>
      <c r="G368" s="69">
        <v>132</v>
      </c>
      <c r="H368" s="69">
        <v>9</v>
      </c>
      <c r="I368" s="1" t="s">
        <v>16835</v>
      </c>
      <c r="J368" s="69">
        <v>351.3</v>
      </c>
      <c r="K368" s="69">
        <v>0</v>
      </c>
      <c r="L368" s="69">
        <v>0</v>
      </c>
      <c r="M368" s="1" t="s">
        <v>7080</v>
      </c>
      <c r="N368" s="69">
        <v>3</v>
      </c>
      <c r="O368" s="69">
        <v>25</v>
      </c>
      <c r="P368" s="69"/>
      <c r="Q368" s="69" t="s">
        <v>298</v>
      </c>
    </row>
    <row r="369" spans="1:17" x14ac:dyDescent="0.3">
      <c r="A369" s="1" t="s">
        <v>16889</v>
      </c>
      <c r="B369" s="1" t="s">
        <v>448</v>
      </c>
      <c r="C369" s="1" t="s">
        <v>532</v>
      </c>
      <c r="D369" s="69">
        <v>6</v>
      </c>
      <c r="E369" s="69">
        <v>-5.47</v>
      </c>
      <c r="F369" s="69">
        <v>1.41</v>
      </c>
      <c r="G369" s="69">
        <v>126</v>
      </c>
      <c r="H369" s="69">
        <v>10</v>
      </c>
      <c r="I369" s="1" t="s">
        <v>16890</v>
      </c>
      <c r="J369" s="69">
        <v>345.6</v>
      </c>
      <c r="K369" s="69">
        <v>0</v>
      </c>
      <c r="L369" s="69">
        <v>0</v>
      </c>
      <c r="M369" s="1" t="s">
        <v>15420</v>
      </c>
      <c r="N369" s="69">
        <v>1</v>
      </c>
      <c r="O369" s="69">
        <v>24</v>
      </c>
      <c r="P369" s="69"/>
      <c r="Q369" s="69" t="s">
        <v>298</v>
      </c>
    </row>
    <row r="370" spans="1:17" x14ac:dyDescent="0.3">
      <c r="A370" s="1" t="s">
        <v>8682</v>
      </c>
      <c r="B370" s="1" t="s">
        <v>448</v>
      </c>
      <c r="C370" s="1" t="s">
        <v>904</v>
      </c>
      <c r="D370" s="69">
        <v>7</v>
      </c>
      <c r="E370" s="69">
        <v>-5.49</v>
      </c>
      <c r="F370" s="69">
        <v>1.54</v>
      </c>
      <c r="G370" s="69">
        <v>127</v>
      </c>
      <c r="H370" s="69">
        <v>10</v>
      </c>
      <c r="I370" s="1" t="s">
        <v>16812</v>
      </c>
      <c r="J370" s="69">
        <v>337.5</v>
      </c>
      <c r="K370" s="69">
        <v>0</v>
      </c>
      <c r="L370" s="69">
        <v>0</v>
      </c>
      <c r="M370" s="1" t="s">
        <v>8679</v>
      </c>
      <c r="N370" s="69">
        <v>4</v>
      </c>
      <c r="O370" s="69">
        <v>27</v>
      </c>
      <c r="P370" s="69"/>
      <c r="Q370" s="69" t="s">
        <v>298</v>
      </c>
    </row>
    <row r="371" spans="1:17" x14ac:dyDescent="0.3">
      <c r="A371" s="1" t="s">
        <v>16891</v>
      </c>
      <c r="B371" s="1" t="s">
        <v>448</v>
      </c>
      <c r="C371" s="1" t="s">
        <v>665</v>
      </c>
      <c r="D371" s="69">
        <v>13</v>
      </c>
      <c r="E371" s="69">
        <v>-5.5</v>
      </c>
      <c r="F371" s="69">
        <v>0.47</v>
      </c>
      <c r="G371" s="69">
        <v>128</v>
      </c>
      <c r="H371" s="69">
        <v>10</v>
      </c>
      <c r="I371" s="1" t="s">
        <v>16808</v>
      </c>
      <c r="J371" s="69">
        <v>370</v>
      </c>
      <c r="K371" s="69">
        <v>0</v>
      </c>
      <c r="L371" s="69">
        <v>0</v>
      </c>
      <c r="M371" s="1" t="s">
        <v>6801</v>
      </c>
      <c r="N371" s="69">
        <v>2</v>
      </c>
      <c r="O371" s="69">
        <v>25</v>
      </c>
      <c r="P371" s="69"/>
      <c r="Q371" s="69" t="s">
        <v>298</v>
      </c>
    </row>
    <row r="372" spans="1:17" x14ac:dyDescent="0.3">
      <c r="A372" s="1" t="s">
        <v>2663</v>
      </c>
      <c r="B372" s="1" t="s">
        <v>347</v>
      </c>
      <c r="C372" s="1" t="s">
        <v>334</v>
      </c>
      <c r="D372" s="69">
        <v>8</v>
      </c>
      <c r="E372" s="69">
        <v>-5.53</v>
      </c>
      <c r="F372" s="69">
        <v>0.89</v>
      </c>
      <c r="G372" s="69">
        <v>133</v>
      </c>
      <c r="H372" s="69">
        <v>9</v>
      </c>
      <c r="I372" s="1" t="s">
        <v>16772</v>
      </c>
      <c r="J372" s="69">
        <v>314.8</v>
      </c>
      <c r="K372" s="69">
        <v>0</v>
      </c>
      <c r="L372" s="69">
        <v>0</v>
      </c>
      <c r="M372" s="1" t="s">
        <v>2661</v>
      </c>
      <c r="N372" s="69">
        <v>2</v>
      </c>
      <c r="O372" s="69">
        <v>24</v>
      </c>
      <c r="P372" s="69"/>
      <c r="Q372" s="69" t="s">
        <v>298</v>
      </c>
    </row>
    <row r="373" spans="1:17" x14ac:dyDescent="0.3">
      <c r="A373" s="1" t="s">
        <v>15482</v>
      </c>
      <c r="B373" s="1" t="s">
        <v>347</v>
      </c>
      <c r="C373" s="1" t="s">
        <v>904</v>
      </c>
      <c r="D373" s="69">
        <v>7</v>
      </c>
      <c r="E373" s="69">
        <v>-5.53</v>
      </c>
      <c r="F373" s="69">
        <v>1</v>
      </c>
      <c r="G373" s="69">
        <v>134</v>
      </c>
      <c r="H373" s="69">
        <v>9</v>
      </c>
      <c r="I373" s="1" t="s">
        <v>16809</v>
      </c>
      <c r="J373" s="69">
        <v>348.4</v>
      </c>
      <c r="K373" s="69">
        <v>0</v>
      </c>
      <c r="L373" s="69">
        <v>0</v>
      </c>
      <c r="M373" s="1" t="s">
        <v>15483</v>
      </c>
      <c r="N373" s="69">
        <v>1</v>
      </c>
      <c r="O373" s="69">
        <v>23</v>
      </c>
      <c r="P373" s="69"/>
      <c r="Q373" s="69" t="s">
        <v>298</v>
      </c>
    </row>
    <row r="374" spans="1:17" x14ac:dyDescent="0.3">
      <c r="A374" s="1" t="s">
        <v>3448</v>
      </c>
      <c r="B374" s="1" t="s">
        <v>347</v>
      </c>
      <c r="C374" s="1" t="s">
        <v>703</v>
      </c>
      <c r="D374" s="69">
        <v>7</v>
      </c>
      <c r="E374" s="69">
        <v>-5.54</v>
      </c>
      <c r="F374" s="69">
        <v>1.02</v>
      </c>
      <c r="G374" s="69">
        <v>135</v>
      </c>
      <c r="H374" s="69">
        <v>9</v>
      </c>
      <c r="I374" s="1" t="s">
        <v>16784</v>
      </c>
      <c r="J374" s="69">
        <v>330.3</v>
      </c>
      <c r="K374" s="69">
        <v>0</v>
      </c>
      <c r="L374" s="69">
        <v>0</v>
      </c>
      <c r="M374" s="1" t="s">
        <v>3445</v>
      </c>
      <c r="N374" s="69">
        <v>4</v>
      </c>
      <c r="O374" s="69">
        <v>26</v>
      </c>
      <c r="P374" s="69"/>
      <c r="Q374" s="69" t="s">
        <v>298</v>
      </c>
    </row>
    <row r="375" spans="1:17" x14ac:dyDescent="0.3">
      <c r="A375" s="1" t="s">
        <v>2109</v>
      </c>
      <c r="B375" s="1" t="s">
        <v>347</v>
      </c>
      <c r="C375" s="1" t="s">
        <v>532</v>
      </c>
      <c r="D375" s="69">
        <v>6</v>
      </c>
      <c r="E375" s="69">
        <v>-5.58</v>
      </c>
      <c r="F375" s="69">
        <v>0.86</v>
      </c>
      <c r="G375" s="69">
        <v>136</v>
      </c>
      <c r="H375" s="69">
        <v>9</v>
      </c>
      <c r="I375" s="1" t="s">
        <v>16767</v>
      </c>
      <c r="J375" s="69">
        <v>321.3</v>
      </c>
      <c r="K375" s="69">
        <v>0</v>
      </c>
      <c r="L375" s="69">
        <v>0</v>
      </c>
      <c r="M375" s="1" t="s">
        <v>2107</v>
      </c>
      <c r="N375" s="69">
        <v>2</v>
      </c>
      <c r="O375" s="69">
        <v>25</v>
      </c>
      <c r="P375" s="69" t="s">
        <v>407</v>
      </c>
      <c r="Q375" s="69" t="s">
        <v>298</v>
      </c>
    </row>
    <row r="376" spans="1:17" x14ac:dyDescent="0.3">
      <c r="A376" s="1" t="s">
        <v>7054</v>
      </c>
      <c r="B376" s="1" t="s">
        <v>347</v>
      </c>
      <c r="C376" s="1" t="s">
        <v>441</v>
      </c>
      <c r="D376" s="69">
        <v>9</v>
      </c>
      <c r="E376" s="69">
        <v>-5.58</v>
      </c>
      <c r="F376" s="69">
        <v>1.06</v>
      </c>
      <c r="G376" s="69">
        <v>137</v>
      </c>
      <c r="H376" s="69">
        <v>9</v>
      </c>
      <c r="I376" s="1" t="s">
        <v>16818</v>
      </c>
      <c r="J376" s="69">
        <v>327.5</v>
      </c>
      <c r="K376" s="69">
        <v>7.8</v>
      </c>
      <c r="L376" s="69">
        <v>0</v>
      </c>
      <c r="M376" s="1" t="s">
        <v>7052</v>
      </c>
      <c r="N376" s="69">
        <v>3</v>
      </c>
      <c r="O376" s="69">
        <v>25</v>
      </c>
      <c r="P376" s="69"/>
      <c r="Q376" s="69" t="s">
        <v>298</v>
      </c>
    </row>
    <row r="377" spans="1:17" x14ac:dyDescent="0.3">
      <c r="A377" s="1" t="s">
        <v>2823</v>
      </c>
      <c r="B377" s="1" t="s">
        <v>347</v>
      </c>
      <c r="C377" s="1" t="s">
        <v>476</v>
      </c>
      <c r="D377" s="69">
        <v>6</v>
      </c>
      <c r="E377" s="69">
        <v>-5.59</v>
      </c>
      <c r="F377" s="69">
        <v>0.88</v>
      </c>
      <c r="G377" s="69">
        <v>138</v>
      </c>
      <c r="H377" s="69">
        <v>9</v>
      </c>
      <c r="I377" s="1" t="s">
        <v>295</v>
      </c>
      <c r="J377" s="69"/>
      <c r="K377" s="69"/>
      <c r="L377" s="69">
        <v>0</v>
      </c>
      <c r="M377" s="1" t="s">
        <v>23</v>
      </c>
      <c r="N377" s="69">
        <v>5</v>
      </c>
      <c r="O377" s="69">
        <v>26</v>
      </c>
      <c r="P377" s="69"/>
      <c r="Q377" s="69" t="s">
        <v>298</v>
      </c>
    </row>
    <row r="378" spans="1:17" x14ac:dyDescent="0.3">
      <c r="A378" s="1" t="s">
        <v>6729</v>
      </c>
      <c r="B378" s="1" t="s">
        <v>347</v>
      </c>
      <c r="C378" s="1" t="s">
        <v>408</v>
      </c>
      <c r="D378" s="69">
        <v>10</v>
      </c>
      <c r="E378" s="69">
        <v>-5.61</v>
      </c>
      <c r="F378" s="69">
        <v>0.97</v>
      </c>
      <c r="G378" s="69">
        <v>139</v>
      </c>
      <c r="H378" s="69">
        <v>9</v>
      </c>
      <c r="I378" s="1" t="s">
        <v>16773</v>
      </c>
      <c r="J378" s="69">
        <v>326.7</v>
      </c>
      <c r="K378" s="69">
        <v>0</v>
      </c>
      <c r="L378" s="69">
        <v>0</v>
      </c>
      <c r="M378" s="1" t="s">
        <v>59</v>
      </c>
      <c r="N378" s="69">
        <v>3</v>
      </c>
      <c r="O378" s="69">
        <v>24</v>
      </c>
      <c r="P378" s="69"/>
      <c r="Q378" s="69" t="s">
        <v>298</v>
      </c>
    </row>
    <row r="379" spans="1:17" x14ac:dyDescent="0.3">
      <c r="A379" s="1" t="s">
        <v>16592</v>
      </c>
      <c r="B379" s="1" t="s">
        <v>347</v>
      </c>
      <c r="C379" s="1" t="s">
        <v>665</v>
      </c>
      <c r="D379" s="69">
        <v>13</v>
      </c>
      <c r="E379" s="69">
        <v>-5.62</v>
      </c>
      <c r="F379" s="69">
        <v>0.89</v>
      </c>
      <c r="G379" s="69">
        <v>140</v>
      </c>
      <c r="H379" s="69">
        <v>9</v>
      </c>
      <c r="I379" s="1" t="s">
        <v>16832</v>
      </c>
      <c r="J379" s="69">
        <v>349</v>
      </c>
      <c r="K379" s="69">
        <v>0</v>
      </c>
      <c r="L379" s="69">
        <v>0</v>
      </c>
      <c r="M379" s="1" t="s">
        <v>16593</v>
      </c>
      <c r="N379" s="69">
        <v>0</v>
      </c>
      <c r="O379" s="69">
        <v>20</v>
      </c>
      <c r="P379" s="69" t="s">
        <v>407</v>
      </c>
      <c r="Q379" s="69" t="s">
        <v>298</v>
      </c>
    </row>
    <row r="380" spans="1:17" x14ac:dyDescent="0.3">
      <c r="A380" s="1" t="s">
        <v>16882</v>
      </c>
      <c r="B380" s="1" t="s">
        <v>448</v>
      </c>
      <c r="C380" s="1" t="s">
        <v>640</v>
      </c>
      <c r="D380" s="69">
        <v>7</v>
      </c>
      <c r="E380" s="69">
        <v>-5.62</v>
      </c>
      <c r="F380" s="69">
        <v>1.02</v>
      </c>
      <c r="G380" s="69">
        <v>130</v>
      </c>
      <c r="H380" s="69">
        <v>10</v>
      </c>
      <c r="I380" s="1" t="s">
        <v>16883</v>
      </c>
      <c r="J380" s="69">
        <v>354</v>
      </c>
      <c r="K380" s="69">
        <v>0</v>
      </c>
      <c r="L380" s="69">
        <v>0</v>
      </c>
      <c r="M380" s="1" t="s">
        <v>16884</v>
      </c>
      <c r="N380" s="69">
        <v>0</v>
      </c>
      <c r="O380" s="69">
        <v>23</v>
      </c>
      <c r="P380" s="69"/>
      <c r="Q380" s="69" t="s">
        <v>298</v>
      </c>
    </row>
    <row r="381" spans="1:17" x14ac:dyDescent="0.3">
      <c r="A381" s="1" t="s">
        <v>9745</v>
      </c>
      <c r="B381" s="1" t="s">
        <v>310</v>
      </c>
      <c r="C381" s="1" t="s">
        <v>904</v>
      </c>
      <c r="D381" s="69">
        <v>7</v>
      </c>
      <c r="E381" s="69">
        <v>-5.64</v>
      </c>
      <c r="F381" s="69">
        <v>7.86</v>
      </c>
      <c r="G381" s="69">
        <v>30</v>
      </c>
      <c r="H381" s="69">
        <v>5</v>
      </c>
      <c r="I381" s="1" t="s">
        <v>16759</v>
      </c>
      <c r="J381" s="69">
        <v>359.8</v>
      </c>
      <c r="K381" s="69">
        <v>0</v>
      </c>
      <c r="L381" s="69">
        <v>0</v>
      </c>
      <c r="M381" s="1" t="s">
        <v>9743</v>
      </c>
      <c r="N381" s="69">
        <v>2</v>
      </c>
      <c r="O381" s="69">
        <v>25</v>
      </c>
      <c r="P381" s="69"/>
      <c r="Q381" s="69" t="s">
        <v>298</v>
      </c>
    </row>
    <row r="382" spans="1:17" x14ac:dyDescent="0.3">
      <c r="A382" s="1" t="s">
        <v>7576</v>
      </c>
      <c r="B382" s="1" t="s">
        <v>347</v>
      </c>
      <c r="C382" s="1" t="s">
        <v>904</v>
      </c>
      <c r="D382" s="69">
        <v>7</v>
      </c>
      <c r="E382" s="69">
        <v>-5.66</v>
      </c>
      <c r="F382" s="69">
        <v>1.48</v>
      </c>
      <c r="G382" s="69">
        <v>141</v>
      </c>
      <c r="H382" s="69">
        <v>9</v>
      </c>
      <c r="I382" s="1" t="s">
        <v>295</v>
      </c>
      <c r="J382" s="69"/>
      <c r="K382" s="69"/>
      <c r="L382" s="69">
        <v>0</v>
      </c>
      <c r="M382" s="1" t="s">
        <v>7574</v>
      </c>
      <c r="N382" s="69">
        <v>6</v>
      </c>
      <c r="O382" s="69">
        <v>28</v>
      </c>
      <c r="P382" s="69"/>
      <c r="Q382" s="69" t="s">
        <v>298</v>
      </c>
    </row>
    <row r="383" spans="1:17" x14ac:dyDescent="0.3">
      <c r="A383" s="1" t="s">
        <v>2347</v>
      </c>
      <c r="B383" s="1" t="s">
        <v>448</v>
      </c>
      <c r="C383" s="1" t="s">
        <v>441</v>
      </c>
      <c r="D383" s="69">
        <v>9</v>
      </c>
      <c r="E383" s="69">
        <v>-5.68</v>
      </c>
      <c r="F383" s="69">
        <v>0.01</v>
      </c>
      <c r="G383" s="69">
        <v>131</v>
      </c>
      <c r="H383" s="69">
        <v>10</v>
      </c>
      <c r="I383" s="1" t="s">
        <v>295</v>
      </c>
      <c r="J383" s="69"/>
      <c r="K383" s="69"/>
      <c r="L383" s="69">
        <v>0</v>
      </c>
      <c r="M383" s="1" t="s">
        <v>160</v>
      </c>
      <c r="N383" s="69">
        <v>9</v>
      </c>
      <c r="O383" s="69">
        <v>30</v>
      </c>
      <c r="P383" s="69"/>
      <c r="Q383" s="69" t="s">
        <v>298</v>
      </c>
    </row>
    <row r="384" spans="1:17" x14ac:dyDescent="0.3">
      <c r="A384" s="1" t="s">
        <v>3504</v>
      </c>
      <c r="B384" s="1" t="s">
        <v>347</v>
      </c>
      <c r="C384" s="1" t="s">
        <v>532</v>
      </c>
      <c r="D384" s="69">
        <v>6</v>
      </c>
      <c r="E384" s="69">
        <v>-5.76</v>
      </c>
      <c r="F384" s="69">
        <v>1.29</v>
      </c>
      <c r="G384" s="69">
        <v>142</v>
      </c>
      <c r="H384" s="69">
        <v>9</v>
      </c>
      <c r="I384" s="1" t="s">
        <v>16774</v>
      </c>
      <c r="J384" s="69">
        <v>324.7</v>
      </c>
      <c r="K384" s="69">
        <v>0</v>
      </c>
      <c r="L384" s="69">
        <v>0</v>
      </c>
      <c r="M384" s="1" t="s">
        <v>3501</v>
      </c>
      <c r="N384" s="69">
        <v>9</v>
      </c>
      <c r="O384" s="69">
        <v>31</v>
      </c>
      <c r="P384" s="69"/>
      <c r="Q384" s="69" t="s">
        <v>298</v>
      </c>
    </row>
    <row r="385" spans="1:17" x14ac:dyDescent="0.3">
      <c r="A385" s="1" t="s">
        <v>16899</v>
      </c>
      <c r="B385" s="1" t="s">
        <v>347</v>
      </c>
      <c r="C385" s="1" t="s">
        <v>364</v>
      </c>
      <c r="D385" s="69">
        <v>13</v>
      </c>
      <c r="E385" s="69">
        <v>-5.76</v>
      </c>
      <c r="F385" s="69">
        <v>1.19</v>
      </c>
      <c r="G385" s="69">
        <v>143</v>
      </c>
      <c r="H385" s="69">
        <v>9</v>
      </c>
      <c r="I385" s="1" t="s">
        <v>295</v>
      </c>
      <c r="J385" s="69"/>
      <c r="K385" s="69"/>
      <c r="L385" s="69">
        <v>0</v>
      </c>
      <c r="M385" s="1" t="s">
        <v>4722</v>
      </c>
      <c r="N385" s="69">
        <v>3</v>
      </c>
      <c r="O385" s="69">
        <v>24</v>
      </c>
      <c r="P385" s="69"/>
      <c r="Q385" s="69" t="s">
        <v>298</v>
      </c>
    </row>
    <row r="386" spans="1:17" x14ac:dyDescent="0.3">
      <c r="A386" s="1" t="s">
        <v>14568</v>
      </c>
      <c r="B386" s="1" t="s">
        <v>347</v>
      </c>
      <c r="C386" s="1" t="s">
        <v>414</v>
      </c>
      <c r="D386" s="69">
        <v>9</v>
      </c>
      <c r="E386" s="69">
        <v>-5.78</v>
      </c>
      <c r="F386" s="69">
        <v>0.76</v>
      </c>
      <c r="G386" s="69">
        <v>144</v>
      </c>
      <c r="H386" s="69">
        <v>9</v>
      </c>
      <c r="I386" s="1" t="s">
        <v>16798</v>
      </c>
      <c r="J386" s="69">
        <v>366</v>
      </c>
      <c r="K386" s="69">
        <v>0</v>
      </c>
      <c r="L386" s="69">
        <v>0</v>
      </c>
      <c r="M386" s="1" t="s">
        <v>14569</v>
      </c>
      <c r="N386" s="69">
        <v>1</v>
      </c>
      <c r="O386" s="69">
        <v>22</v>
      </c>
      <c r="P386" s="69"/>
      <c r="Q386" s="69" t="s">
        <v>298</v>
      </c>
    </row>
    <row r="387" spans="1:17" x14ac:dyDescent="0.3">
      <c r="A387" s="1" t="s">
        <v>3972</v>
      </c>
      <c r="B387" s="1" t="s">
        <v>347</v>
      </c>
      <c r="C387" s="1" t="s">
        <v>890</v>
      </c>
      <c r="D387" s="69">
        <v>10</v>
      </c>
      <c r="E387" s="69">
        <v>-5.79</v>
      </c>
      <c r="F387" s="69">
        <v>2.27</v>
      </c>
      <c r="G387" s="69">
        <v>145</v>
      </c>
      <c r="H387" s="69">
        <v>9</v>
      </c>
      <c r="I387" s="1" t="s">
        <v>295</v>
      </c>
      <c r="J387" s="69"/>
      <c r="K387" s="69"/>
      <c r="L387" s="69">
        <v>0</v>
      </c>
      <c r="M387" s="1" t="s">
        <v>3971</v>
      </c>
      <c r="N387" s="69">
        <v>2</v>
      </c>
      <c r="O387" s="69">
        <v>23</v>
      </c>
      <c r="P387" s="69"/>
      <c r="Q387" s="69" t="s">
        <v>298</v>
      </c>
    </row>
    <row r="388" spans="1:17" x14ac:dyDescent="0.3">
      <c r="A388" s="1" t="s">
        <v>10483</v>
      </c>
      <c r="B388" s="1" t="s">
        <v>448</v>
      </c>
      <c r="C388" s="1" t="s">
        <v>351</v>
      </c>
      <c r="D388" s="69">
        <v>6</v>
      </c>
      <c r="E388" s="69">
        <v>-5.8</v>
      </c>
      <c r="F388" s="69">
        <v>0.51</v>
      </c>
      <c r="G388" s="69">
        <v>132</v>
      </c>
      <c r="H388" s="69">
        <v>10</v>
      </c>
      <c r="I388" s="1" t="s">
        <v>295</v>
      </c>
      <c r="J388" s="69"/>
      <c r="K388" s="69"/>
      <c r="L388" s="69">
        <v>0</v>
      </c>
      <c r="M388" s="1" t="s">
        <v>134</v>
      </c>
      <c r="N388" s="69">
        <v>3</v>
      </c>
      <c r="O388" s="69">
        <v>24</v>
      </c>
      <c r="P388" s="69"/>
      <c r="Q388" s="69" t="s">
        <v>298</v>
      </c>
    </row>
    <row r="389" spans="1:17" x14ac:dyDescent="0.3">
      <c r="A389" s="1" t="s">
        <v>3273</v>
      </c>
      <c r="B389" s="1" t="s">
        <v>347</v>
      </c>
      <c r="C389" s="1" t="s">
        <v>640</v>
      </c>
      <c r="D389" s="69">
        <v>7</v>
      </c>
      <c r="E389" s="69">
        <v>-5.85</v>
      </c>
      <c r="F389" s="69">
        <v>0.65</v>
      </c>
      <c r="G389" s="69">
        <v>147</v>
      </c>
      <c r="H389" s="69">
        <v>9</v>
      </c>
      <c r="I389" s="1" t="s">
        <v>16781</v>
      </c>
      <c r="J389" s="69">
        <v>356.7</v>
      </c>
      <c r="K389" s="69">
        <v>0</v>
      </c>
      <c r="L389" s="69">
        <v>0</v>
      </c>
      <c r="M389" s="1" t="s">
        <v>3270</v>
      </c>
      <c r="N389" s="69">
        <v>3</v>
      </c>
      <c r="O389" s="69">
        <v>27</v>
      </c>
      <c r="P389" s="69"/>
      <c r="Q389" s="69" t="s">
        <v>298</v>
      </c>
    </row>
    <row r="390" spans="1:17" x14ac:dyDescent="0.3">
      <c r="A390" s="1" t="s">
        <v>3156</v>
      </c>
      <c r="B390" s="1" t="s">
        <v>347</v>
      </c>
      <c r="C390" s="1" t="s">
        <v>351</v>
      </c>
      <c r="D390" s="69">
        <v>6</v>
      </c>
      <c r="E390" s="69">
        <v>-5.88</v>
      </c>
      <c r="F390" s="69">
        <v>0.66</v>
      </c>
      <c r="G390" s="69">
        <v>148</v>
      </c>
      <c r="H390" s="69">
        <v>9</v>
      </c>
      <c r="I390" s="1" t="s">
        <v>295</v>
      </c>
      <c r="J390" s="69"/>
      <c r="K390" s="69"/>
      <c r="L390" s="69">
        <v>0</v>
      </c>
      <c r="M390" s="1" t="s">
        <v>3153</v>
      </c>
      <c r="N390" s="69">
        <v>3</v>
      </c>
      <c r="O390" s="69">
        <v>25</v>
      </c>
      <c r="P390" s="69"/>
      <c r="Q390" s="69" t="s">
        <v>298</v>
      </c>
    </row>
    <row r="391" spans="1:17" x14ac:dyDescent="0.3">
      <c r="A391" s="1" t="s">
        <v>16873</v>
      </c>
      <c r="B391" s="1" t="s">
        <v>347</v>
      </c>
      <c r="C391" s="1" t="s">
        <v>1190</v>
      </c>
      <c r="D391" s="69">
        <v>9</v>
      </c>
      <c r="E391" s="69">
        <v>-5.88</v>
      </c>
      <c r="F391" s="69">
        <v>0.4</v>
      </c>
      <c r="G391" s="69">
        <v>149</v>
      </c>
      <c r="H391" s="69">
        <v>9</v>
      </c>
      <c r="I391" s="1" t="s">
        <v>16874</v>
      </c>
      <c r="J391" s="69">
        <v>343.3</v>
      </c>
      <c r="K391" s="69">
        <v>0</v>
      </c>
      <c r="L391" s="69">
        <v>0</v>
      </c>
      <c r="M391" s="1" t="s">
        <v>16875</v>
      </c>
      <c r="N391" s="69">
        <v>0</v>
      </c>
      <c r="O391" s="69"/>
      <c r="P391" s="69" t="s">
        <v>407</v>
      </c>
      <c r="Q391" s="69" t="s">
        <v>298</v>
      </c>
    </row>
    <row r="392" spans="1:17" x14ac:dyDescent="0.3">
      <c r="A392" s="1" t="s">
        <v>15126</v>
      </c>
      <c r="B392" s="1" t="s">
        <v>347</v>
      </c>
      <c r="C392" s="1" t="s">
        <v>297</v>
      </c>
      <c r="D392" s="69">
        <v>7</v>
      </c>
      <c r="E392" s="69">
        <v>-5.91</v>
      </c>
      <c r="F392" s="69">
        <v>2.31</v>
      </c>
      <c r="G392" s="69">
        <v>150</v>
      </c>
      <c r="H392" s="69">
        <v>9</v>
      </c>
      <c r="I392" s="1" t="s">
        <v>295</v>
      </c>
      <c r="J392" s="69"/>
      <c r="K392" s="69"/>
      <c r="L392" s="69">
        <v>0</v>
      </c>
      <c r="M392" s="1" t="s">
        <v>15127</v>
      </c>
      <c r="N392" s="69">
        <v>1</v>
      </c>
      <c r="O392" s="69">
        <v>23</v>
      </c>
      <c r="P392" s="69"/>
      <c r="Q392" s="69" t="s">
        <v>298</v>
      </c>
    </row>
    <row r="393" spans="1:17" x14ac:dyDescent="0.3">
      <c r="A393" s="1" t="s">
        <v>5533</v>
      </c>
      <c r="B393" s="1" t="s">
        <v>347</v>
      </c>
      <c r="C393" s="1" t="s">
        <v>339</v>
      </c>
      <c r="D393" s="69">
        <v>12</v>
      </c>
      <c r="E393" s="69">
        <v>-5.93</v>
      </c>
      <c r="F393" s="69">
        <v>0.8</v>
      </c>
      <c r="G393" s="69">
        <v>151</v>
      </c>
      <c r="H393" s="69">
        <v>9</v>
      </c>
      <c r="I393" s="1" t="s">
        <v>16795</v>
      </c>
      <c r="J393" s="69">
        <v>307.5</v>
      </c>
      <c r="K393" s="69">
        <v>0</v>
      </c>
      <c r="L393" s="69">
        <v>0</v>
      </c>
      <c r="M393" s="1" t="s">
        <v>5531</v>
      </c>
      <c r="N393" s="69">
        <v>2</v>
      </c>
      <c r="O393" s="69">
        <v>24</v>
      </c>
      <c r="P393" s="69"/>
      <c r="Q393" s="69" t="s">
        <v>298</v>
      </c>
    </row>
    <row r="394" spans="1:17" x14ac:dyDescent="0.3">
      <c r="A394" s="1" t="s">
        <v>16513</v>
      </c>
      <c r="B394" s="1" t="s">
        <v>347</v>
      </c>
      <c r="C394" s="1" t="s">
        <v>334</v>
      </c>
      <c r="D394" s="69">
        <v>8</v>
      </c>
      <c r="E394" s="69">
        <v>-5.93</v>
      </c>
      <c r="F394" s="69">
        <v>1.05</v>
      </c>
      <c r="G394" s="69">
        <v>152</v>
      </c>
      <c r="H394" s="69">
        <v>9</v>
      </c>
      <c r="I394" s="1" t="s">
        <v>16818</v>
      </c>
      <c r="J394" s="69">
        <v>327.60000000000002</v>
      </c>
      <c r="K394" s="69">
        <v>0</v>
      </c>
      <c r="L394" s="69">
        <v>0</v>
      </c>
      <c r="M394" s="1" t="s">
        <v>16514</v>
      </c>
      <c r="N394" s="69">
        <v>0</v>
      </c>
      <c r="O394" s="69">
        <v>22</v>
      </c>
      <c r="P394" s="69"/>
      <c r="Q394" s="69" t="s">
        <v>298</v>
      </c>
    </row>
    <row r="395" spans="1:17" x14ac:dyDescent="0.3">
      <c r="A395" s="1" t="s">
        <v>16517</v>
      </c>
      <c r="B395" s="1" t="s">
        <v>448</v>
      </c>
      <c r="C395" s="1" t="s">
        <v>364</v>
      </c>
      <c r="D395" s="69">
        <v>13</v>
      </c>
      <c r="E395" s="69">
        <v>-5.93</v>
      </c>
      <c r="F395" s="69">
        <v>0.99</v>
      </c>
      <c r="G395" s="69">
        <v>134</v>
      </c>
      <c r="H395" s="69">
        <v>10</v>
      </c>
      <c r="I395" s="1" t="s">
        <v>16844</v>
      </c>
      <c r="J395" s="69">
        <v>318</v>
      </c>
      <c r="K395" s="69">
        <v>0</v>
      </c>
      <c r="L395" s="69">
        <v>0</v>
      </c>
      <c r="M395" s="1" t="s">
        <v>16518</v>
      </c>
      <c r="N395" s="69">
        <v>0</v>
      </c>
      <c r="O395" s="69">
        <v>22</v>
      </c>
      <c r="P395" s="69"/>
      <c r="Q395" s="69" t="s">
        <v>298</v>
      </c>
    </row>
    <row r="396" spans="1:17" x14ac:dyDescent="0.3">
      <c r="A396" s="1" t="s">
        <v>15365</v>
      </c>
      <c r="B396" s="1" t="s">
        <v>347</v>
      </c>
      <c r="C396" s="1" t="s">
        <v>334</v>
      </c>
      <c r="D396" s="69">
        <v>8</v>
      </c>
      <c r="E396" s="69">
        <v>-5.93</v>
      </c>
      <c r="F396" s="69">
        <v>1.04</v>
      </c>
      <c r="G396" s="69">
        <v>153</v>
      </c>
      <c r="H396" s="69">
        <v>9</v>
      </c>
      <c r="I396" s="1" t="s">
        <v>16868</v>
      </c>
      <c r="J396" s="69">
        <v>341.8</v>
      </c>
      <c r="K396" s="69">
        <v>0</v>
      </c>
      <c r="L396" s="69">
        <v>0</v>
      </c>
      <c r="M396" s="1" t="s">
        <v>15366</v>
      </c>
      <c r="N396" s="69">
        <v>1</v>
      </c>
      <c r="O396" s="69">
        <v>23</v>
      </c>
      <c r="P396" s="69"/>
      <c r="Q396" s="69" t="s">
        <v>298</v>
      </c>
    </row>
    <row r="397" spans="1:17" x14ac:dyDescent="0.3">
      <c r="A397" s="1" t="s">
        <v>16380</v>
      </c>
      <c r="B397" s="1" t="s">
        <v>347</v>
      </c>
      <c r="C397" s="1" t="s">
        <v>476</v>
      </c>
      <c r="D397" s="69">
        <v>6</v>
      </c>
      <c r="E397" s="69">
        <v>-5.95</v>
      </c>
      <c r="F397" s="69">
        <v>1.1599999999999999</v>
      </c>
      <c r="G397" s="69">
        <v>154</v>
      </c>
      <c r="H397" s="69">
        <v>9</v>
      </c>
      <c r="I397" s="1" t="s">
        <v>16758</v>
      </c>
      <c r="J397" s="69">
        <v>334.7</v>
      </c>
      <c r="K397" s="69">
        <v>0</v>
      </c>
      <c r="L397" s="69">
        <v>0</v>
      </c>
      <c r="M397" s="1" t="s">
        <v>16381</v>
      </c>
      <c r="N397" s="69">
        <v>0</v>
      </c>
      <c r="O397" s="69"/>
      <c r="P397" s="69"/>
      <c r="Q397" s="69" t="s">
        <v>298</v>
      </c>
    </row>
    <row r="398" spans="1:17" x14ac:dyDescent="0.3">
      <c r="A398" s="1" t="s">
        <v>1900</v>
      </c>
      <c r="B398" s="1" t="s">
        <v>347</v>
      </c>
      <c r="C398" s="1" t="s">
        <v>741</v>
      </c>
      <c r="D398" s="69">
        <v>7</v>
      </c>
      <c r="E398" s="69">
        <v>-5.96</v>
      </c>
      <c r="F398" s="69">
        <v>0.81</v>
      </c>
      <c r="G398" s="69">
        <v>156</v>
      </c>
      <c r="H398" s="69">
        <v>9</v>
      </c>
      <c r="I398" s="1" t="s">
        <v>16765</v>
      </c>
      <c r="J398" s="69">
        <v>372.7</v>
      </c>
      <c r="K398" s="69">
        <v>0</v>
      </c>
      <c r="L398" s="69">
        <v>0</v>
      </c>
      <c r="M398" s="1" t="s">
        <v>1898</v>
      </c>
      <c r="N398" s="69">
        <v>3</v>
      </c>
      <c r="O398" s="69">
        <v>25</v>
      </c>
      <c r="P398" s="69"/>
      <c r="Q398" s="69" t="s">
        <v>298</v>
      </c>
    </row>
    <row r="399" spans="1:17" x14ac:dyDescent="0.3">
      <c r="A399" s="1" t="s">
        <v>15607</v>
      </c>
      <c r="B399" s="1" t="s">
        <v>347</v>
      </c>
      <c r="C399" s="1" t="s">
        <v>665</v>
      </c>
      <c r="D399" s="69">
        <v>13</v>
      </c>
      <c r="E399" s="69">
        <v>-5.96</v>
      </c>
      <c r="F399" s="69">
        <v>0.46</v>
      </c>
      <c r="G399" s="69">
        <v>155</v>
      </c>
      <c r="H399" s="69">
        <v>9</v>
      </c>
      <c r="I399" s="1" t="s">
        <v>295</v>
      </c>
      <c r="J399" s="69"/>
      <c r="K399" s="69"/>
      <c r="L399" s="69">
        <v>0</v>
      </c>
      <c r="M399" s="1" t="s">
        <v>6809</v>
      </c>
      <c r="N399" s="69">
        <v>3</v>
      </c>
      <c r="O399" s="69">
        <v>26</v>
      </c>
      <c r="P399" s="69"/>
      <c r="Q399" s="69" t="s">
        <v>298</v>
      </c>
    </row>
    <row r="400" spans="1:17" x14ac:dyDescent="0.3">
      <c r="A400" s="1" t="s">
        <v>7390</v>
      </c>
      <c r="B400" s="1" t="s">
        <v>347</v>
      </c>
      <c r="C400" s="1" t="s">
        <v>640</v>
      </c>
      <c r="D400" s="69">
        <v>7</v>
      </c>
      <c r="E400" s="69">
        <v>-5.99</v>
      </c>
      <c r="F400" s="69">
        <v>1.28</v>
      </c>
      <c r="G400" s="69">
        <v>157</v>
      </c>
      <c r="H400" s="69">
        <v>9</v>
      </c>
      <c r="I400" s="1" t="s">
        <v>16792</v>
      </c>
      <c r="J400" s="69">
        <v>364.6</v>
      </c>
      <c r="K400" s="69">
        <v>0</v>
      </c>
      <c r="L400" s="69">
        <v>0</v>
      </c>
      <c r="M400" s="1" t="s">
        <v>7389</v>
      </c>
      <c r="N400" s="69">
        <v>2</v>
      </c>
      <c r="O400" s="69">
        <v>24</v>
      </c>
      <c r="P400" s="69"/>
      <c r="Q400" s="69" t="s">
        <v>298</v>
      </c>
    </row>
    <row r="401" spans="1:17" x14ac:dyDescent="0.3">
      <c r="A401" s="1" t="s">
        <v>14807</v>
      </c>
      <c r="B401" s="1" t="s">
        <v>347</v>
      </c>
      <c r="C401" s="1" t="s">
        <v>386</v>
      </c>
      <c r="D401" s="69">
        <v>14</v>
      </c>
      <c r="E401" s="69">
        <v>-6.01</v>
      </c>
      <c r="F401" s="69">
        <v>0.81</v>
      </c>
      <c r="G401" s="69">
        <v>158</v>
      </c>
      <c r="H401" s="69">
        <v>9</v>
      </c>
      <c r="I401" s="1" t="s">
        <v>16821</v>
      </c>
      <c r="J401" s="69">
        <v>378.3</v>
      </c>
      <c r="K401" s="69">
        <v>0</v>
      </c>
      <c r="L401" s="69">
        <v>0</v>
      </c>
      <c r="M401" s="1" t="s">
        <v>14808</v>
      </c>
      <c r="N401" s="69">
        <v>1</v>
      </c>
      <c r="O401" s="69">
        <v>23</v>
      </c>
      <c r="P401" s="69"/>
      <c r="Q401" s="69" t="s">
        <v>298</v>
      </c>
    </row>
    <row r="402" spans="1:17" x14ac:dyDescent="0.3">
      <c r="A402" s="1" t="s">
        <v>2217</v>
      </c>
      <c r="B402" s="1" t="s">
        <v>347</v>
      </c>
      <c r="C402" s="1" t="s">
        <v>890</v>
      </c>
      <c r="D402" s="69">
        <v>10</v>
      </c>
      <c r="E402" s="69">
        <v>-6.07</v>
      </c>
      <c r="F402" s="69">
        <v>0.91</v>
      </c>
      <c r="G402" s="69">
        <v>159</v>
      </c>
      <c r="H402" s="69">
        <v>9</v>
      </c>
      <c r="I402" s="1" t="s">
        <v>295</v>
      </c>
      <c r="J402" s="69"/>
      <c r="K402" s="69"/>
      <c r="L402" s="69">
        <v>0</v>
      </c>
      <c r="M402" s="1" t="s">
        <v>115</v>
      </c>
      <c r="N402" s="69">
        <v>8</v>
      </c>
      <c r="O402" s="69">
        <v>30</v>
      </c>
      <c r="P402" s="69"/>
      <c r="Q402" s="69" t="s">
        <v>298</v>
      </c>
    </row>
    <row r="403" spans="1:17" x14ac:dyDescent="0.3">
      <c r="A403" s="1" t="s">
        <v>7284</v>
      </c>
      <c r="B403" s="1" t="s">
        <v>347</v>
      </c>
      <c r="C403" s="1" t="s">
        <v>476</v>
      </c>
      <c r="D403" s="69">
        <v>6</v>
      </c>
      <c r="E403" s="69">
        <v>-6.08</v>
      </c>
      <c r="F403" s="69">
        <v>1.27</v>
      </c>
      <c r="G403" s="69">
        <v>160</v>
      </c>
      <c r="H403" s="69">
        <v>9</v>
      </c>
      <c r="I403" s="1" t="s">
        <v>295</v>
      </c>
      <c r="J403" s="69"/>
      <c r="K403" s="69"/>
      <c r="L403" s="69">
        <v>0</v>
      </c>
      <c r="M403" s="1" t="s">
        <v>7282</v>
      </c>
      <c r="N403" s="69">
        <v>3</v>
      </c>
      <c r="O403" s="69">
        <v>25</v>
      </c>
      <c r="P403" s="69"/>
      <c r="Q403" s="69" t="s">
        <v>298</v>
      </c>
    </row>
    <row r="404" spans="1:17" x14ac:dyDescent="0.3">
      <c r="A404" s="1" t="s">
        <v>15586</v>
      </c>
      <c r="B404" s="1" t="s">
        <v>347</v>
      </c>
      <c r="C404" s="1" t="s">
        <v>518</v>
      </c>
      <c r="D404" s="69">
        <v>14</v>
      </c>
      <c r="E404" s="69">
        <v>-6.08</v>
      </c>
      <c r="F404" s="69">
        <v>0.55000000000000004</v>
      </c>
      <c r="G404" s="69">
        <v>161</v>
      </c>
      <c r="H404" s="69">
        <v>9</v>
      </c>
      <c r="I404" s="1" t="s">
        <v>16855</v>
      </c>
      <c r="J404" s="69">
        <v>311.8</v>
      </c>
      <c r="K404" s="69">
        <v>2.8</v>
      </c>
      <c r="L404" s="69">
        <v>0</v>
      </c>
      <c r="M404" s="1" t="s">
        <v>15130</v>
      </c>
      <c r="N404" s="69">
        <v>1</v>
      </c>
      <c r="O404" s="69">
        <v>23</v>
      </c>
      <c r="P404" s="69"/>
      <c r="Q404" s="69" t="s">
        <v>298</v>
      </c>
    </row>
    <row r="405" spans="1:17" x14ac:dyDescent="0.3">
      <c r="A405" s="1" t="s">
        <v>5282</v>
      </c>
      <c r="B405" s="1" t="s">
        <v>448</v>
      </c>
      <c r="C405" s="1" t="s">
        <v>870</v>
      </c>
      <c r="D405" s="69">
        <v>13</v>
      </c>
      <c r="E405" s="69">
        <v>-6.13</v>
      </c>
      <c r="F405" s="69">
        <v>0.3</v>
      </c>
      <c r="G405" s="69">
        <v>137</v>
      </c>
      <c r="H405" s="69">
        <v>10</v>
      </c>
      <c r="I405" s="1" t="s">
        <v>295</v>
      </c>
      <c r="J405" s="69"/>
      <c r="K405" s="69"/>
      <c r="L405" s="69">
        <v>0</v>
      </c>
      <c r="M405" s="1" t="s">
        <v>5279</v>
      </c>
      <c r="N405" s="69">
        <v>3</v>
      </c>
      <c r="O405" s="69">
        <v>25</v>
      </c>
      <c r="P405" s="69"/>
      <c r="Q405" s="69" t="s">
        <v>298</v>
      </c>
    </row>
    <row r="406" spans="1:17" x14ac:dyDescent="0.3">
      <c r="A406" s="1" t="s">
        <v>4922</v>
      </c>
      <c r="B406" s="1" t="s">
        <v>347</v>
      </c>
      <c r="C406" s="1" t="s">
        <v>295</v>
      </c>
      <c r="D406" s="69"/>
      <c r="E406" s="69">
        <v>-6.14</v>
      </c>
      <c r="F406" s="69">
        <v>1.59</v>
      </c>
      <c r="G406" s="69">
        <v>162</v>
      </c>
      <c r="H406" s="69">
        <v>9</v>
      </c>
      <c r="I406" s="1" t="s">
        <v>295</v>
      </c>
      <c r="J406" s="69"/>
      <c r="K406" s="69"/>
      <c r="L406" s="69">
        <v>0</v>
      </c>
      <c r="M406" s="1" t="s">
        <v>4919</v>
      </c>
      <c r="N406" s="69">
        <v>5</v>
      </c>
      <c r="O406" s="69">
        <v>26</v>
      </c>
      <c r="P406" s="69"/>
      <c r="Q406" s="69" t="s">
        <v>298</v>
      </c>
    </row>
    <row r="407" spans="1:17" x14ac:dyDescent="0.3">
      <c r="A407" s="1" t="s">
        <v>16444</v>
      </c>
      <c r="B407" s="1" t="s">
        <v>310</v>
      </c>
      <c r="C407" s="1" t="s">
        <v>532</v>
      </c>
      <c r="D407" s="69">
        <v>6</v>
      </c>
      <c r="E407" s="69">
        <v>-6.14</v>
      </c>
      <c r="F407" s="69">
        <v>3.89</v>
      </c>
      <c r="G407" s="69">
        <v>31</v>
      </c>
      <c r="H407" s="69">
        <v>5</v>
      </c>
      <c r="I407" s="1" t="s">
        <v>16833</v>
      </c>
      <c r="J407" s="69">
        <v>215.5</v>
      </c>
      <c r="K407" s="69">
        <v>6.1</v>
      </c>
      <c r="L407" s="69">
        <v>0</v>
      </c>
      <c r="M407" s="1" t="s">
        <v>16445</v>
      </c>
      <c r="N407" s="69">
        <v>0</v>
      </c>
      <c r="O407" s="69">
        <v>21</v>
      </c>
      <c r="P407" s="69"/>
      <c r="Q407" s="69" t="s">
        <v>298</v>
      </c>
    </row>
    <row r="408" spans="1:17" x14ac:dyDescent="0.3">
      <c r="A408" s="1" t="s">
        <v>15226</v>
      </c>
      <c r="B408" s="1" t="s">
        <v>347</v>
      </c>
      <c r="C408" s="1" t="s">
        <v>1190</v>
      </c>
      <c r="D408" s="69">
        <v>9</v>
      </c>
      <c r="E408" s="69">
        <v>-6.18</v>
      </c>
      <c r="F408" s="69">
        <v>1.23</v>
      </c>
      <c r="G408" s="69">
        <v>163</v>
      </c>
      <c r="H408" s="69">
        <v>9</v>
      </c>
      <c r="I408" s="1" t="s">
        <v>16773</v>
      </c>
      <c r="J408" s="69">
        <v>326.2</v>
      </c>
      <c r="K408" s="69">
        <v>0</v>
      </c>
      <c r="L408" s="69">
        <v>0</v>
      </c>
      <c r="M408" s="1" t="s">
        <v>15227</v>
      </c>
      <c r="N408" s="69">
        <v>1</v>
      </c>
      <c r="O408" s="69">
        <v>22</v>
      </c>
      <c r="P408" s="69"/>
      <c r="Q408" s="69" t="s">
        <v>298</v>
      </c>
    </row>
    <row r="409" spans="1:17" x14ac:dyDescent="0.3">
      <c r="A409" s="1" t="s">
        <v>8710</v>
      </c>
      <c r="B409" s="1" t="s">
        <v>347</v>
      </c>
      <c r="C409" s="1" t="s">
        <v>408</v>
      </c>
      <c r="D409" s="69">
        <v>10</v>
      </c>
      <c r="E409" s="69">
        <v>-6.18</v>
      </c>
      <c r="F409" s="69">
        <v>0.8</v>
      </c>
      <c r="G409" s="69">
        <v>164</v>
      </c>
      <c r="H409" s="69">
        <v>9</v>
      </c>
      <c r="I409" s="1" t="s">
        <v>295</v>
      </c>
      <c r="J409" s="69"/>
      <c r="K409" s="69"/>
      <c r="L409" s="69">
        <v>0</v>
      </c>
      <c r="M409" s="1" t="s">
        <v>8708</v>
      </c>
      <c r="N409" s="69">
        <v>5</v>
      </c>
      <c r="O409" s="69">
        <v>26</v>
      </c>
      <c r="P409" s="69"/>
      <c r="Q409" s="69" t="s">
        <v>298</v>
      </c>
    </row>
    <row r="410" spans="1:17" x14ac:dyDescent="0.3">
      <c r="A410" s="1" t="s">
        <v>11157</v>
      </c>
      <c r="B410" s="1" t="s">
        <v>347</v>
      </c>
      <c r="C410" s="1" t="s">
        <v>717</v>
      </c>
      <c r="D410" s="69">
        <v>9</v>
      </c>
      <c r="E410" s="69">
        <v>-6.27</v>
      </c>
      <c r="F410" s="69">
        <v>1.2</v>
      </c>
      <c r="G410" s="69">
        <v>166</v>
      </c>
      <c r="H410" s="69">
        <v>9</v>
      </c>
      <c r="I410" s="1" t="s">
        <v>295</v>
      </c>
      <c r="J410" s="69"/>
      <c r="K410" s="69"/>
      <c r="L410" s="69">
        <v>0</v>
      </c>
      <c r="M410" s="1" t="s">
        <v>7875</v>
      </c>
      <c r="N410" s="69">
        <v>5</v>
      </c>
      <c r="O410" s="69">
        <v>26</v>
      </c>
      <c r="P410" s="69"/>
      <c r="Q410" s="69" t="s">
        <v>298</v>
      </c>
    </row>
    <row r="411" spans="1:17" x14ac:dyDescent="0.3">
      <c r="A411" s="1" t="s">
        <v>8946</v>
      </c>
      <c r="B411" s="1" t="s">
        <v>347</v>
      </c>
      <c r="C411" s="1" t="s">
        <v>909</v>
      </c>
      <c r="D411" s="69">
        <v>7</v>
      </c>
      <c r="E411" s="69">
        <v>-6.27</v>
      </c>
      <c r="F411" s="69">
        <v>1.08</v>
      </c>
      <c r="G411" s="69">
        <v>165</v>
      </c>
      <c r="H411" s="69">
        <v>9</v>
      </c>
      <c r="I411" s="1" t="s">
        <v>295</v>
      </c>
      <c r="J411" s="69"/>
      <c r="K411" s="69"/>
      <c r="L411" s="69">
        <v>0</v>
      </c>
      <c r="M411" s="1" t="s">
        <v>8943</v>
      </c>
      <c r="N411" s="69">
        <v>3</v>
      </c>
      <c r="O411" s="69">
        <v>24</v>
      </c>
      <c r="P411" s="69"/>
      <c r="Q411" s="69" t="s">
        <v>298</v>
      </c>
    </row>
    <row r="412" spans="1:17" x14ac:dyDescent="0.3">
      <c r="A412" s="1" t="s">
        <v>4638</v>
      </c>
      <c r="B412" s="1" t="s">
        <v>448</v>
      </c>
      <c r="C412" s="1" t="s">
        <v>476</v>
      </c>
      <c r="D412" s="69">
        <v>6</v>
      </c>
      <c r="E412" s="69">
        <v>-6.28</v>
      </c>
      <c r="F412" s="69">
        <v>0.09</v>
      </c>
      <c r="G412" s="69">
        <v>139</v>
      </c>
      <c r="H412" s="69">
        <v>10</v>
      </c>
      <c r="I412" s="1" t="s">
        <v>295</v>
      </c>
      <c r="J412" s="69"/>
      <c r="K412" s="69"/>
      <c r="L412" s="69">
        <v>0</v>
      </c>
      <c r="M412" s="1" t="s">
        <v>4636</v>
      </c>
      <c r="N412" s="69">
        <v>2</v>
      </c>
      <c r="O412" s="69">
        <v>26</v>
      </c>
      <c r="P412" s="69"/>
      <c r="Q412" s="69" t="s">
        <v>298</v>
      </c>
    </row>
    <row r="413" spans="1:17" x14ac:dyDescent="0.3">
      <c r="A413" s="1" t="s">
        <v>15060</v>
      </c>
      <c r="B413" s="1" t="s">
        <v>347</v>
      </c>
      <c r="C413" s="1" t="s">
        <v>370</v>
      </c>
      <c r="D413" s="69">
        <v>6</v>
      </c>
      <c r="E413" s="69">
        <v>-6.29</v>
      </c>
      <c r="F413" s="69">
        <v>0.01</v>
      </c>
      <c r="G413" s="69">
        <v>168</v>
      </c>
      <c r="H413" s="69">
        <v>9</v>
      </c>
      <c r="I413" s="1" t="s">
        <v>295</v>
      </c>
      <c r="J413" s="69"/>
      <c r="K413" s="69"/>
      <c r="L413" s="69">
        <v>0</v>
      </c>
      <c r="M413" s="1" t="s">
        <v>15061</v>
      </c>
      <c r="N413" s="69">
        <v>1</v>
      </c>
      <c r="O413" s="69">
        <v>24</v>
      </c>
      <c r="P413" s="69"/>
      <c r="Q413" s="69" t="s">
        <v>298</v>
      </c>
    </row>
    <row r="414" spans="1:17" x14ac:dyDescent="0.3">
      <c r="A414" s="1" t="s">
        <v>2984</v>
      </c>
      <c r="B414" s="1" t="s">
        <v>347</v>
      </c>
      <c r="C414" s="1" t="s">
        <v>548</v>
      </c>
      <c r="D414" s="69">
        <v>13</v>
      </c>
      <c r="E414" s="69">
        <v>-6.36</v>
      </c>
      <c r="F414" s="69">
        <v>1.02</v>
      </c>
      <c r="G414" s="69">
        <v>169</v>
      </c>
      <c r="H414" s="69">
        <v>9</v>
      </c>
      <c r="I414" s="1" t="s">
        <v>295</v>
      </c>
      <c r="J414" s="69"/>
      <c r="K414" s="69"/>
      <c r="L414" s="69">
        <v>0</v>
      </c>
      <c r="M414" s="1" t="s">
        <v>2981</v>
      </c>
      <c r="N414" s="69">
        <v>3</v>
      </c>
      <c r="O414" s="69">
        <v>25</v>
      </c>
      <c r="P414" s="69"/>
      <c r="Q414" s="69" t="s">
        <v>298</v>
      </c>
    </row>
    <row r="415" spans="1:17" x14ac:dyDescent="0.3">
      <c r="A415" s="1" t="s">
        <v>16573</v>
      </c>
      <c r="B415" s="1" t="s">
        <v>448</v>
      </c>
      <c r="C415" s="1" t="s">
        <v>313</v>
      </c>
      <c r="D415" s="69">
        <v>10</v>
      </c>
      <c r="E415" s="69">
        <v>-6.36</v>
      </c>
      <c r="F415" s="69">
        <v>0.23</v>
      </c>
      <c r="G415" s="69">
        <v>142</v>
      </c>
      <c r="H415" s="69">
        <v>10</v>
      </c>
      <c r="I415" s="1" t="s">
        <v>16861</v>
      </c>
      <c r="J415" s="69">
        <v>335.8</v>
      </c>
      <c r="K415" s="69">
        <v>0</v>
      </c>
      <c r="L415" s="69">
        <v>0</v>
      </c>
      <c r="M415" s="1" t="s">
        <v>16574</v>
      </c>
      <c r="N415" s="69">
        <v>0</v>
      </c>
      <c r="O415" s="69"/>
      <c r="P415" s="69"/>
      <c r="Q415" s="69" t="s">
        <v>298</v>
      </c>
    </row>
    <row r="416" spans="1:17" x14ac:dyDescent="0.3">
      <c r="A416" s="1" t="s">
        <v>4661</v>
      </c>
      <c r="B416" s="1" t="s">
        <v>347</v>
      </c>
      <c r="C416" s="1" t="s">
        <v>890</v>
      </c>
      <c r="D416" s="69">
        <v>10</v>
      </c>
      <c r="E416" s="69">
        <v>-6.37</v>
      </c>
      <c r="F416" s="69">
        <v>1.1299999999999999</v>
      </c>
      <c r="G416" s="69">
        <v>170</v>
      </c>
      <c r="H416" s="69">
        <v>9</v>
      </c>
      <c r="I416" s="1" t="s">
        <v>295</v>
      </c>
      <c r="J416" s="69"/>
      <c r="K416" s="69"/>
      <c r="L416" s="69">
        <v>0</v>
      </c>
      <c r="M416" s="1" t="s">
        <v>4657</v>
      </c>
      <c r="N416" s="69">
        <v>3</v>
      </c>
      <c r="O416" s="69">
        <v>26</v>
      </c>
      <c r="P416" s="69"/>
      <c r="Q416" s="69" t="s">
        <v>298</v>
      </c>
    </row>
    <row r="417" spans="1:17" x14ac:dyDescent="0.3">
      <c r="A417" s="1" t="s">
        <v>16394</v>
      </c>
      <c r="B417" s="1" t="s">
        <v>347</v>
      </c>
      <c r="C417" s="1" t="s">
        <v>703</v>
      </c>
      <c r="D417" s="69">
        <v>7</v>
      </c>
      <c r="E417" s="69">
        <v>-6.45</v>
      </c>
      <c r="F417" s="69">
        <v>1.05</v>
      </c>
      <c r="G417" s="69">
        <v>172</v>
      </c>
      <c r="H417" s="69">
        <v>9</v>
      </c>
      <c r="I417" s="1" t="s">
        <v>16822</v>
      </c>
      <c r="J417" s="69">
        <v>371</v>
      </c>
      <c r="K417" s="69">
        <v>0</v>
      </c>
      <c r="L417" s="69">
        <v>0</v>
      </c>
      <c r="M417" s="1" t="s">
        <v>16395</v>
      </c>
      <c r="N417" s="69">
        <v>0</v>
      </c>
      <c r="O417" s="69">
        <v>23</v>
      </c>
      <c r="P417" s="69"/>
      <c r="Q417" s="69" t="s">
        <v>298</v>
      </c>
    </row>
    <row r="418" spans="1:17" x14ac:dyDescent="0.3">
      <c r="A418" s="1" t="s">
        <v>16564</v>
      </c>
      <c r="B418" s="1" t="s">
        <v>347</v>
      </c>
      <c r="C418" s="1" t="s">
        <v>890</v>
      </c>
      <c r="D418" s="69">
        <v>10</v>
      </c>
      <c r="E418" s="69">
        <v>-6.47</v>
      </c>
      <c r="F418" s="69">
        <v>1.3</v>
      </c>
      <c r="G418" s="69">
        <v>173</v>
      </c>
      <c r="H418" s="69">
        <v>9</v>
      </c>
      <c r="I418" s="1" t="s">
        <v>16774</v>
      </c>
      <c r="J418" s="69">
        <v>324.39999999999998</v>
      </c>
      <c r="K418" s="69">
        <v>0</v>
      </c>
      <c r="L418" s="69">
        <v>0</v>
      </c>
      <c r="M418" s="1" t="s">
        <v>16565</v>
      </c>
      <c r="N418" s="69">
        <v>0</v>
      </c>
      <c r="O418" s="69">
        <v>22</v>
      </c>
      <c r="P418" s="69" t="s">
        <v>407</v>
      </c>
      <c r="Q418" s="69" t="s">
        <v>298</v>
      </c>
    </row>
    <row r="419" spans="1:17" x14ac:dyDescent="0.3">
      <c r="A419" s="1" t="s">
        <v>16220</v>
      </c>
      <c r="B419" s="1" t="s">
        <v>347</v>
      </c>
      <c r="C419" s="1" t="s">
        <v>305</v>
      </c>
      <c r="D419" s="69">
        <v>12</v>
      </c>
      <c r="E419" s="69">
        <v>-6.48</v>
      </c>
      <c r="F419" s="69">
        <v>0.11</v>
      </c>
      <c r="G419" s="69">
        <v>174</v>
      </c>
      <c r="H419" s="69">
        <v>9</v>
      </c>
      <c r="I419" s="1" t="s">
        <v>16767</v>
      </c>
      <c r="J419" s="69">
        <v>321.3</v>
      </c>
      <c r="K419" s="69">
        <v>0</v>
      </c>
      <c r="L419" s="69">
        <v>0</v>
      </c>
      <c r="M419" s="1" t="s">
        <v>16221</v>
      </c>
      <c r="N419" s="69">
        <v>0</v>
      </c>
      <c r="O419" s="69">
        <v>23</v>
      </c>
      <c r="P419" s="69"/>
      <c r="Q419" s="69" t="s">
        <v>298</v>
      </c>
    </row>
    <row r="420" spans="1:17" x14ac:dyDescent="0.3">
      <c r="A420" s="1" t="s">
        <v>16613</v>
      </c>
      <c r="B420" s="1" t="s">
        <v>347</v>
      </c>
      <c r="C420" s="1" t="s">
        <v>1368</v>
      </c>
      <c r="D420" s="69">
        <v>11</v>
      </c>
      <c r="E420" s="69">
        <v>-6.5</v>
      </c>
      <c r="F420" s="69">
        <v>0.21</v>
      </c>
      <c r="G420" s="69">
        <v>176</v>
      </c>
      <c r="H420" s="69">
        <v>9</v>
      </c>
      <c r="I420" s="1" t="s">
        <v>16872</v>
      </c>
      <c r="J420" s="69">
        <v>377</v>
      </c>
      <c r="K420" s="69">
        <v>0</v>
      </c>
      <c r="L420" s="69">
        <v>0</v>
      </c>
      <c r="M420" s="1" t="s">
        <v>16614</v>
      </c>
      <c r="N420" s="69">
        <v>0</v>
      </c>
      <c r="O420" s="69">
        <v>21</v>
      </c>
      <c r="P420" s="69"/>
      <c r="Q420" s="69" t="s">
        <v>298</v>
      </c>
    </row>
    <row r="421" spans="1:17" x14ac:dyDescent="0.3">
      <c r="A421" s="1" t="s">
        <v>13894</v>
      </c>
      <c r="B421" s="1" t="s">
        <v>347</v>
      </c>
      <c r="C421" s="1" t="s">
        <v>339</v>
      </c>
      <c r="D421" s="69">
        <v>12</v>
      </c>
      <c r="E421" s="69">
        <v>-6.51</v>
      </c>
      <c r="F421" s="69">
        <v>1.04</v>
      </c>
      <c r="G421" s="69">
        <v>177</v>
      </c>
      <c r="H421" s="69">
        <v>9</v>
      </c>
      <c r="I421" s="1" t="s">
        <v>295</v>
      </c>
      <c r="J421" s="69"/>
      <c r="K421" s="69"/>
      <c r="L421" s="69">
        <v>0</v>
      </c>
      <c r="M421" s="1" t="s">
        <v>3141</v>
      </c>
      <c r="N421" s="69">
        <v>2</v>
      </c>
      <c r="O421" s="69">
        <v>24</v>
      </c>
      <c r="P421" s="69"/>
      <c r="Q421" s="69" t="s">
        <v>298</v>
      </c>
    </row>
    <row r="422" spans="1:17" x14ac:dyDescent="0.3">
      <c r="A422" s="1" t="s">
        <v>8961</v>
      </c>
      <c r="B422" s="1" t="s">
        <v>310</v>
      </c>
      <c r="C422" s="1" t="s">
        <v>370</v>
      </c>
      <c r="D422" s="69">
        <v>6</v>
      </c>
      <c r="E422" s="69">
        <v>-6.55</v>
      </c>
      <c r="F422" s="69">
        <v>4.33</v>
      </c>
      <c r="G422" s="69">
        <v>32</v>
      </c>
      <c r="H422" s="69">
        <v>5</v>
      </c>
      <c r="I422" s="1" t="s">
        <v>16860</v>
      </c>
      <c r="J422" s="69">
        <v>276.89999999999998</v>
      </c>
      <c r="K422" s="69">
        <v>10.7</v>
      </c>
      <c r="L422" s="69">
        <v>0</v>
      </c>
      <c r="M422" s="1" t="s">
        <v>226</v>
      </c>
      <c r="N422" s="69">
        <v>4</v>
      </c>
      <c r="O422" s="69">
        <v>30</v>
      </c>
      <c r="P422" s="69"/>
      <c r="Q422" s="69" t="s">
        <v>298</v>
      </c>
    </row>
    <row r="423" spans="1:17" x14ac:dyDescent="0.3">
      <c r="A423" s="1" t="s">
        <v>16802</v>
      </c>
      <c r="B423" s="1" t="s">
        <v>347</v>
      </c>
      <c r="C423" s="1" t="s">
        <v>741</v>
      </c>
      <c r="D423" s="69">
        <v>7</v>
      </c>
      <c r="E423" s="69">
        <v>-6.62</v>
      </c>
      <c r="F423" s="69">
        <v>0.85</v>
      </c>
      <c r="G423" s="69">
        <v>179</v>
      </c>
      <c r="H423" s="69">
        <v>9</v>
      </c>
      <c r="I423" s="1" t="s">
        <v>16803</v>
      </c>
      <c r="J423" s="69">
        <v>357.5</v>
      </c>
      <c r="K423" s="69">
        <v>0</v>
      </c>
      <c r="L423" s="69">
        <v>0</v>
      </c>
      <c r="M423" s="1" t="s">
        <v>16804</v>
      </c>
      <c r="N423" s="69">
        <v>0</v>
      </c>
      <c r="O423" s="69"/>
      <c r="P423" s="69"/>
      <c r="Q423" s="69" t="s">
        <v>298</v>
      </c>
    </row>
    <row r="424" spans="1:17" x14ac:dyDescent="0.3">
      <c r="A424" s="1" t="s">
        <v>16900</v>
      </c>
      <c r="B424" s="1" t="s">
        <v>347</v>
      </c>
      <c r="C424" s="1" t="s">
        <v>370</v>
      </c>
      <c r="D424" s="69">
        <v>6</v>
      </c>
      <c r="E424" s="69">
        <v>-6.72</v>
      </c>
      <c r="F424" s="69">
        <v>0.89</v>
      </c>
      <c r="G424" s="69">
        <v>180</v>
      </c>
      <c r="H424" s="69">
        <v>10</v>
      </c>
      <c r="I424" s="1" t="s">
        <v>295</v>
      </c>
      <c r="J424" s="69"/>
      <c r="K424" s="69"/>
      <c r="L424" s="69">
        <v>0</v>
      </c>
      <c r="M424" s="1" t="s">
        <v>5701</v>
      </c>
      <c r="N424" s="69">
        <v>2</v>
      </c>
      <c r="O424" s="69">
        <v>23</v>
      </c>
      <c r="P424" s="69"/>
      <c r="Q424" s="69" t="s">
        <v>298</v>
      </c>
    </row>
    <row r="425" spans="1:17" x14ac:dyDescent="0.3">
      <c r="A425" s="1" t="s">
        <v>2551</v>
      </c>
      <c r="B425" s="1" t="s">
        <v>347</v>
      </c>
      <c r="C425" s="1" t="s">
        <v>741</v>
      </c>
      <c r="D425" s="69">
        <v>7</v>
      </c>
      <c r="E425" s="69">
        <v>-6.78</v>
      </c>
      <c r="F425" s="69">
        <v>1.06</v>
      </c>
      <c r="G425" s="69">
        <v>181</v>
      </c>
      <c r="H425" s="69">
        <v>10</v>
      </c>
      <c r="I425" s="1" t="s">
        <v>295</v>
      </c>
      <c r="J425" s="69"/>
      <c r="K425" s="69"/>
      <c r="L425" s="69">
        <v>0</v>
      </c>
      <c r="M425" s="1" t="s">
        <v>2548</v>
      </c>
      <c r="N425" s="69">
        <v>4</v>
      </c>
      <c r="O425" s="69">
        <v>25</v>
      </c>
      <c r="P425" s="69"/>
      <c r="Q425" s="69" t="s">
        <v>298</v>
      </c>
    </row>
    <row r="426" spans="1:17" x14ac:dyDescent="0.3">
      <c r="A426" s="1" t="s">
        <v>5799</v>
      </c>
      <c r="B426" s="1" t="s">
        <v>347</v>
      </c>
      <c r="C426" s="1" t="s">
        <v>14224</v>
      </c>
      <c r="D426" s="69">
        <v>8</v>
      </c>
      <c r="E426" s="69">
        <v>-6.88</v>
      </c>
      <c r="F426" s="69">
        <v>0.54</v>
      </c>
      <c r="G426" s="69">
        <v>182</v>
      </c>
      <c r="H426" s="69">
        <v>10</v>
      </c>
      <c r="I426" s="1" t="s">
        <v>295</v>
      </c>
      <c r="J426" s="69"/>
      <c r="K426" s="69"/>
      <c r="L426" s="69">
        <v>0</v>
      </c>
      <c r="M426" s="1" t="s">
        <v>249</v>
      </c>
      <c r="N426" s="69">
        <v>4</v>
      </c>
      <c r="O426" s="69">
        <v>26</v>
      </c>
      <c r="P426" s="69"/>
      <c r="Q426" s="69" t="s">
        <v>298</v>
      </c>
    </row>
    <row r="427" spans="1:17" x14ac:dyDescent="0.3">
      <c r="A427" s="1" t="s">
        <v>6870</v>
      </c>
      <c r="B427" s="1" t="s">
        <v>347</v>
      </c>
      <c r="C427" s="1" t="s">
        <v>548</v>
      </c>
      <c r="D427" s="69">
        <v>13</v>
      </c>
      <c r="E427" s="69">
        <v>-6.88</v>
      </c>
      <c r="F427" s="69">
        <v>0.82</v>
      </c>
      <c r="G427" s="69">
        <v>183</v>
      </c>
      <c r="H427" s="69">
        <v>10</v>
      </c>
      <c r="I427" s="1" t="s">
        <v>295</v>
      </c>
      <c r="J427" s="69"/>
      <c r="K427" s="69"/>
      <c r="L427" s="69">
        <v>0</v>
      </c>
      <c r="M427" s="1" t="s">
        <v>6868</v>
      </c>
      <c r="N427" s="69">
        <v>5</v>
      </c>
      <c r="O427" s="69">
        <v>26</v>
      </c>
      <c r="P427" s="69"/>
      <c r="Q427" s="69" t="s">
        <v>298</v>
      </c>
    </row>
    <row r="428" spans="1:17" x14ac:dyDescent="0.3">
      <c r="A428" s="1" t="s">
        <v>8210</v>
      </c>
      <c r="B428" s="1" t="s">
        <v>347</v>
      </c>
      <c r="C428" s="1" t="s">
        <v>486</v>
      </c>
      <c r="D428" s="69">
        <v>14</v>
      </c>
      <c r="E428" s="69">
        <v>-6.9</v>
      </c>
      <c r="F428" s="69">
        <v>0.43</v>
      </c>
      <c r="G428" s="69">
        <v>184</v>
      </c>
      <c r="H428" s="69">
        <v>10</v>
      </c>
      <c r="I428" s="1" t="s">
        <v>295</v>
      </c>
      <c r="J428" s="69"/>
      <c r="K428" s="69"/>
      <c r="L428" s="69">
        <v>0</v>
      </c>
      <c r="M428" s="1" t="s">
        <v>8207</v>
      </c>
      <c r="N428" s="69">
        <v>2</v>
      </c>
      <c r="O428" s="69">
        <v>24</v>
      </c>
      <c r="P428" s="69"/>
      <c r="Q428" s="69" t="s">
        <v>298</v>
      </c>
    </row>
    <row r="429" spans="1:17" x14ac:dyDescent="0.3">
      <c r="A429" s="1" t="s">
        <v>10418</v>
      </c>
      <c r="B429" s="1" t="s">
        <v>347</v>
      </c>
      <c r="C429" s="1" t="s">
        <v>532</v>
      </c>
      <c r="D429" s="69">
        <v>6</v>
      </c>
      <c r="E429" s="69">
        <v>-7.26</v>
      </c>
      <c r="F429" s="69">
        <v>0.79</v>
      </c>
      <c r="G429" s="69">
        <v>187</v>
      </c>
      <c r="H429" s="69">
        <v>10</v>
      </c>
      <c r="I429" s="1" t="s">
        <v>295</v>
      </c>
      <c r="J429" s="69"/>
      <c r="K429" s="69"/>
      <c r="L429" s="69">
        <v>0</v>
      </c>
      <c r="M429" s="1" t="s">
        <v>10415</v>
      </c>
      <c r="N429" s="69">
        <v>3</v>
      </c>
      <c r="O429" s="69">
        <v>25</v>
      </c>
      <c r="P429" s="69"/>
      <c r="Q429" s="69" t="s">
        <v>298</v>
      </c>
    </row>
    <row r="430" spans="1:17" x14ac:dyDescent="0.3">
      <c r="A430" s="1" t="s">
        <v>1075</v>
      </c>
      <c r="B430" s="1" t="s">
        <v>310</v>
      </c>
      <c r="C430" s="1" t="s">
        <v>486</v>
      </c>
      <c r="D430" s="69">
        <v>14</v>
      </c>
      <c r="E430" s="69">
        <v>-7.27</v>
      </c>
      <c r="F430" s="69">
        <v>4.51</v>
      </c>
      <c r="G430" s="69">
        <v>33</v>
      </c>
      <c r="H430" s="69">
        <v>5</v>
      </c>
      <c r="I430" s="1" t="s">
        <v>16108</v>
      </c>
      <c r="J430" s="69">
        <v>225.9</v>
      </c>
      <c r="K430" s="69">
        <v>3.4</v>
      </c>
      <c r="L430" s="69">
        <v>0</v>
      </c>
      <c r="M430" s="1" t="s">
        <v>185</v>
      </c>
      <c r="N430" s="69">
        <v>10</v>
      </c>
      <c r="O430" s="69">
        <v>32</v>
      </c>
      <c r="P430" s="69"/>
      <c r="Q430" s="69" t="s">
        <v>298</v>
      </c>
    </row>
    <row r="431" spans="1:17" x14ac:dyDescent="0.3">
      <c r="A431" s="1" t="s">
        <v>1876</v>
      </c>
      <c r="B431" s="1" t="s">
        <v>310</v>
      </c>
      <c r="C431" s="1" t="s">
        <v>370</v>
      </c>
      <c r="D431" s="69">
        <v>6</v>
      </c>
      <c r="E431" s="69">
        <v>-7.32</v>
      </c>
      <c r="F431" s="69">
        <v>3.97</v>
      </c>
      <c r="G431" s="69">
        <v>34</v>
      </c>
      <c r="H431" s="69">
        <v>5</v>
      </c>
      <c r="I431" s="1" t="s">
        <v>16132</v>
      </c>
      <c r="J431" s="69">
        <v>204.7</v>
      </c>
      <c r="K431" s="69">
        <v>0.7</v>
      </c>
      <c r="L431" s="69">
        <v>0</v>
      </c>
      <c r="M431" s="1" t="s">
        <v>121</v>
      </c>
      <c r="N431" s="69">
        <v>6</v>
      </c>
      <c r="O431" s="69">
        <v>27</v>
      </c>
      <c r="P431" s="69"/>
      <c r="Q431" s="69" t="s">
        <v>298</v>
      </c>
    </row>
    <row r="432" spans="1:17" x14ac:dyDescent="0.3">
      <c r="A432" s="1" t="s">
        <v>15136</v>
      </c>
      <c r="B432" s="1" t="s">
        <v>347</v>
      </c>
      <c r="C432" s="1" t="s">
        <v>386</v>
      </c>
      <c r="D432" s="69">
        <v>14</v>
      </c>
      <c r="E432" s="69">
        <v>-7.39</v>
      </c>
      <c r="F432" s="69">
        <v>0.84</v>
      </c>
      <c r="G432" s="69">
        <v>188</v>
      </c>
      <c r="H432" s="69">
        <v>10</v>
      </c>
      <c r="I432" s="1" t="s">
        <v>295</v>
      </c>
      <c r="J432" s="69"/>
      <c r="K432" s="69"/>
      <c r="L432" s="69">
        <v>0</v>
      </c>
      <c r="M432" s="1" t="s">
        <v>15137</v>
      </c>
      <c r="N432" s="69">
        <v>1</v>
      </c>
      <c r="O432" s="69">
        <v>25</v>
      </c>
      <c r="P432" s="69"/>
      <c r="Q432" s="69" t="s">
        <v>298</v>
      </c>
    </row>
    <row r="433" spans="1:17" x14ac:dyDescent="0.3">
      <c r="A433" s="1" t="s">
        <v>14740</v>
      </c>
      <c r="B433" s="1" t="s">
        <v>347</v>
      </c>
      <c r="C433" s="1" t="s">
        <v>313</v>
      </c>
      <c r="D433" s="69">
        <v>10</v>
      </c>
      <c r="E433" s="69">
        <v>-7.76</v>
      </c>
      <c r="F433" s="69">
        <v>0.3</v>
      </c>
      <c r="G433" s="69">
        <v>196</v>
      </c>
      <c r="H433" s="69">
        <v>10</v>
      </c>
      <c r="I433" s="1" t="s">
        <v>295</v>
      </c>
      <c r="J433" s="69"/>
      <c r="K433" s="69"/>
      <c r="L433" s="69">
        <v>0</v>
      </c>
      <c r="M433" s="1" t="s">
        <v>14741</v>
      </c>
      <c r="N433" s="69">
        <v>1</v>
      </c>
      <c r="O433" s="69">
        <v>24</v>
      </c>
      <c r="P433" s="69"/>
      <c r="Q433" s="69" t="s">
        <v>298</v>
      </c>
    </row>
    <row r="434" spans="1:17" x14ac:dyDescent="0.3">
      <c r="A434" s="1" t="s">
        <v>14932</v>
      </c>
      <c r="B434" s="1" t="s">
        <v>347</v>
      </c>
      <c r="C434" s="1" t="s">
        <v>548</v>
      </c>
      <c r="D434" s="69">
        <v>13</v>
      </c>
      <c r="E434" s="69">
        <v>-7.96</v>
      </c>
      <c r="F434" s="69">
        <v>0.24</v>
      </c>
      <c r="G434" s="69">
        <v>198</v>
      </c>
      <c r="H434" s="69">
        <v>10</v>
      </c>
      <c r="I434" s="1" t="s">
        <v>295</v>
      </c>
      <c r="J434" s="69"/>
      <c r="K434" s="69"/>
      <c r="L434" s="69">
        <v>0</v>
      </c>
      <c r="M434" s="1" t="s">
        <v>14933</v>
      </c>
      <c r="N434" s="69">
        <v>1</v>
      </c>
      <c r="O434" s="69">
        <v>24</v>
      </c>
      <c r="P434" s="69"/>
      <c r="Q434" s="69" t="s">
        <v>298</v>
      </c>
    </row>
    <row r="435" spans="1:17" x14ac:dyDescent="0.3">
      <c r="A435" s="1" t="s">
        <v>2578</v>
      </c>
      <c r="B435" s="1" t="s">
        <v>310</v>
      </c>
      <c r="C435" s="1" t="s">
        <v>1368</v>
      </c>
      <c r="D435" s="69">
        <v>11</v>
      </c>
      <c r="E435" s="69">
        <v>-8.4600000000000009</v>
      </c>
      <c r="F435" s="69">
        <v>3.44</v>
      </c>
      <c r="G435" s="69">
        <v>35</v>
      </c>
      <c r="H435" s="69">
        <v>6</v>
      </c>
      <c r="I435" s="1" t="s">
        <v>16771</v>
      </c>
      <c r="J435" s="69">
        <v>292.89999999999998</v>
      </c>
      <c r="K435" s="69">
        <v>-1.5</v>
      </c>
      <c r="L435" s="69">
        <v>0</v>
      </c>
      <c r="M435" s="1" t="s">
        <v>2574</v>
      </c>
      <c r="N435" s="69">
        <v>7</v>
      </c>
      <c r="O435" s="69">
        <v>28</v>
      </c>
      <c r="P435" s="69"/>
      <c r="Q435" s="69" t="s">
        <v>298</v>
      </c>
    </row>
    <row r="436" spans="1:17" x14ac:dyDescent="0.3">
      <c r="A436" s="1" t="s">
        <v>14731</v>
      </c>
      <c r="B436" s="1" t="s">
        <v>310</v>
      </c>
      <c r="C436" s="1" t="s">
        <v>364</v>
      </c>
      <c r="D436" s="69">
        <v>13</v>
      </c>
      <c r="E436" s="69">
        <v>-9.07</v>
      </c>
      <c r="F436" s="69">
        <v>3.41</v>
      </c>
      <c r="G436" s="69">
        <v>36</v>
      </c>
      <c r="H436" s="69">
        <v>6</v>
      </c>
      <c r="I436" s="1" t="s">
        <v>16770</v>
      </c>
      <c r="J436" s="69">
        <v>339.5</v>
      </c>
      <c r="K436" s="69">
        <v>5.6</v>
      </c>
      <c r="L436" s="69">
        <v>0</v>
      </c>
      <c r="M436" s="1" t="s">
        <v>14732</v>
      </c>
      <c r="N436" s="69">
        <v>1</v>
      </c>
      <c r="O436" s="69">
        <v>22</v>
      </c>
      <c r="P436" s="69"/>
      <c r="Q436" s="69" t="s">
        <v>298</v>
      </c>
    </row>
    <row r="437" spans="1:17" x14ac:dyDescent="0.3">
      <c r="A437" s="1" t="s">
        <v>6452</v>
      </c>
      <c r="B437" s="1" t="s">
        <v>310</v>
      </c>
      <c r="C437" s="1" t="s">
        <v>690</v>
      </c>
      <c r="D437" s="69">
        <v>10</v>
      </c>
      <c r="E437" s="69">
        <v>-9.16</v>
      </c>
      <c r="F437" s="69">
        <v>4.21</v>
      </c>
      <c r="G437" s="69">
        <v>37</v>
      </c>
      <c r="H437" s="69">
        <v>6</v>
      </c>
      <c r="I437" s="1" t="s">
        <v>16796</v>
      </c>
      <c r="J437" s="69">
        <v>312.2</v>
      </c>
      <c r="K437" s="69">
        <v>0</v>
      </c>
      <c r="L437" s="69">
        <v>0</v>
      </c>
      <c r="M437" s="1" t="s">
        <v>6449</v>
      </c>
      <c r="N437" s="69">
        <v>10</v>
      </c>
      <c r="O437" s="69">
        <v>31</v>
      </c>
      <c r="P437" s="69"/>
      <c r="Q437" s="69" t="s">
        <v>298</v>
      </c>
    </row>
    <row r="438" spans="1:17" x14ac:dyDescent="0.3">
      <c r="A438" s="1" t="s">
        <v>4811</v>
      </c>
      <c r="B438" s="1" t="s">
        <v>310</v>
      </c>
      <c r="C438" s="1" t="s">
        <v>532</v>
      </c>
      <c r="D438" s="69">
        <v>6</v>
      </c>
      <c r="E438" s="69">
        <v>-9.7899999999999991</v>
      </c>
      <c r="F438" s="69">
        <v>4.67</v>
      </c>
      <c r="G438" s="69">
        <v>38</v>
      </c>
      <c r="H438" s="69">
        <v>6</v>
      </c>
      <c r="I438" s="1" t="s">
        <v>16801</v>
      </c>
      <c r="J438" s="69">
        <v>290.7</v>
      </c>
      <c r="K438" s="69">
        <v>2.7</v>
      </c>
      <c r="L438" s="69">
        <v>0</v>
      </c>
      <c r="M438" s="1" t="s">
        <v>193</v>
      </c>
      <c r="N438" s="69">
        <v>7</v>
      </c>
      <c r="O438" s="69">
        <v>29</v>
      </c>
      <c r="P438" s="69"/>
      <c r="Q438" s="69" t="s">
        <v>298</v>
      </c>
    </row>
    <row r="439" spans="1:17" x14ac:dyDescent="0.3">
      <c r="A439" s="1" t="s">
        <v>3716</v>
      </c>
      <c r="B439" s="1" t="s">
        <v>310</v>
      </c>
      <c r="C439" s="1" t="s">
        <v>890</v>
      </c>
      <c r="D439" s="69">
        <v>10</v>
      </c>
      <c r="E439" s="69">
        <v>-10.28</v>
      </c>
      <c r="F439" s="69">
        <v>4.26</v>
      </c>
      <c r="G439" s="69">
        <v>39</v>
      </c>
      <c r="H439" s="69">
        <v>7</v>
      </c>
      <c r="I439" s="1" t="s">
        <v>16785</v>
      </c>
      <c r="J439" s="69">
        <v>338.8</v>
      </c>
      <c r="K439" s="69">
        <v>0</v>
      </c>
      <c r="L439" s="69">
        <v>0</v>
      </c>
      <c r="M439" s="1" t="s">
        <v>3714</v>
      </c>
      <c r="N439" s="69">
        <v>10</v>
      </c>
      <c r="O439" s="69">
        <v>33</v>
      </c>
      <c r="P439" s="69"/>
      <c r="Q439" s="69" t="s">
        <v>298</v>
      </c>
    </row>
    <row r="440" spans="1:17" x14ac:dyDescent="0.3">
      <c r="A440" s="1" t="s">
        <v>16534</v>
      </c>
      <c r="B440" s="1" t="s">
        <v>310</v>
      </c>
      <c r="C440" s="1" t="s">
        <v>486</v>
      </c>
      <c r="D440" s="69">
        <v>14</v>
      </c>
      <c r="E440" s="69">
        <v>-10.42</v>
      </c>
      <c r="F440" s="69">
        <v>2.58</v>
      </c>
      <c r="G440" s="69">
        <v>40</v>
      </c>
      <c r="H440" s="69">
        <v>7</v>
      </c>
      <c r="I440" s="1" t="s">
        <v>16790</v>
      </c>
      <c r="J440" s="69">
        <v>316</v>
      </c>
      <c r="K440" s="69">
        <v>8.5</v>
      </c>
      <c r="L440" s="69">
        <v>0</v>
      </c>
      <c r="M440" s="1" t="s">
        <v>16535</v>
      </c>
      <c r="N440" s="69">
        <v>0</v>
      </c>
      <c r="O440" s="69">
        <v>22</v>
      </c>
      <c r="P440" s="69"/>
      <c r="Q440" s="69" t="s">
        <v>298</v>
      </c>
    </row>
    <row r="441" spans="1:17" x14ac:dyDescent="0.3">
      <c r="A441" s="1" t="s">
        <v>5624</v>
      </c>
      <c r="B441" s="1" t="s">
        <v>310</v>
      </c>
      <c r="C441" s="1" t="s">
        <v>1368</v>
      </c>
      <c r="D441" s="69">
        <v>11</v>
      </c>
      <c r="E441" s="69">
        <v>-10.46</v>
      </c>
      <c r="F441" s="69">
        <v>4.68</v>
      </c>
      <c r="G441" s="69">
        <v>41</v>
      </c>
      <c r="H441" s="69">
        <v>7</v>
      </c>
      <c r="I441" s="1" t="s">
        <v>16142</v>
      </c>
      <c r="J441" s="69">
        <v>308.39999999999998</v>
      </c>
      <c r="K441" s="69">
        <v>3.9</v>
      </c>
      <c r="L441" s="69">
        <v>0</v>
      </c>
      <c r="M441" s="1" t="s">
        <v>5622</v>
      </c>
      <c r="N441" s="69">
        <v>2</v>
      </c>
      <c r="O441" s="69">
        <v>24</v>
      </c>
      <c r="P441" s="69"/>
      <c r="Q441" s="69" t="s">
        <v>298</v>
      </c>
    </row>
    <row r="442" spans="1:17" x14ac:dyDescent="0.3">
      <c r="A442" s="1" t="s">
        <v>16241</v>
      </c>
      <c r="B442" s="1" t="s">
        <v>310</v>
      </c>
      <c r="C442" s="1" t="s">
        <v>690</v>
      </c>
      <c r="D442" s="69">
        <v>10</v>
      </c>
      <c r="E442" s="69">
        <v>-11.54</v>
      </c>
      <c r="F442" s="69">
        <v>3.07</v>
      </c>
      <c r="G442" s="69">
        <v>42</v>
      </c>
      <c r="H442" s="69">
        <v>7</v>
      </c>
      <c r="I442" s="1" t="s">
        <v>16770</v>
      </c>
      <c r="J442" s="69">
        <v>339.8</v>
      </c>
      <c r="K442" s="69">
        <v>0</v>
      </c>
      <c r="L442" s="69">
        <v>0</v>
      </c>
      <c r="M442" s="1" t="s">
        <v>16242</v>
      </c>
      <c r="N442" s="69">
        <v>0</v>
      </c>
      <c r="O442" s="69">
        <v>22</v>
      </c>
      <c r="P442" s="69"/>
      <c r="Q442" s="69" t="s">
        <v>298</v>
      </c>
    </row>
    <row r="443" spans="1:17" x14ac:dyDescent="0.3">
      <c r="A443" s="1" t="s">
        <v>10707</v>
      </c>
      <c r="B443" s="1" t="s">
        <v>310</v>
      </c>
      <c r="C443" s="1" t="s">
        <v>703</v>
      </c>
      <c r="D443" s="69">
        <v>7</v>
      </c>
      <c r="E443" s="69">
        <v>-14.91</v>
      </c>
      <c r="F443" s="69">
        <v>6.1</v>
      </c>
      <c r="G443" s="69">
        <v>43</v>
      </c>
      <c r="H443" s="69">
        <v>8</v>
      </c>
      <c r="I443" s="1" t="s">
        <v>16816</v>
      </c>
      <c r="J443" s="69">
        <v>362.2</v>
      </c>
      <c r="K443" s="69">
        <v>0</v>
      </c>
      <c r="L443" s="69">
        <v>0</v>
      </c>
      <c r="M443" s="1" t="s">
        <v>99</v>
      </c>
      <c r="N443" s="69">
        <v>4</v>
      </c>
      <c r="O443" s="69">
        <v>26</v>
      </c>
      <c r="P443" s="69"/>
      <c r="Q443" s="69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724D-181A-4ED0-8BE8-418A116C05D7}">
  <dimension ref="A1:G29"/>
  <sheetViews>
    <sheetView workbookViewId="0">
      <selection activeCell="D6" sqref="D6"/>
    </sheetView>
  </sheetViews>
  <sheetFormatPr defaultRowHeight="14.4" x14ac:dyDescent="0.3"/>
  <cols>
    <col min="1" max="1" width="9" style="85" bestFit="1" customWidth="1"/>
    <col min="2" max="2" width="7.6640625" style="85" bestFit="1" customWidth="1"/>
    <col min="3" max="3" width="15.6640625" style="85" bestFit="1" customWidth="1"/>
    <col min="4" max="6" width="50" style="83" customWidth="1"/>
    <col min="7" max="7" width="80.88671875" style="69" bestFit="1" customWidth="1"/>
    <col min="8" max="8" width="19.21875" bestFit="1" customWidth="1"/>
    <col min="9" max="9" width="16.44140625" bestFit="1" customWidth="1"/>
    <col min="10" max="10" width="8.6640625" bestFit="1" customWidth="1"/>
    <col min="11" max="11" width="9.6640625" bestFit="1" customWidth="1"/>
    <col min="12" max="12" width="11.44140625" bestFit="1" customWidth="1"/>
    <col min="13" max="13" width="11.33203125" bestFit="1" customWidth="1"/>
    <col min="14" max="14" width="5.6640625" bestFit="1" customWidth="1"/>
    <col min="15" max="15" width="8.109375" bestFit="1" customWidth="1"/>
    <col min="16" max="16" width="12.5546875" bestFit="1" customWidth="1"/>
    <col min="17" max="17" width="19.21875" bestFit="1" customWidth="1"/>
    <col min="18" max="18" width="12" bestFit="1" customWidth="1"/>
    <col min="19" max="19" width="14.88671875" bestFit="1" customWidth="1"/>
    <col min="20" max="20" width="8.109375" bestFit="1" customWidth="1"/>
    <col min="21" max="23" width="80.88671875" bestFit="1" customWidth="1"/>
    <col min="24" max="24" width="12" bestFit="1" customWidth="1"/>
  </cols>
  <sheetData>
    <row r="1" spans="1:7" x14ac:dyDescent="0.3">
      <c r="A1" s="85" t="s">
        <v>13808</v>
      </c>
      <c r="B1" s="85" t="s">
        <v>17466</v>
      </c>
      <c r="C1" s="85" t="s">
        <v>17546</v>
      </c>
      <c r="D1" s="83" t="s">
        <v>17467</v>
      </c>
      <c r="E1" s="83" t="s">
        <v>17470</v>
      </c>
      <c r="F1" s="83" t="s">
        <v>17469</v>
      </c>
      <c r="G1"/>
    </row>
    <row r="2" spans="1:7" x14ac:dyDescent="0.3">
      <c r="A2" s="85">
        <v>2019</v>
      </c>
      <c r="B2" s="86">
        <v>1</v>
      </c>
      <c r="C2" s="87">
        <v>43678.612210648149</v>
      </c>
      <c r="D2" s="84" t="s">
        <v>17494</v>
      </c>
      <c r="E2" s="84" t="s">
        <v>17493</v>
      </c>
      <c r="F2" s="84" t="s">
        <v>17492</v>
      </c>
      <c r="G2"/>
    </row>
    <row r="3" spans="1:7" ht="43.2" x14ac:dyDescent="0.3">
      <c r="A3" s="85">
        <v>2019</v>
      </c>
      <c r="B3" s="86">
        <v>1</v>
      </c>
      <c r="C3" s="87">
        <v>43679.964548611111</v>
      </c>
      <c r="D3" s="84" t="s">
        <v>17491</v>
      </c>
      <c r="E3" s="84" t="s">
        <v>17490</v>
      </c>
      <c r="F3" s="84" t="s">
        <v>17489</v>
      </c>
      <c r="G3"/>
    </row>
    <row r="4" spans="1:7" ht="28.8" x14ac:dyDescent="0.3">
      <c r="A4" s="85">
        <v>2019</v>
      </c>
      <c r="B4" s="86">
        <v>1</v>
      </c>
      <c r="C4" s="87">
        <v>43682.867777777778</v>
      </c>
      <c r="D4" s="84" t="s">
        <v>17488</v>
      </c>
      <c r="E4" s="84" t="s">
        <v>17487</v>
      </c>
      <c r="F4" s="84" t="s">
        <v>17486</v>
      </c>
      <c r="G4"/>
    </row>
    <row r="5" spans="1:7" ht="28.8" x14ac:dyDescent="0.3">
      <c r="A5" s="85">
        <v>2019</v>
      </c>
      <c r="B5" s="86">
        <v>1</v>
      </c>
      <c r="C5" s="87">
        <v>43694.3281712963</v>
      </c>
      <c r="D5" s="84" t="s">
        <v>295</v>
      </c>
      <c r="E5" s="84" t="s">
        <v>17485</v>
      </c>
      <c r="F5" s="84" t="s">
        <v>17484</v>
      </c>
      <c r="G5"/>
    </row>
    <row r="6" spans="1:7" ht="28.8" x14ac:dyDescent="0.3">
      <c r="A6" s="85">
        <v>2019</v>
      </c>
      <c r="B6" s="86">
        <v>2</v>
      </c>
      <c r="C6" s="87">
        <v>43720.806261574071</v>
      </c>
      <c r="D6" s="84" t="s">
        <v>17497</v>
      </c>
      <c r="E6" s="84" t="s">
        <v>17496</v>
      </c>
      <c r="F6" s="84" t="s">
        <v>17495</v>
      </c>
      <c r="G6"/>
    </row>
    <row r="7" spans="1:7" ht="57.6" x14ac:dyDescent="0.3">
      <c r="A7" s="85">
        <v>2019</v>
      </c>
      <c r="B7" s="86">
        <v>4</v>
      </c>
      <c r="C7" s="87">
        <v>43735.746030092596</v>
      </c>
      <c r="D7" s="84" t="s">
        <v>295</v>
      </c>
      <c r="E7" s="84" t="s">
        <v>17500</v>
      </c>
      <c r="F7" s="84" t="s">
        <v>17499</v>
      </c>
      <c r="G7"/>
    </row>
    <row r="8" spans="1:7" x14ac:dyDescent="0.3">
      <c r="A8" s="85">
        <v>2019</v>
      </c>
      <c r="B8" s="86">
        <v>4</v>
      </c>
      <c r="C8" s="87">
        <v>43738.842280092591</v>
      </c>
      <c r="D8" s="84" t="s">
        <v>17498</v>
      </c>
      <c r="E8" s="84" t="s">
        <v>17547</v>
      </c>
      <c r="F8" s="84" t="s">
        <v>17548</v>
      </c>
      <c r="G8"/>
    </row>
    <row r="9" spans="1:7" ht="28.8" x14ac:dyDescent="0.3">
      <c r="A9" s="85">
        <v>2019</v>
      </c>
      <c r="B9" s="86">
        <v>7</v>
      </c>
      <c r="C9" s="87">
        <v>43754.554710648146</v>
      </c>
      <c r="D9" s="84" t="s">
        <v>17503</v>
      </c>
      <c r="E9" s="84" t="s">
        <v>17502</v>
      </c>
      <c r="F9" s="84" t="s">
        <v>17501</v>
      </c>
      <c r="G9"/>
    </row>
    <row r="10" spans="1:7" ht="28.8" x14ac:dyDescent="0.3">
      <c r="A10" s="85">
        <v>2019</v>
      </c>
      <c r="B10" s="86">
        <v>8</v>
      </c>
      <c r="C10" s="87">
        <v>43767.91982638889</v>
      </c>
      <c r="D10" s="84" t="s">
        <v>17506</v>
      </c>
      <c r="E10" s="84" t="s">
        <v>17505</v>
      </c>
      <c r="F10" s="84" t="s">
        <v>17504</v>
      </c>
      <c r="G10"/>
    </row>
    <row r="11" spans="1:7" ht="72" x14ac:dyDescent="0.3">
      <c r="A11" s="85">
        <v>2019</v>
      </c>
      <c r="B11" s="86">
        <v>13</v>
      </c>
      <c r="C11" s="87">
        <v>43801.888101851851</v>
      </c>
      <c r="D11" s="84" t="s">
        <v>17512</v>
      </c>
      <c r="E11" s="84" t="s">
        <v>17511</v>
      </c>
      <c r="F11" s="84" t="s">
        <v>17510</v>
      </c>
      <c r="G11"/>
    </row>
    <row r="12" spans="1:7" ht="28.8" x14ac:dyDescent="0.3">
      <c r="A12" s="85">
        <v>2019</v>
      </c>
      <c r="B12" s="86">
        <v>13</v>
      </c>
      <c r="C12" s="87">
        <v>43802.544768518521</v>
      </c>
      <c r="D12" s="84" t="s">
        <v>17509</v>
      </c>
      <c r="E12" s="84" t="s">
        <v>17508</v>
      </c>
      <c r="F12" s="84" t="s">
        <v>17507</v>
      </c>
      <c r="G12"/>
    </row>
    <row r="13" spans="1:7" ht="43.2" x14ac:dyDescent="0.3">
      <c r="A13" s="85">
        <v>2020</v>
      </c>
      <c r="B13" s="86">
        <v>1</v>
      </c>
      <c r="C13" s="87">
        <v>44054.694166666668</v>
      </c>
      <c r="D13" s="84" t="s">
        <v>17516</v>
      </c>
      <c r="E13" s="84"/>
      <c r="F13" s="84"/>
      <c r="G13"/>
    </row>
    <row r="14" spans="1:7" ht="43.2" x14ac:dyDescent="0.3">
      <c r="A14" s="85">
        <v>2020</v>
      </c>
      <c r="B14" s="86">
        <v>1</v>
      </c>
      <c r="C14" s="87">
        <v>44054.821493055555</v>
      </c>
      <c r="D14" s="84" t="s">
        <v>17515</v>
      </c>
      <c r="E14" s="84" t="s">
        <v>17514</v>
      </c>
      <c r="F14" s="84" t="s">
        <v>17513</v>
      </c>
      <c r="G14"/>
    </row>
    <row r="15" spans="1:7" ht="28.8" x14ac:dyDescent="0.3">
      <c r="A15" s="85">
        <v>2020</v>
      </c>
      <c r="B15" s="86">
        <v>2</v>
      </c>
      <c r="C15" s="87">
        <v>44090.860208333332</v>
      </c>
      <c r="D15" s="84" t="s">
        <v>17519</v>
      </c>
      <c r="E15" s="84" t="s">
        <v>17518</v>
      </c>
      <c r="F15" s="84" t="s">
        <v>17517</v>
      </c>
      <c r="G15"/>
    </row>
    <row r="16" spans="1:7" ht="57.6" x14ac:dyDescent="0.3">
      <c r="A16" s="85">
        <v>2020</v>
      </c>
      <c r="B16" s="86">
        <v>3</v>
      </c>
      <c r="C16" s="87">
        <v>44100.039652777778</v>
      </c>
      <c r="D16" s="84" t="s">
        <v>17525</v>
      </c>
      <c r="E16" s="84" t="s">
        <v>17524</v>
      </c>
      <c r="F16" s="84" t="s">
        <v>17523</v>
      </c>
      <c r="G16"/>
    </row>
    <row r="17" spans="1:7" x14ac:dyDescent="0.3">
      <c r="A17" s="85">
        <v>2020</v>
      </c>
      <c r="B17" s="86">
        <v>3</v>
      </c>
      <c r="C17" s="87">
        <v>44103.639502314814</v>
      </c>
      <c r="D17" s="84" t="s">
        <v>17522</v>
      </c>
      <c r="E17" s="84" t="s">
        <v>17521</v>
      </c>
      <c r="F17" s="84" t="s">
        <v>17520</v>
      </c>
      <c r="G17"/>
    </row>
    <row r="18" spans="1:7" ht="57.6" x14ac:dyDescent="0.3">
      <c r="A18" s="85">
        <v>2020</v>
      </c>
      <c r="B18" s="86">
        <v>5</v>
      </c>
      <c r="C18" s="87">
        <v>44117.330740740741</v>
      </c>
      <c r="D18" s="84" t="s">
        <v>17531</v>
      </c>
      <c r="E18" s="84" t="s">
        <v>17530</v>
      </c>
      <c r="F18" s="84" t="s">
        <v>17529</v>
      </c>
      <c r="G18"/>
    </row>
    <row r="19" spans="1:7" ht="86.4" x14ac:dyDescent="0.3">
      <c r="A19" s="85">
        <v>2020</v>
      </c>
      <c r="B19" s="86">
        <v>5</v>
      </c>
      <c r="C19" s="87">
        <v>44117.784004629626</v>
      </c>
      <c r="D19" s="84" t="s">
        <v>17528</v>
      </c>
      <c r="E19" s="84" t="s">
        <v>17527</v>
      </c>
      <c r="F19" s="84" t="s">
        <v>17526</v>
      </c>
      <c r="G19"/>
    </row>
    <row r="20" spans="1:7" ht="115.2" x14ac:dyDescent="0.3">
      <c r="A20" s="85">
        <v>2020</v>
      </c>
      <c r="B20" s="86">
        <v>6</v>
      </c>
      <c r="C20" s="87">
        <v>44118.456967592596</v>
      </c>
      <c r="D20" s="84" t="s">
        <v>17537</v>
      </c>
      <c r="E20" s="84" t="s">
        <v>17536</v>
      </c>
      <c r="F20" s="84" t="s">
        <v>17535</v>
      </c>
      <c r="G20"/>
    </row>
    <row r="21" spans="1:7" ht="57.6" x14ac:dyDescent="0.3">
      <c r="A21" s="85">
        <v>2020</v>
      </c>
      <c r="B21" s="86">
        <v>6</v>
      </c>
      <c r="C21" s="87">
        <v>44119.645902777775</v>
      </c>
      <c r="D21" s="84" t="s">
        <v>17534</v>
      </c>
      <c r="E21" s="84" t="s">
        <v>17533</v>
      </c>
      <c r="F21" s="84" t="s">
        <v>17532</v>
      </c>
      <c r="G21"/>
    </row>
    <row r="22" spans="1:7" ht="43.2" x14ac:dyDescent="0.3">
      <c r="A22" s="85">
        <v>2020</v>
      </c>
      <c r="B22" s="86">
        <v>7</v>
      </c>
      <c r="C22" s="87">
        <v>44126.394155092596</v>
      </c>
      <c r="D22" s="84" t="s">
        <v>17540</v>
      </c>
      <c r="E22" s="84" t="s">
        <v>17539</v>
      </c>
      <c r="F22" s="84" t="s">
        <v>17538</v>
      </c>
      <c r="G22"/>
    </row>
    <row r="23" spans="1:7" ht="28.8" x14ac:dyDescent="0.3">
      <c r="A23" s="85">
        <v>2020</v>
      </c>
      <c r="B23" s="86">
        <v>8</v>
      </c>
      <c r="C23" s="87">
        <v>44133.390231481484</v>
      </c>
      <c r="D23" s="84" t="s">
        <v>17543</v>
      </c>
      <c r="E23" s="84" t="s">
        <v>17542</v>
      </c>
      <c r="F23" s="84" t="s">
        <v>17541</v>
      </c>
      <c r="G23"/>
    </row>
    <row r="24" spans="1:7" ht="43.2" x14ac:dyDescent="0.3">
      <c r="A24" s="85">
        <v>2021</v>
      </c>
      <c r="B24" s="86">
        <v>1</v>
      </c>
      <c r="C24" s="87">
        <v>44264.855474537035</v>
      </c>
      <c r="D24" s="84" t="s">
        <v>17483</v>
      </c>
      <c r="E24" s="84" t="s">
        <v>17479</v>
      </c>
      <c r="F24" s="84" t="s">
        <v>17478</v>
      </c>
      <c r="G24"/>
    </row>
    <row r="25" spans="1:7" ht="28.8" x14ac:dyDescent="0.3">
      <c r="A25" s="85">
        <v>2021</v>
      </c>
      <c r="B25" s="86">
        <v>1</v>
      </c>
      <c r="C25" s="87">
        <v>44287.512789351851</v>
      </c>
      <c r="D25" s="84" t="s">
        <v>17482</v>
      </c>
      <c r="E25" s="84" t="s">
        <v>17477</v>
      </c>
      <c r="F25" s="84" t="s">
        <v>17476</v>
      </c>
      <c r="G25"/>
    </row>
    <row r="26" spans="1:7" ht="28.8" x14ac:dyDescent="0.3">
      <c r="A26" s="85">
        <v>2021</v>
      </c>
      <c r="B26" s="86">
        <v>1</v>
      </c>
      <c r="C26" s="87">
        <v>44287.573321759257</v>
      </c>
      <c r="D26" s="84" t="s">
        <v>295</v>
      </c>
      <c r="E26" s="84" t="s">
        <v>17468</v>
      </c>
      <c r="F26" s="84" t="s">
        <v>17475</v>
      </c>
      <c r="G26"/>
    </row>
    <row r="27" spans="1:7" ht="28.8" x14ac:dyDescent="0.3">
      <c r="A27" s="85">
        <v>2021</v>
      </c>
      <c r="B27" s="86">
        <v>1</v>
      </c>
      <c r="C27" s="87">
        <v>44397.819699074076</v>
      </c>
      <c r="D27" s="84" t="s">
        <v>17481</v>
      </c>
      <c r="E27" s="84" t="s">
        <v>17474</v>
      </c>
      <c r="F27" s="84" t="s">
        <v>17473</v>
      </c>
      <c r="G27"/>
    </row>
    <row r="28" spans="1:7" ht="43.2" x14ac:dyDescent="0.3">
      <c r="A28" s="85">
        <v>2021</v>
      </c>
      <c r="B28" s="86">
        <v>1</v>
      </c>
      <c r="C28" s="87">
        <v>44397.85659722222</v>
      </c>
      <c r="D28" s="84" t="s">
        <v>17480</v>
      </c>
      <c r="E28" s="84" t="s">
        <v>17472</v>
      </c>
      <c r="F28" s="84" t="s">
        <v>17471</v>
      </c>
      <c r="G28"/>
    </row>
    <row r="29" spans="1:7" ht="57.6" x14ac:dyDescent="0.3">
      <c r="A29" s="85">
        <v>2021</v>
      </c>
      <c r="B29" s="86">
        <v>1</v>
      </c>
      <c r="C29" s="87">
        <v>44399.793564814812</v>
      </c>
      <c r="D29" s="84" t="s">
        <v>295</v>
      </c>
      <c r="E29" s="84" t="s">
        <v>17545</v>
      </c>
      <c r="F29" s="84" t="s">
        <v>17544</v>
      </c>
      <c r="G2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07A7-F042-4C95-8204-F8BE48DCDAFB}">
  <sheetPr codeName="Sheet8"/>
  <dimension ref="C2:M242"/>
  <sheetViews>
    <sheetView workbookViewId="0">
      <selection activeCell="M236" sqref="C236:M236"/>
    </sheetView>
  </sheetViews>
  <sheetFormatPr defaultRowHeight="14.4" x14ac:dyDescent="0.3"/>
  <cols>
    <col min="4" max="4" width="40.33203125" customWidth="1"/>
    <col min="5" max="5" width="24.33203125" bestFit="1" customWidth="1"/>
    <col min="6" max="6" width="12.5546875" customWidth="1"/>
    <col min="10" max="10" width="11.5546875" customWidth="1"/>
    <col min="11" max="11" width="15.5546875" customWidth="1"/>
    <col min="12" max="12" width="19.44140625" customWidth="1"/>
    <col min="13" max="13" width="20.109375" customWidth="1"/>
  </cols>
  <sheetData>
    <row r="2" spans="3:13" x14ac:dyDescent="0.3">
      <c r="C2" t="s">
        <v>10588</v>
      </c>
      <c r="D2" t="s">
        <v>10587</v>
      </c>
      <c r="E2" t="s">
        <v>10590</v>
      </c>
      <c r="F2" t="s">
        <v>270</v>
      </c>
      <c r="G2" t="s">
        <v>10591</v>
      </c>
      <c r="H2" t="s">
        <v>10592</v>
      </c>
      <c r="I2" t="s">
        <v>10593</v>
      </c>
      <c r="J2" t="s">
        <v>10594</v>
      </c>
      <c r="K2" t="s">
        <v>10595</v>
      </c>
      <c r="L2" t="s">
        <v>10564</v>
      </c>
      <c r="M2" t="s">
        <v>10596</v>
      </c>
    </row>
    <row r="3" spans="3:13" x14ac:dyDescent="0.3">
      <c r="C3">
        <v>6</v>
      </c>
      <c r="D3" t="s">
        <v>16153</v>
      </c>
      <c r="E3" t="s">
        <v>10705</v>
      </c>
      <c r="F3" t="s">
        <v>28</v>
      </c>
      <c r="G3" t="s">
        <v>1190</v>
      </c>
      <c r="H3" t="s">
        <v>320</v>
      </c>
      <c r="I3">
        <v>3</v>
      </c>
      <c r="K3" t="str">
        <f>IF(Draft2020[[#This Row],[KEEPER]]="K",_xlfn.IFNA(INDEX(Draft2019[Current Contract],MATCH(Draft2020[[#This Row],[sleeper_id]],Draft2019[sleeper_id],0)),"Undrafted"),"")</f>
        <v/>
      </c>
      <c r="L3" t="str">
        <f>IF(Draft2020[[#This Row],[KEEPER]]="K",Draft2020[[#This Row],[Last Contract]],IF(ISNA(VLOOKUP(Draft2020[[#This Row],[sleeper_id]],Rookies2020[player_id],1,FALSE)),"Auction","Rookie"))</f>
        <v>Auction</v>
      </c>
      <c r="M3">
        <f>IF(Draft2020[[#This Row],[KEEPER]]="K",1+_xlfn.IFNA(INDEX(Draft2019[Net Keeper Count],MATCH(Draft2020[[#This Row],[PLAYER]],Draft2019[PLAYER],0)),0),0)</f>
        <v>0</v>
      </c>
    </row>
    <row r="4" spans="3:13" x14ac:dyDescent="0.3">
      <c r="C4">
        <v>15</v>
      </c>
      <c r="D4" t="s">
        <v>16153</v>
      </c>
      <c r="E4" t="s">
        <v>5578</v>
      </c>
      <c r="F4" t="s">
        <v>91</v>
      </c>
      <c r="G4" t="s">
        <v>10635</v>
      </c>
      <c r="H4" t="s">
        <v>448</v>
      </c>
      <c r="I4">
        <v>32</v>
      </c>
      <c r="K4" t="str">
        <f>IF(Draft2020[[#This Row],[KEEPER]]="K",_xlfn.IFNA(INDEX(Draft2019[Current Contract],MATCH(Draft2020[[#This Row],[sleeper_id]],Draft2019[sleeper_id],0)),"Undrafted"),"")</f>
        <v/>
      </c>
      <c r="L4" t="str">
        <f>IF(Draft2020[[#This Row],[KEEPER]]="K",Draft2020[[#This Row],[Last Contract]],IF(ISNA(VLOOKUP(Draft2020[[#This Row],[sleeper_id]],Rookies2020[player_id],1,FALSE)),"Auction","Rookie"))</f>
        <v>Auction</v>
      </c>
      <c r="M4">
        <f>IF(Draft2020[[#This Row],[KEEPER]]="K",1+_xlfn.IFNA(INDEX(Draft2019[Net Keeper Count],MATCH(Draft2020[[#This Row],[PLAYER]],Draft2019[PLAYER],0)),0),0)</f>
        <v>0</v>
      </c>
    </row>
    <row r="5" spans="3:13" x14ac:dyDescent="0.3">
      <c r="C5">
        <v>18</v>
      </c>
      <c r="D5" t="s">
        <v>16153</v>
      </c>
      <c r="E5" t="s">
        <v>1291</v>
      </c>
      <c r="F5" t="s">
        <v>33</v>
      </c>
      <c r="G5" t="s">
        <v>10599</v>
      </c>
      <c r="H5" t="s">
        <v>448</v>
      </c>
      <c r="I5">
        <v>2</v>
      </c>
      <c r="K5" t="str">
        <f>IF(Draft2020[[#This Row],[KEEPER]]="K",_xlfn.IFNA(INDEX(Draft2019[Current Contract],MATCH(Draft2020[[#This Row],[sleeper_id]],Draft2019[sleeper_id],0)),"Undrafted"),"")</f>
        <v/>
      </c>
      <c r="L5" t="str">
        <f>IF(Draft2020[[#This Row],[KEEPER]]="K",Draft2020[[#This Row],[Last Contract]],IF(ISNA(VLOOKUP(Draft2020[[#This Row],[sleeper_id]],Rookies2020[player_id],1,FALSE)),"Auction","Rookie"))</f>
        <v>Auction</v>
      </c>
      <c r="M5">
        <f>IF(Draft2020[[#This Row],[KEEPER]]="K",1+_xlfn.IFNA(INDEX(Draft2019[Net Keeper Count],MATCH(Draft2020[[#This Row],[PLAYER]],Draft2019[PLAYER],0)),0),0)</f>
        <v>0</v>
      </c>
    </row>
    <row r="6" spans="3:13" x14ac:dyDescent="0.3">
      <c r="C6">
        <v>25</v>
      </c>
      <c r="D6" t="s">
        <v>16153</v>
      </c>
      <c r="E6" t="s">
        <v>1752</v>
      </c>
      <c r="F6" t="s">
        <v>234</v>
      </c>
      <c r="G6" t="s">
        <v>364</v>
      </c>
      <c r="H6" t="s">
        <v>310</v>
      </c>
      <c r="I6">
        <v>6</v>
      </c>
      <c r="K6" t="str">
        <f>IF(Draft2020[[#This Row],[KEEPER]]="K",_xlfn.IFNA(INDEX(Draft2019[Current Contract],MATCH(Draft2020[[#This Row],[sleeper_id]],Draft2019[sleeper_id],0)),"Undrafted"),"")</f>
        <v/>
      </c>
      <c r="L6" t="str">
        <f>IF(Draft2020[[#This Row],[KEEPER]]="K",Draft2020[[#This Row],[Last Contract]],IF(ISNA(VLOOKUP(Draft2020[[#This Row],[sleeper_id]],Rookies2020[player_id],1,FALSE)),"Auction","Rookie"))</f>
        <v>Auction</v>
      </c>
      <c r="M6">
        <f>IF(Draft2020[[#This Row],[KEEPER]]="K",1+_xlfn.IFNA(INDEX(Draft2019[Net Keeper Count],MATCH(Draft2020[[#This Row],[PLAYER]],Draft2019[PLAYER],0)),0),0)</f>
        <v>0</v>
      </c>
    </row>
    <row r="7" spans="3:13" x14ac:dyDescent="0.3">
      <c r="C7">
        <v>35</v>
      </c>
      <c r="D7" t="s">
        <v>16153</v>
      </c>
      <c r="E7" t="s">
        <v>9578</v>
      </c>
      <c r="F7" t="s">
        <v>214</v>
      </c>
      <c r="G7" t="s">
        <v>10682</v>
      </c>
      <c r="H7" t="s">
        <v>347</v>
      </c>
      <c r="I7">
        <v>1</v>
      </c>
      <c r="K7" t="str">
        <f>IF(Draft2020[[#This Row],[KEEPER]]="K",_xlfn.IFNA(INDEX(Draft2019[Current Contract],MATCH(Draft2020[[#This Row],[sleeper_id]],Draft2019[sleeper_id],0)),"Undrafted"),"")</f>
        <v/>
      </c>
      <c r="L7" t="str">
        <f>IF(Draft2020[[#This Row],[KEEPER]]="K",Draft2020[[#This Row],[Last Contract]],IF(ISNA(VLOOKUP(Draft2020[[#This Row],[sleeper_id]],Rookies2020[player_id],1,FALSE)),"Auction","Rookie"))</f>
        <v>Auction</v>
      </c>
      <c r="M7">
        <f>IF(Draft2020[[#This Row],[KEEPER]]="K",1+_xlfn.IFNA(INDEX(Draft2019[Net Keeper Count],MATCH(Draft2020[[#This Row],[PLAYER]],Draft2019[PLAYER],0)),0),0)</f>
        <v>0</v>
      </c>
    </row>
    <row r="8" spans="3:13" x14ac:dyDescent="0.3">
      <c r="C8">
        <v>101</v>
      </c>
      <c r="D8" t="s">
        <v>16153</v>
      </c>
      <c r="E8" t="s">
        <v>5533</v>
      </c>
      <c r="F8" t="s">
        <v>5531</v>
      </c>
      <c r="G8" t="s">
        <v>10682</v>
      </c>
      <c r="H8" t="s">
        <v>347</v>
      </c>
      <c r="I8">
        <v>4</v>
      </c>
      <c r="J8" t="s">
        <v>434</v>
      </c>
      <c r="K8" t="str">
        <f>IF(Draft2020[[#This Row],[KEEPER]]="K",_xlfn.IFNA(INDEX(Draft2019[Current Contract],MATCH(Draft2020[[#This Row],[sleeper_id]],Draft2019[sleeper_id],0)),"Undrafted"),"")</f>
        <v>Rookie</v>
      </c>
      <c r="L8" t="str">
        <f>IF(Draft2020[[#This Row],[KEEPER]]="K",Draft2020[[#This Row],[Last Contract]],IF(ISNA(VLOOKUP(Draft2020[[#This Row],[sleeper_id]],Rookies2020[player_id],1,FALSE)),"Auction","Rookie"))</f>
        <v>Rookie</v>
      </c>
      <c r="M8">
        <f>IF(Draft2020[[#This Row],[KEEPER]]="K",1+_xlfn.IFNA(INDEX(Draft2019[Net Keeper Count],MATCH(Draft2020[[#This Row],[PLAYER]],Draft2019[PLAYER],0)),0),0)</f>
        <v>1</v>
      </c>
    </row>
    <row r="9" spans="3:13" x14ac:dyDescent="0.3">
      <c r="C9">
        <v>102</v>
      </c>
      <c r="D9" t="s">
        <v>16153</v>
      </c>
      <c r="E9" t="s">
        <v>2937</v>
      </c>
      <c r="F9" t="s">
        <v>36</v>
      </c>
      <c r="G9" t="s">
        <v>10619</v>
      </c>
      <c r="H9" t="s">
        <v>448</v>
      </c>
      <c r="I9">
        <v>6</v>
      </c>
      <c r="J9" t="s">
        <v>434</v>
      </c>
      <c r="K9" t="str">
        <f>IF(Draft2020[[#This Row],[KEEPER]]="K",_xlfn.IFNA(INDEX(Draft2019[Current Contract],MATCH(Draft2020[[#This Row],[sleeper_id]],Draft2019[sleeper_id],0)),"Undrafted"),"")</f>
        <v>Rookie</v>
      </c>
      <c r="L9" t="str">
        <f>IF(Draft2020[[#This Row],[KEEPER]]="K",Draft2020[[#This Row],[Last Contract]],IF(ISNA(VLOOKUP(Draft2020[[#This Row],[sleeper_id]],Rookies2020[player_id],1,FALSE)),"Auction","Rookie"))</f>
        <v>Rookie</v>
      </c>
      <c r="M9">
        <f>IF(Draft2020[[#This Row],[KEEPER]]="K",1+_xlfn.IFNA(INDEX(Draft2019[Net Keeper Count],MATCH(Draft2020[[#This Row],[PLAYER]],Draft2019[PLAYER],0)),0),0)</f>
        <v>2</v>
      </c>
    </row>
    <row r="10" spans="3:13" x14ac:dyDescent="0.3">
      <c r="C10">
        <v>103</v>
      </c>
      <c r="D10" t="s">
        <v>16153</v>
      </c>
      <c r="E10" t="s">
        <v>6672</v>
      </c>
      <c r="F10" t="s">
        <v>6670</v>
      </c>
      <c r="G10" t="s">
        <v>14224</v>
      </c>
      <c r="H10" t="s">
        <v>347</v>
      </c>
      <c r="I10">
        <v>1</v>
      </c>
      <c r="J10" t="s">
        <v>434</v>
      </c>
      <c r="K10" t="str">
        <f>IF(Draft2020[[#This Row],[KEEPER]]="K",_xlfn.IFNA(INDEX(Draft2019[Current Contract],MATCH(Draft2020[[#This Row],[sleeper_id]],Draft2019[sleeper_id],0)),"Undrafted"),"")</f>
        <v>Rookie</v>
      </c>
      <c r="L10" t="str">
        <f>IF(Draft2020[[#This Row],[KEEPER]]="K",Draft2020[[#This Row],[Last Contract]],IF(ISNA(VLOOKUP(Draft2020[[#This Row],[sleeper_id]],Rookies2020[player_id],1,FALSE)),"Auction","Rookie"))</f>
        <v>Rookie</v>
      </c>
      <c r="M10">
        <f>IF(Draft2020[[#This Row],[KEEPER]]="K",1+_xlfn.IFNA(INDEX(Draft2019[Net Keeper Count],MATCH(Draft2020[[#This Row],[PLAYER]],Draft2019[PLAYER],0)),0),0)</f>
        <v>1</v>
      </c>
    </row>
    <row r="11" spans="3:13" x14ac:dyDescent="0.3">
      <c r="C11">
        <v>104</v>
      </c>
      <c r="D11" t="s">
        <v>16153</v>
      </c>
      <c r="E11" t="s">
        <v>3631</v>
      </c>
      <c r="F11" t="s">
        <v>164</v>
      </c>
      <c r="G11" t="s">
        <v>14224</v>
      </c>
      <c r="H11" t="s">
        <v>310</v>
      </c>
      <c r="I11">
        <v>1</v>
      </c>
      <c r="J11" t="s">
        <v>434</v>
      </c>
      <c r="K11" t="str">
        <f>IF(Draft2020[[#This Row],[KEEPER]]="K",_xlfn.IFNA(INDEX(Draft2019[Current Contract],MATCH(Draft2020[[#This Row],[sleeper_id]],Draft2019[sleeper_id],0)),"Undrafted"),"")</f>
        <v>Undrafted</v>
      </c>
      <c r="L11" t="str">
        <f>IF(Draft2020[[#This Row],[KEEPER]]="K",Draft2020[[#This Row],[Last Contract]],IF(ISNA(VLOOKUP(Draft2020[[#This Row],[sleeper_id]],Rookies2020[player_id],1,FALSE)),"Auction","Rookie"))</f>
        <v>Undrafted</v>
      </c>
      <c r="M11">
        <f>IF(Draft2020[[#This Row],[KEEPER]]="K",1+_xlfn.IFNA(INDEX(Draft2019[Net Keeper Count],MATCH(Draft2020[[#This Row],[PLAYER]],Draft2019[PLAYER],0)),0),0)</f>
        <v>1</v>
      </c>
    </row>
    <row r="12" spans="3:13" x14ac:dyDescent="0.3">
      <c r="C12">
        <v>105</v>
      </c>
      <c r="D12" t="s">
        <v>16153</v>
      </c>
      <c r="E12" t="s">
        <v>8345</v>
      </c>
      <c r="F12" t="s">
        <v>159</v>
      </c>
      <c r="G12" t="s">
        <v>10599</v>
      </c>
      <c r="H12" t="s">
        <v>347</v>
      </c>
      <c r="I12">
        <v>5</v>
      </c>
      <c r="J12" t="s">
        <v>434</v>
      </c>
      <c r="K12" t="str">
        <f>IF(Draft2020[[#This Row],[KEEPER]]="K",_xlfn.IFNA(INDEX(Draft2019[Current Contract],MATCH(Draft2020[[#This Row],[sleeper_id]],Draft2019[sleeper_id],0)),"Undrafted"),"")</f>
        <v>Auction</v>
      </c>
      <c r="L12" t="str">
        <f>IF(Draft2020[[#This Row],[KEEPER]]="K",Draft2020[[#This Row],[Last Contract]],IF(ISNA(VLOOKUP(Draft2020[[#This Row],[sleeper_id]],Rookies2020[player_id],1,FALSE)),"Auction","Rookie"))</f>
        <v>Auction</v>
      </c>
      <c r="M12">
        <f>IF(Draft2020[[#This Row],[KEEPER]]="K",1+_xlfn.IFNA(INDEX(Draft2019[Net Keeper Count],MATCH(Draft2020[[#This Row],[PLAYER]],Draft2019[PLAYER],0)),0),0)</f>
        <v>1</v>
      </c>
    </row>
    <row r="13" spans="3:13" x14ac:dyDescent="0.3">
      <c r="C13">
        <v>106</v>
      </c>
      <c r="D13" t="s">
        <v>16153</v>
      </c>
      <c r="E13" t="s">
        <v>4061</v>
      </c>
      <c r="F13" t="s">
        <v>12</v>
      </c>
      <c r="G13" t="s">
        <v>10601</v>
      </c>
      <c r="H13" t="s">
        <v>310</v>
      </c>
      <c r="I13">
        <v>1</v>
      </c>
      <c r="J13" t="s">
        <v>434</v>
      </c>
      <c r="K13" t="str">
        <f>IF(Draft2020[[#This Row],[KEEPER]]="K",_xlfn.IFNA(INDEX(Draft2019[Current Contract],MATCH(Draft2020[[#This Row],[sleeper_id]],Draft2019[sleeper_id],0)),"Undrafted"),"")</f>
        <v>Undrafted</v>
      </c>
      <c r="L13" t="str">
        <f>IF(Draft2020[[#This Row],[KEEPER]]="K",Draft2020[[#This Row],[Last Contract]],IF(ISNA(VLOOKUP(Draft2020[[#This Row],[sleeper_id]],Rookies2020[player_id],1,FALSE)),"Auction","Rookie"))</f>
        <v>Undrafted</v>
      </c>
      <c r="M13">
        <f>IF(Draft2020[[#This Row],[KEEPER]]="K",1+_xlfn.IFNA(INDEX(Draft2019[Net Keeper Count],MATCH(Draft2020[[#This Row],[PLAYER]],Draft2019[PLAYER],0)),0),0)</f>
        <v>1</v>
      </c>
    </row>
    <row r="14" spans="3:13" x14ac:dyDescent="0.3">
      <c r="C14">
        <v>107</v>
      </c>
      <c r="D14" t="s">
        <v>16153</v>
      </c>
      <c r="E14" t="s">
        <v>5147</v>
      </c>
      <c r="F14" t="s">
        <v>5145</v>
      </c>
      <c r="G14" t="s">
        <v>313</v>
      </c>
      <c r="H14" t="s">
        <v>347</v>
      </c>
      <c r="I14">
        <v>1</v>
      </c>
      <c r="J14" t="s">
        <v>434</v>
      </c>
      <c r="K14" t="str">
        <f>IF(Draft2020[[#This Row],[KEEPER]]="K",_xlfn.IFNA(INDEX(Draft2019[Current Contract],MATCH(Draft2020[[#This Row],[sleeper_id]],Draft2019[sleeper_id],0)),"Undrafted"),"")</f>
        <v>Auction</v>
      </c>
      <c r="L14" t="str">
        <f>IF(Draft2020[[#This Row],[KEEPER]]="K",Draft2020[[#This Row],[Last Contract]],IF(ISNA(VLOOKUP(Draft2020[[#This Row],[sleeper_id]],Rookies2020[player_id],1,FALSE)),"Auction","Rookie"))</f>
        <v>Auction</v>
      </c>
      <c r="M14">
        <f>IF(Draft2020[[#This Row],[KEEPER]]="K",1+_xlfn.IFNA(INDEX(Draft2019[Net Keeper Count],MATCH(Draft2020[[#This Row],[PLAYER]],Draft2019[PLAYER],0)),0),0)</f>
        <v>1</v>
      </c>
    </row>
    <row r="15" spans="3:13" x14ac:dyDescent="0.3">
      <c r="C15">
        <v>108</v>
      </c>
      <c r="D15" t="s">
        <v>16153</v>
      </c>
      <c r="E15" t="s">
        <v>10150</v>
      </c>
      <c r="F15" t="s">
        <v>10148</v>
      </c>
      <c r="G15" t="s">
        <v>10650</v>
      </c>
      <c r="H15" t="s">
        <v>320</v>
      </c>
      <c r="I15">
        <v>5</v>
      </c>
      <c r="J15" t="s">
        <v>434</v>
      </c>
      <c r="K15" t="str">
        <f>IF(Draft2020[[#This Row],[KEEPER]]="K",_xlfn.IFNA(INDEX(Draft2019[Current Contract],MATCH(Draft2020[[#This Row],[sleeper_id]],Draft2019[sleeper_id],0)),"Undrafted"),"")</f>
        <v>Rookie</v>
      </c>
      <c r="L15" t="str">
        <f>IF(Draft2020[[#This Row],[KEEPER]]="K",Draft2020[[#This Row],[Last Contract]],IF(ISNA(VLOOKUP(Draft2020[[#This Row],[sleeper_id]],Rookies2020[player_id],1,FALSE)),"Auction","Rookie"))</f>
        <v>Rookie</v>
      </c>
      <c r="M15">
        <f>IF(Draft2020[[#This Row],[KEEPER]]="K",1+_xlfn.IFNA(INDEX(Draft2019[Net Keeper Count],MATCH(Draft2020[[#This Row],[PLAYER]],Draft2019[PLAYER],0)),0),0)</f>
        <v>1</v>
      </c>
    </row>
    <row r="16" spans="3:13" x14ac:dyDescent="0.3">
      <c r="C16">
        <v>109</v>
      </c>
      <c r="D16" t="s">
        <v>16153</v>
      </c>
      <c r="E16" t="s">
        <v>4761</v>
      </c>
      <c r="F16" t="s">
        <v>109</v>
      </c>
      <c r="G16" t="s">
        <v>10607</v>
      </c>
      <c r="H16" t="s">
        <v>448</v>
      </c>
      <c r="I16">
        <v>4</v>
      </c>
      <c r="J16" t="s">
        <v>434</v>
      </c>
      <c r="K16" t="str">
        <f>IF(Draft2020[[#This Row],[KEEPER]]="K",_xlfn.IFNA(INDEX(Draft2019[Current Contract],MATCH(Draft2020[[#This Row],[sleeper_id]],Draft2019[sleeper_id],0)),"Undrafted"),"")</f>
        <v>Undrafted</v>
      </c>
      <c r="L16" t="str">
        <f>IF(Draft2020[[#This Row],[KEEPER]]="K",Draft2020[[#This Row],[Last Contract]],IF(ISNA(VLOOKUP(Draft2020[[#This Row],[sleeper_id]],Rookies2020[player_id],1,FALSE)),"Auction","Rookie"))</f>
        <v>Undrafted</v>
      </c>
      <c r="M16">
        <f>IF(Draft2020[[#This Row],[KEEPER]]="K",1+_xlfn.IFNA(INDEX(Draft2019[Net Keeper Count],MATCH(Draft2020[[#This Row],[PLAYER]],Draft2019[PLAYER],0)),0),0)</f>
        <v>2</v>
      </c>
    </row>
    <row r="17" spans="3:13" x14ac:dyDescent="0.3">
      <c r="C17">
        <v>110</v>
      </c>
      <c r="D17" t="s">
        <v>16153</v>
      </c>
      <c r="E17" t="s">
        <v>6820</v>
      </c>
      <c r="F17" t="s">
        <v>29</v>
      </c>
      <c r="G17" t="s">
        <v>297</v>
      </c>
      <c r="H17" t="s">
        <v>347</v>
      </c>
      <c r="I17">
        <v>9</v>
      </c>
      <c r="J17" t="s">
        <v>434</v>
      </c>
      <c r="K17" t="str">
        <f>IF(Draft2020[[#This Row],[KEEPER]]="K",_xlfn.IFNA(INDEX(Draft2019[Current Contract],MATCH(Draft2020[[#This Row],[sleeper_id]],Draft2019[sleeper_id],0)),"Undrafted"),"")</f>
        <v>Rookie</v>
      </c>
      <c r="L17" t="str">
        <f>IF(Draft2020[[#This Row],[KEEPER]]="K",Draft2020[[#This Row],[Last Contract]],IF(ISNA(VLOOKUP(Draft2020[[#This Row],[sleeper_id]],Rookies2020[player_id],1,FALSE)),"Auction","Rookie"))</f>
        <v>Rookie</v>
      </c>
      <c r="M17">
        <f>IF(Draft2020[[#This Row],[KEEPER]]="K",1+_xlfn.IFNA(INDEX(Draft2019[Net Keeper Count],MATCH(Draft2020[[#This Row],[PLAYER]],Draft2019[PLAYER],0)),0),0)</f>
        <v>3</v>
      </c>
    </row>
    <row r="18" spans="3:13" x14ac:dyDescent="0.3">
      <c r="C18">
        <v>111</v>
      </c>
      <c r="D18" t="s">
        <v>16153</v>
      </c>
      <c r="E18" t="s">
        <v>3224</v>
      </c>
      <c r="F18" t="s">
        <v>139</v>
      </c>
      <c r="G18" t="s">
        <v>10639</v>
      </c>
      <c r="H18" t="s">
        <v>434</v>
      </c>
      <c r="I18">
        <v>1</v>
      </c>
      <c r="J18" t="s">
        <v>434</v>
      </c>
      <c r="K18" t="str">
        <f>IF(Draft2020[[#This Row],[KEEPER]]="K",_xlfn.IFNA(INDEX(Draft2019[Current Contract],MATCH(Draft2020[[#This Row],[sleeper_id]],Draft2019[sleeper_id],0)),"Undrafted"),"")</f>
        <v>Auction</v>
      </c>
      <c r="L18" t="str">
        <f>IF(Draft2020[[#This Row],[KEEPER]]="K",Draft2020[[#This Row],[Last Contract]],IF(ISNA(VLOOKUP(Draft2020[[#This Row],[sleeper_id]],Rookies2020[player_id],1,FALSE)),"Auction","Rookie"))</f>
        <v>Auction</v>
      </c>
      <c r="M18">
        <f>IF(Draft2020[[#This Row],[KEEPER]]="K",1+_xlfn.IFNA(INDEX(Draft2019[Net Keeper Count],MATCH(Draft2020[[#This Row],[PLAYER]],Draft2019[PLAYER],0)),0),0)</f>
        <v>1</v>
      </c>
    </row>
    <row r="19" spans="3:13" x14ac:dyDescent="0.3">
      <c r="C19">
        <v>112</v>
      </c>
      <c r="D19" t="s">
        <v>16153</v>
      </c>
      <c r="E19" t="s">
        <v>5457</v>
      </c>
      <c r="F19" t="s">
        <v>37</v>
      </c>
      <c r="G19" t="s">
        <v>10696</v>
      </c>
      <c r="H19" t="s">
        <v>347</v>
      </c>
      <c r="I19">
        <v>7</v>
      </c>
      <c r="J19" t="s">
        <v>434</v>
      </c>
      <c r="K19" t="str">
        <f>IF(Draft2020[[#This Row],[KEEPER]]="K",_xlfn.IFNA(INDEX(Draft2019[Current Contract],MATCH(Draft2020[[#This Row],[sleeper_id]],Draft2019[sleeper_id],0)),"Undrafted"),"")</f>
        <v>Rookie</v>
      </c>
      <c r="L19" t="str">
        <f>IF(Draft2020[[#This Row],[KEEPER]]="K",Draft2020[[#This Row],[Last Contract]],IF(ISNA(VLOOKUP(Draft2020[[#This Row],[sleeper_id]],Rookies2020[player_id],1,FALSE)),"Auction","Rookie"))</f>
        <v>Rookie</v>
      </c>
      <c r="M19">
        <f>IF(Draft2020[[#This Row],[KEEPER]]="K",1+_xlfn.IFNA(INDEX(Draft2019[Net Keeper Count],MATCH(Draft2020[[#This Row],[PLAYER]],Draft2019[PLAYER],0)),0),0)</f>
        <v>2</v>
      </c>
    </row>
    <row r="20" spans="3:13" x14ac:dyDescent="0.3">
      <c r="C20">
        <v>113</v>
      </c>
      <c r="D20" t="s">
        <v>16153</v>
      </c>
      <c r="E20" t="s">
        <v>7871</v>
      </c>
      <c r="F20" t="s">
        <v>67</v>
      </c>
      <c r="G20" t="s">
        <v>10607</v>
      </c>
      <c r="H20" t="s">
        <v>448</v>
      </c>
      <c r="I20">
        <v>32</v>
      </c>
      <c r="J20" t="s">
        <v>434</v>
      </c>
      <c r="K20" t="str">
        <f>IF(Draft2020[[#This Row],[KEEPER]]="K",_xlfn.IFNA(INDEX(Draft2019[Current Contract],MATCH(Draft2020[[#This Row],[sleeper_id]],Draft2019[sleeper_id],0)),"Undrafted"),"")</f>
        <v>Auction</v>
      </c>
      <c r="L20" t="str">
        <f>IF(Draft2020[[#This Row],[KEEPER]]="K",Draft2020[[#This Row],[Last Contract]],IF(ISNA(VLOOKUP(Draft2020[[#This Row],[sleeper_id]],Rookies2020[player_id],1,FALSE)),"Auction","Rookie"))</f>
        <v>Auction</v>
      </c>
      <c r="M20">
        <f>IF(Draft2020[[#This Row],[KEEPER]]="K",1+_xlfn.IFNA(INDEX(Draft2019[Net Keeper Count],MATCH(Draft2020[[#This Row],[PLAYER]],Draft2019[PLAYER],0)),0),0)</f>
        <v>1</v>
      </c>
    </row>
    <row r="21" spans="3:13" x14ac:dyDescent="0.3">
      <c r="C21">
        <v>114</v>
      </c>
      <c r="D21" t="s">
        <v>16153</v>
      </c>
      <c r="E21" t="s">
        <v>2006</v>
      </c>
      <c r="F21" t="s">
        <v>200</v>
      </c>
      <c r="G21" t="s">
        <v>305</v>
      </c>
      <c r="H21" t="s">
        <v>310</v>
      </c>
      <c r="I21">
        <v>35</v>
      </c>
      <c r="J21" t="s">
        <v>434</v>
      </c>
      <c r="K21" t="str">
        <f>IF(Draft2020[[#This Row],[KEEPER]]="K",_xlfn.IFNA(INDEX(Draft2019[Current Contract],MATCH(Draft2020[[#This Row],[sleeper_id]],Draft2019[sleeper_id],0)),"Undrafted"),"")</f>
        <v>Rookie</v>
      </c>
      <c r="L21" t="str">
        <f>IF(Draft2020[[#This Row],[KEEPER]]="K",Draft2020[[#This Row],[Last Contract]],IF(ISNA(VLOOKUP(Draft2020[[#This Row],[sleeper_id]],Rookies2020[player_id],1,FALSE)),"Auction","Rookie"))</f>
        <v>Rookie</v>
      </c>
      <c r="M21">
        <f>IF(Draft2020[[#This Row],[KEEPER]]="K",1+_xlfn.IFNA(INDEX(Draft2019[Net Keeper Count],MATCH(Draft2020[[#This Row],[PLAYER]],Draft2019[PLAYER],0)),0),0)</f>
        <v>3</v>
      </c>
    </row>
    <row r="22" spans="3:13" x14ac:dyDescent="0.3">
      <c r="C22">
        <v>115</v>
      </c>
      <c r="D22" t="s">
        <v>16153</v>
      </c>
      <c r="E22" t="s">
        <v>9501</v>
      </c>
      <c r="F22" t="s">
        <v>199</v>
      </c>
      <c r="G22" t="s">
        <v>10609</v>
      </c>
      <c r="H22" t="s">
        <v>448</v>
      </c>
      <c r="I22">
        <v>65</v>
      </c>
      <c r="J22" t="s">
        <v>434</v>
      </c>
      <c r="K22" t="str">
        <f>IF(Draft2020[[#This Row],[KEEPER]]="K",_xlfn.IFNA(INDEX(Draft2019[Current Contract],MATCH(Draft2020[[#This Row],[sleeper_id]],Draft2019[sleeper_id],0)),"Undrafted"),"")</f>
        <v>Rookie</v>
      </c>
      <c r="L22" t="str">
        <f>IF(Draft2020[[#This Row],[KEEPER]]="K",Draft2020[[#This Row],[Last Contract]],IF(ISNA(VLOOKUP(Draft2020[[#This Row],[sleeper_id]],Rookies2020[player_id],1,FALSE)),"Auction","Rookie"))</f>
        <v>Rookie</v>
      </c>
      <c r="M22">
        <f>IF(Draft2020[[#This Row],[KEEPER]]="K",1+_xlfn.IFNA(INDEX(Draft2019[Net Keeper Count],MATCH(Draft2020[[#This Row],[PLAYER]],Draft2019[PLAYER],0)),0),0)</f>
        <v>3</v>
      </c>
    </row>
    <row r="23" spans="3:13" x14ac:dyDescent="0.3">
      <c r="C23">
        <v>116</v>
      </c>
      <c r="D23" t="s">
        <v>16153</v>
      </c>
      <c r="E23" t="s">
        <v>9272</v>
      </c>
      <c r="F23" t="s">
        <v>35</v>
      </c>
      <c r="G23" t="s">
        <v>313</v>
      </c>
      <c r="H23" t="s">
        <v>448</v>
      </c>
      <c r="I23">
        <v>68</v>
      </c>
      <c r="J23" t="s">
        <v>434</v>
      </c>
      <c r="K23" t="str">
        <f>IF(Draft2020[[#This Row],[KEEPER]]="K",_xlfn.IFNA(INDEX(Draft2019[Current Contract],MATCH(Draft2020[[#This Row],[sleeper_id]],Draft2019[sleeper_id],0)),"Undrafted"),"")</f>
        <v>Rookie</v>
      </c>
      <c r="L23" t="str">
        <f>IF(Draft2020[[#This Row],[KEEPER]]="K",Draft2020[[#This Row],[Last Contract]],IF(ISNA(VLOOKUP(Draft2020[[#This Row],[sleeper_id]],Rookies2020[player_id],1,FALSE)),"Auction","Rookie"))</f>
        <v>Rookie</v>
      </c>
      <c r="M23">
        <f>IF(Draft2020[[#This Row],[KEEPER]]="K",1+_xlfn.IFNA(INDEX(Draft2019[Net Keeper Count],MATCH(Draft2020[[#This Row],[PLAYER]],Draft2019[PLAYER],0)),0),0)</f>
        <v>2</v>
      </c>
    </row>
    <row r="24" spans="3:13" x14ac:dyDescent="0.3">
      <c r="C24">
        <v>117</v>
      </c>
      <c r="D24" t="s">
        <v>16153</v>
      </c>
      <c r="E24" t="s">
        <v>15069</v>
      </c>
      <c r="F24" t="s">
        <v>15070</v>
      </c>
      <c r="G24" t="s">
        <v>10619</v>
      </c>
      <c r="H24" t="s">
        <v>448</v>
      </c>
      <c r="I24">
        <v>2</v>
      </c>
      <c r="J24" t="s">
        <v>11021</v>
      </c>
      <c r="K24" t="str">
        <f>IF(Draft2020[[#This Row],[KEEPER]]="K",_xlfn.IFNA(INDEX(Draft2019[Current Contract],MATCH(Draft2020[[#This Row],[sleeper_id]],Draft2019[sleeper_id],0)),"Undrafted"),"")</f>
        <v/>
      </c>
      <c r="L24" t="str">
        <f>IF(Draft2020[[#This Row],[KEEPER]]="K",Draft2020[[#This Row],[Last Contract]],IF(ISNA(VLOOKUP(Draft2020[[#This Row],[sleeper_id]],Rookies2020[player_id],1,FALSE)),"Auction","Rookie"))</f>
        <v>Rookie</v>
      </c>
      <c r="M24">
        <f>IF(Draft2020[[#This Row],[KEEPER]]="K",1+_xlfn.IFNA(INDEX(Draft2019[Net Keeper Count],MATCH(Draft2020[[#This Row],[PLAYER]],Draft2019[PLAYER],0)),0),0)</f>
        <v>0</v>
      </c>
    </row>
    <row r="25" spans="3:13" x14ac:dyDescent="0.3">
      <c r="C25">
        <v>118</v>
      </c>
      <c r="D25" t="s">
        <v>16153</v>
      </c>
      <c r="E25" t="s">
        <v>15095</v>
      </c>
      <c r="F25" t="s">
        <v>15096</v>
      </c>
      <c r="G25" t="s">
        <v>10682</v>
      </c>
      <c r="H25" t="s">
        <v>448</v>
      </c>
      <c r="I25">
        <v>2</v>
      </c>
      <c r="J25" t="s">
        <v>11021</v>
      </c>
      <c r="K25" t="str">
        <f>IF(Draft2020[[#This Row],[KEEPER]]="K",_xlfn.IFNA(INDEX(Draft2019[Current Contract],MATCH(Draft2020[[#This Row],[sleeper_id]],Draft2019[sleeper_id],0)),"Undrafted"),"")</f>
        <v/>
      </c>
      <c r="L25" t="str">
        <f>IF(Draft2020[[#This Row],[KEEPER]]="K",Draft2020[[#This Row],[Last Contract]],IF(ISNA(VLOOKUP(Draft2020[[#This Row],[sleeper_id]],Rookies2020[player_id],1,FALSE)),"Auction","Rookie"))</f>
        <v>Rookie</v>
      </c>
      <c r="M25">
        <f>IF(Draft2020[[#This Row],[KEEPER]]="K",1+_xlfn.IFNA(INDEX(Draft2019[Net Keeper Count],MATCH(Draft2020[[#This Row],[PLAYER]],Draft2019[PLAYER],0)),0),0)</f>
        <v>0</v>
      </c>
    </row>
    <row r="26" spans="3:13" x14ac:dyDescent="0.3">
      <c r="C26">
        <v>119</v>
      </c>
      <c r="D26" t="s">
        <v>16153</v>
      </c>
      <c r="E26" t="s">
        <v>15085</v>
      </c>
      <c r="F26" t="s">
        <v>15086</v>
      </c>
      <c r="G26" t="s">
        <v>14224</v>
      </c>
      <c r="H26" t="s">
        <v>347</v>
      </c>
      <c r="I26">
        <v>3</v>
      </c>
      <c r="J26" t="s">
        <v>11021</v>
      </c>
      <c r="K26" t="str">
        <f>IF(Draft2020[[#This Row],[KEEPER]]="K",_xlfn.IFNA(INDEX(Draft2019[Current Contract],MATCH(Draft2020[[#This Row],[sleeper_id]],Draft2019[sleeper_id],0)),"Undrafted"),"")</f>
        <v/>
      </c>
      <c r="L26" t="str">
        <f>IF(Draft2020[[#This Row],[KEEPER]]="K",Draft2020[[#This Row],[Last Contract]],IF(ISNA(VLOOKUP(Draft2020[[#This Row],[sleeper_id]],Rookies2020[player_id],1,FALSE)),"Auction","Rookie"))</f>
        <v>Rookie</v>
      </c>
      <c r="M26">
        <f>IF(Draft2020[[#This Row],[KEEPER]]="K",1+_xlfn.IFNA(INDEX(Draft2019[Net Keeper Count],MATCH(Draft2020[[#This Row],[PLAYER]],Draft2019[PLAYER],0)),0),0)</f>
        <v>0</v>
      </c>
    </row>
    <row r="27" spans="3:13" x14ac:dyDescent="0.3">
      <c r="C27">
        <v>3</v>
      </c>
      <c r="D27" t="s">
        <v>16151</v>
      </c>
      <c r="E27" t="s">
        <v>4135</v>
      </c>
      <c r="F27" t="s">
        <v>77</v>
      </c>
      <c r="G27" t="s">
        <v>364</v>
      </c>
      <c r="H27" t="s">
        <v>448</v>
      </c>
      <c r="I27">
        <v>122</v>
      </c>
      <c r="K27" t="str">
        <f>IF(Draft2020[[#This Row],[KEEPER]]="K",_xlfn.IFNA(INDEX(Draft2019[Current Contract],MATCH(Draft2020[[#This Row],[sleeper_id]],Draft2019[sleeper_id],0)),"Undrafted"),"")</f>
        <v/>
      </c>
      <c r="L27" t="str">
        <f>IF(Draft2020[[#This Row],[KEEPER]]="K",Draft2020[[#This Row],[Last Contract]],IF(ISNA(VLOOKUP(Draft2020[[#This Row],[sleeper_id]],Rookies2020[player_id],1,FALSE)),"Auction","Rookie"))</f>
        <v>Auction</v>
      </c>
      <c r="M27">
        <f>IF(Draft2020[[#This Row],[KEEPER]]="K",1+_xlfn.IFNA(INDEX(Draft2019[Net Keeper Count],MATCH(Draft2020[[#This Row],[PLAYER]],Draft2019[PLAYER],0)),0),0)</f>
        <v>0</v>
      </c>
    </row>
    <row r="28" spans="3:13" x14ac:dyDescent="0.3">
      <c r="C28">
        <v>12</v>
      </c>
      <c r="D28" t="s">
        <v>16151</v>
      </c>
      <c r="E28" t="s">
        <v>13795</v>
      </c>
      <c r="F28" t="s">
        <v>17</v>
      </c>
      <c r="G28" t="s">
        <v>10605</v>
      </c>
      <c r="H28" t="s">
        <v>347</v>
      </c>
      <c r="I28">
        <v>49</v>
      </c>
      <c r="K28" t="str">
        <f>IF(Draft2020[[#This Row],[KEEPER]]="K",_xlfn.IFNA(INDEX(Draft2019[Current Contract],MATCH(Draft2020[[#This Row],[sleeper_id]],Draft2019[sleeper_id],0)),"Undrafted"),"")</f>
        <v/>
      </c>
      <c r="L28" t="str">
        <f>IF(Draft2020[[#This Row],[KEEPER]]="K",Draft2020[[#This Row],[Last Contract]],IF(ISNA(VLOOKUP(Draft2020[[#This Row],[sleeper_id]],Rookies2020[player_id],1,FALSE)),"Auction","Rookie"))</f>
        <v>Auction</v>
      </c>
      <c r="M28">
        <f>IF(Draft2020[[#This Row],[KEEPER]]="K",1+_xlfn.IFNA(INDEX(Draft2019[Net Keeper Count],MATCH(Draft2020[[#This Row],[PLAYER]],Draft2019[PLAYER],0)),0),0)</f>
        <v>0</v>
      </c>
    </row>
    <row r="29" spans="3:13" x14ac:dyDescent="0.3">
      <c r="C29">
        <v>120</v>
      </c>
      <c r="D29" t="s">
        <v>16151</v>
      </c>
      <c r="E29" t="s">
        <v>1590</v>
      </c>
      <c r="F29" t="s">
        <v>70</v>
      </c>
      <c r="G29" t="s">
        <v>351</v>
      </c>
      <c r="H29" t="s">
        <v>347</v>
      </c>
      <c r="I29">
        <v>1</v>
      </c>
      <c r="J29" t="s">
        <v>434</v>
      </c>
      <c r="K29" t="str">
        <f>IF(Draft2020[[#This Row],[KEEPER]]="K",_xlfn.IFNA(INDEX(Draft2019[Current Contract],MATCH(Draft2020[[#This Row],[sleeper_id]],Draft2019[sleeper_id],0)),"Undrafted"),"")</f>
        <v>Undrafted</v>
      </c>
      <c r="L29" t="str">
        <f>IF(Draft2020[[#This Row],[KEEPER]]="K",Draft2020[[#This Row],[Last Contract]],IF(ISNA(VLOOKUP(Draft2020[[#This Row],[sleeper_id]],Rookies2020[player_id],1,FALSE)),"Auction","Rookie"))</f>
        <v>Undrafted</v>
      </c>
      <c r="M29">
        <f>IF(Draft2020[[#This Row],[KEEPER]]="K",1+_xlfn.IFNA(INDEX(Draft2019[Net Keeper Count],MATCH(Draft2020[[#This Row],[PLAYER]],Draft2019[PLAYER],0)),0),0)</f>
        <v>1</v>
      </c>
    </row>
    <row r="30" spans="3:13" x14ac:dyDescent="0.3">
      <c r="C30">
        <v>121</v>
      </c>
      <c r="D30" t="s">
        <v>16151</v>
      </c>
      <c r="E30" t="s">
        <v>6138</v>
      </c>
      <c r="F30" t="s">
        <v>30</v>
      </c>
      <c r="G30" t="s">
        <v>10650</v>
      </c>
      <c r="H30" t="s">
        <v>448</v>
      </c>
      <c r="I30">
        <v>1</v>
      </c>
      <c r="J30" t="s">
        <v>434</v>
      </c>
      <c r="K30" t="str">
        <f>IF(Draft2020[[#This Row],[KEEPER]]="K",_xlfn.IFNA(INDEX(Draft2019[Current Contract],MATCH(Draft2020[[#This Row],[sleeper_id]],Draft2019[sleeper_id],0)),"Undrafted"),"")</f>
        <v>Undrafted</v>
      </c>
      <c r="L30" t="str">
        <f>IF(Draft2020[[#This Row],[KEEPER]]="K",Draft2020[[#This Row],[Last Contract]],IF(ISNA(VLOOKUP(Draft2020[[#This Row],[sleeper_id]],Rookies2020[player_id],1,FALSE)),"Auction","Rookie"))</f>
        <v>Undrafted</v>
      </c>
      <c r="M30">
        <f>IF(Draft2020[[#This Row],[KEEPER]]="K",1+_xlfn.IFNA(INDEX(Draft2019[Net Keeper Count],MATCH(Draft2020[[#This Row],[PLAYER]],Draft2019[PLAYER],0)),0),0)</f>
        <v>1</v>
      </c>
    </row>
    <row r="31" spans="3:13" x14ac:dyDescent="0.3">
      <c r="C31">
        <v>122</v>
      </c>
      <c r="D31" t="s">
        <v>16151</v>
      </c>
      <c r="E31" t="s">
        <v>9898</v>
      </c>
      <c r="F31" t="s">
        <v>76</v>
      </c>
      <c r="G31" t="s">
        <v>313</v>
      </c>
      <c r="H31" t="s">
        <v>347</v>
      </c>
      <c r="I31">
        <v>5</v>
      </c>
      <c r="J31" t="s">
        <v>434</v>
      </c>
      <c r="K31" t="str">
        <f>IF(Draft2020[[#This Row],[KEEPER]]="K",_xlfn.IFNA(INDEX(Draft2019[Current Contract],MATCH(Draft2020[[#This Row],[sleeper_id]],Draft2019[sleeper_id],0)),"Undrafted"),"")</f>
        <v>Rookie</v>
      </c>
      <c r="L31" t="str">
        <f>IF(Draft2020[[#This Row],[KEEPER]]="K",Draft2020[[#This Row],[Last Contract]],IF(ISNA(VLOOKUP(Draft2020[[#This Row],[sleeper_id]],Rookies2020[player_id],1,FALSE)),"Auction","Rookie"))</f>
        <v>Rookie</v>
      </c>
      <c r="M31">
        <f>IF(Draft2020[[#This Row],[KEEPER]]="K",1+_xlfn.IFNA(INDEX(Draft2019[Net Keeper Count],MATCH(Draft2020[[#This Row],[PLAYER]],Draft2019[PLAYER],0)),0),0)</f>
        <v>3</v>
      </c>
    </row>
    <row r="32" spans="3:13" x14ac:dyDescent="0.3">
      <c r="C32">
        <v>123</v>
      </c>
      <c r="D32" t="s">
        <v>16151</v>
      </c>
      <c r="E32" t="s">
        <v>9589</v>
      </c>
      <c r="F32" t="s">
        <v>9587</v>
      </c>
      <c r="G32" t="s">
        <v>10609</v>
      </c>
      <c r="H32" t="s">
        <v>448</v>
      </c>
      <c r="I32">
        <v>3</v>
      </c>
      <c r="J32" t="s">
        <v>434</v>
      </c>
      <c r="K32" t="str">
        <f>IF(Draft2020[[#This Row],[KEEPER]]="K",_xlfn.IFNA(INDEX(Draft2019[Current Contract],MATCH(Draft2020[[#This Row],[sleeper_id]],Draft2019[sleeper_id],0)),"Undrafted"),"")</f>
        <v>Rookie</v>
      </c>
      <c r="L32" t="str">
        <f>IF(Draft2020[[#This Row],[KEEPER]]="K",Draft2020[[#This Row],[Last Contract]],IF(ISNA(VLOOKUP(Draft2020[[#This Row],[sleeper_id]],Rookies2020[player_id],1,FALSE)),"Auction","Rookie"))</f>
        <v>Rookie</v>
      </c>
      <c r="M32">
        <f>IF(Draft2020[[#This Row],[KEEPER]]="K",1+_xlfn.IFNA(INDEX(Draft2019[Net Keeper Count],MATCH(Draft2020[[#This Row],[PLAYER]],Draft2019[PLAYER],0)),0),0)</f>
        <v>1</v>
      </c>
    </row>
    <row r="33" spans="3:13" x14ac:dyDescent="0.3">
      <c r="C33">
        <v>124</v>
      </c>
      <c r="D33" t="s">
        <v>16151</v>
      </c>
      <c r="E33" t="s">
        <v>10022</v>
      </c>
      <c r="F33" t="s">
        <v>78</v>
      </c>
      <c r="G33" t="s">
        <v>10682</v>
      </c>
      <c r="H33" t="s">
        <v>347</v>
      </c>
      <c r="I33">
        <v>4</v>
      </c>
      <c r="J33" t="s">
        <v>434</v>
      </c>
      <c r="K33" t="str">
        <f>IF(Draft2020[[#This Row],[KEEPER]]="K",_xlfn.IFNA(INDEX(Draft2019[Current Contract],MATCH(Draft2020[[#This Row],[sleeper_id]],Draft2019[sleeper_id],0)),"Undrafted"),"")</f>
        <v>Rookie</v>
      </c>
      <c r="L33" t="str">
        <f>IF(Draft2020[[#This Row],[KEEPER]]="K",Draft2020[[#This Row],[Last Contract]],IF(ISNA(VLOOKUP(Draft2020[[#This Row],[sleeper_id]],Rookies2020[player_id],1,FALSE)),"Auction","Rookie"))</f>
        <v>Rookie</v>
      </c>
      <c r="M33">
        <f>IF(Draft2020[[#This Row],[KEEPER]]="K",1+_xlfn.IFNA(INDEX(Draft2019[Net Keeper Count],MATCH(Draft2020[[#This Row],[PLAYER]],Draft2019[PLAYER],0)),0),0)</f>
        <v>2</v>
      </c>
    </row>
    <row r="34" spans="3:13" x14ac:dyDescent="0.3">
      <c r="C34">
        <v>125</v>
      </c>
      <c r="D34" t="s">
        <v>16151</v>
      </c>
      <c r="E34" t="s">
        <v>2231</v>
      </c>
      <c r="F34" t="s">
        <v>79</v>
      </c>
      <c r="G34" t="s">
        <v>486</v>
      </c>
      <c r="H34" t="s">
        <v>448</v>
      </c>
      <c r="I34">
        <v>18</v>
      </c>
      <c r="J34" t="s">
        <v>434</v>
      </c>
      <c r="K34" t="str">
        <f>IF(Draft2020[[#This Row],[KEEPER]]="K",_xlfn.IFNA(INDEX(Draft2019[Current Contract],MATCH(Draft2020[[#This Row],[sleeper_id]],Draft2019[sleeper_id],0)),"Undrafted"),"")</f>
        <v>Rookie</v>
      </c>
      <c r="L34" t="str">
        <f>IF(Draft2020[[#This Row],[KEEPER]]="K",Draft2020[[#This Row],[Last Contract]],IF(ISNA(VLOOKUP(Draft2020[[#This Row],[sleeper_id]],Rookies2020[player_id],1,FALSE)),"Auction","Rookie"))</f>
        <v>Rookie</v>
      </c>
      <c r="M34">
        <f>IF(Draft2020[[#This Row],[KEEPER]]="K",1+_xlfn.IFNA(INDEX(Draft2019[Net Keeper Count],MATCH(Draft2020[[#This Row],[PLAYER]],Draft2019[PLAYER],0)),0),0)</f>
        <v>2</v>
      </c>
    </row>
    <row r="35" spans="3:13" x14ac:dyDescent="0.3">
      <c r="C35">
        <v>126</v>
      </c>
      <c r="D35" t="s">
        <v>16151</v>
      </c>
      <c r="E35" t="s">
        <v>6389</v>
      </c>
      <c r="F35" t="s">
        <v>6387</v>
      </c>
      <c r="G35" t="s">
        <v>10625</v>
      </c>
      <c r="H35" t="s">
        <v>347</v>
      </c>
      <c r="I35">
        <v>2</v>
      </c>
      <c r="J35" t="s">
        <v>434</v>
      </c>
      <c r="K35" t="str">
        <f>IF(Draft2020[[#This Row],[KEEPER]]="K",_xlfn.IFNA(INDEX(Draft2019[Current Contract],MATCH(Draft2020[[#This Row],[sleeper_id]],Draft2019[sleeper_id],0)),"Undrafted"),"")</f>
        <v>Rookie</v>
      </c>
      <c r="L35" t="str">
        <f>IF(Draft2020[[#This Row],[KEEPER]]="K",Draft2020[[#This Row],[Last Contract]],IF(ISNA(VLOOKUP(Draft2020[[#This Row],[sleeper_id]],Rookies2020[player_id],1,FALSE)),"Auction","Rookie"))</f>
        <v>Rookie</v>
      </c>
      <c r="M35">
        <f>IF(Draft2020[[#This Row],[KEEPER]]="K",1+_xlfn.IFNA(INDEX(Draft2019[Net Keeper Count],MATCH(Draft2020[[#This Row],[PLAYER]],Draft2019[PLAYER],0)),0),0)</f>
        <v>1</v>
      </c>
    </row>
    <row r="36" spans="3:13" x14ac:dyDescent="0.3">
      <c r="C36">
        <v>127</v>
      </c>
      <c r="D36" t="s">
        <v>16151</v>
      </c>
      <c r="E36" t="s">
        <v>4528</v>
      </c>
      <c r="F36" t="s">
        <v>4526</v>
      </c>
      <c r="G36" t="s">
        <v>10607</v>
      </c>
      <c r="H36" t="s">
        <v>320</v>
      </c>
      <c r="I36">
        <v>4</v>
      </c>
      <c r="J36" t="s">
        <v>434</v>
      </c>
      <c r="K36" t="str">
        <f>IF(Draft2020[[#This Row],[KEEPER]]="K",_xlfn.IFNA(INDEX(Draft2019[Current Contract],MATCH(Draft2020[[#This Row],[sleeper_id]],Draft2019[sleeper_id],0)),"Undrafted"),"")</f>
        <v>Rookie</v>
      </c>
      <c r="L36" t="str">
        <f>IF(Draft2020[[#This Row],[KEEPER]]="K",Draft2020[[#This Row],[Last Contract]],IF(ISNA(VLOOKUP(Draft2020[[#This Row],[sleeper_id]],Rookies2020[player_id],1,FALSE)),"Auction","Rookie"))</f>
        <v>Rookie</v>
      </c>
      <c r="M36">
        <f>IF(Draft2020[[#This Row],[KEEPER]]="K",1+_xlfn.IFNA(INDEX(Draft2019[Net Keeper Count],MATCH(Draft2020[[#This Row],[PLAYER]],Draft2019[PLAYER],0)),0),0)</f>
        <v>1</v>
      </c>
    </row>
    <row r="37" spans="3:13" x14ac:dyDescent="0.3">
      <c r="C37">
        <v>128</v>
      </c>
      <c r="D37" t="s">
        <v>16151</v>
      </c>
      <c r="E37" t="s">
        <v>8668</v>
      </c>
      <c r="F37" t="s">
        <v>73</v>
      </c>
      <c r="G37" t="s">
        <v>10686</v>
      </c>
      <c r="H37" t="s">
        <v>347</v>
      </c>
      <c r="I37">
        <v>1</v>
      </c>
      <c r="J37" t="s">
        <v>434</v>
      </c>
      <c r="K37" t="str">
        <f>IF(Draft2020[[#This Row],[KEEPER]]="K",_xlfn.IFNA(INDEX(Draft2019[Current Contract],MATCH(Draft2020[[#This Row],[sleeper_id]],Draft2019[sleeper_id],0)),"Undrafted"),"")</f>
        <v>Rookie</v>
      </c>
      <c r="L37" t="str">
        <f>IF(Draft2020[[#This Row],[KEEPER]]="K",Draft2020[[#This Row],[Last Contract]],IF(ISNA(VLOOKUP(Draft2020[[#This Row],[sleeper_id]],Rookies2020[player_id],1,FALSE)),"Auction","Rookie"))</f>
        <v>Rookie</v>
      </c>
      <c r="M37">
        <f>IF(Draft2020[[#This Row],[KEEPER]]="K",1+_xlfn.IFNA(INDEX(Draft2019[Net Keeper Count],MATCH(Draft2020[[#This Row],[PLAYER]],Draft2019[PLAYER],0)),0),0)</f>
        <v>4</v>
      </c>
    </row>
    <row r="38" spans="3:13" x14ac:dyDescent="0.3">
      <c r="C38">
        <v>129</v>
      </c>
      <c r="D38" t="s">
        <v>16151</v>
      </c>
      <c r="E38" t="s">
        <v>6378</v>
      </c>
      <c r="F38" t="s">
        <v>80</v>
      </c>
      <c r="G38" t="s">
        <v>10635</v>
      </c>
      <c r="H38" t="s">
        <v>320</v>
      </c>
      <c r="I38">
        <v>1</v>
      </c>
      <c r="J38" t="s">
        <v>434</v>
      </c>
      <c r="K38" t="str">
        <f>IF(Draft2020[[#This Row],[KEEPER]]="K",_xlfn.IFNA(INDEX(Draft2019[Current Contract],MATCH(Draft2020[[#This Row],[sleeper_id]],Draft2019[sleeper_id],0)),"Undrafted"),"")</f>
        <v>Rookie</v>
      </c>
      <c r="L38" t="str">
        <f>IF(Draft2020[[#This Row],[KEEPER]]="K",Draft2020[[#This Row],[Last Contract]],IF(ISNA(VLOOKUP(Draft2020[[#This Row],[sleeper_id]],Rookies2020[player_id],1,FALSE)),"Auction","Rookie"))</f>
        <v>Rookie</v>
      </c>
      <c r="M38">
        <f>IF(Draft2020[[#This Row],[KEEPER]]="K",1+_xlfn.IFNA(INDEX(Draft2019[Net Keeper Count],MATCH(Draft2020[[#This Row],[PLAYER]],Draft2019[PLAYER],0)),0),0)</f>
        <v>2</v>
      </c>
    </row>
    <row r="39" spans="3:13" x14ac:dyDescent="0.3">
      <c r="C39">
        <v>130</v>
      </c>
      <c r="D39" t="s">
        <v>16151</v>
      </c>
      <c r="E39" t="s">
        <v>6447</v>
      </c>
      <c r="F39" t="s">
        <v>110</v>
      </c>
      <c r="G39" t="s">
        <v>364</v>
      </c>
      <c r="H39" t="s">
        <v>434</v>
      </c>
      <c r="I39">
        <v>1</v>
      </c>
      <c r="J39" t="s">
        <v>434</v>
      </c>
      <c r="K39" t="str">
        <f>IF(Draft2020[[#This Row],[KEEPER]]="K",_xlfn.IFNA(INDEX(Draft2019[Current Contract],MATCH(Draft2020[[#This Row],[sleeper_id]],Draft2019[sleeper_id],0)),"Undrafted"),"")</f>
        <v>Undrafted</v>
      </c>
      <c r="L39" t="str">
        <f>IF(Draft2020[[#This Row],[KEEPER]]="K",Draft2020[[#This Row],[Last Contract]],IF(ISNA(VLOOKUP(Draft2020[[#This Row],[sleeper_id]],Rookies2020[player_id],1,FALSE)),"Auction","Rookie"))</f>
        <v>Undrafted</v>
      </c>
      <c r="M39">
        <f>IF(Draft2020[[#This Row],[KEEPER]]="K",1+_xlfn.IFNA(INDEX(Draft2019[Net Keeper Count],MATCH(Draft2020[[#This Row],[PLAYER]],Draft2019[PLAYER],0)),0),0)</f>
        <v>1</v>
      </c>
    </row>
    <row r="40" spans="3:13" x14ac:dyDescent="0.3">
      <c r="C40">
        <v>131</v>
      </c>
      <c r="D40" t="s">
        <v>16151</v>
      </c>
      <c r="E40" t="s">
        <v>9708</v>
      </c>
      <c r="F40" t="s">
        <v>64</v>
      </c>
      <c r="G40" t="s">
        <v>1190</v>
      </c>
      <c r="H40" t="s">
        <v>310</v>
      </c>
      <c r="I40">
        <v>2</v>
      </c>
      <c r="J40" t="s">
        <v>434</v>
      </c>
      <c r="K40" t="str">
        <f>IF(Draft2020[[#This Row],[KEEPER]]="K",_xlfn.IFNA(INDEX(Draft2019[Current Contract],MATCH(Draft2020[[#This Row],[sleeper_id]],Draft2019[sleeper_id],0)),"Undrafted"),"")</f>
        <v>Auction</v>
      </c>
      <c r="L40" t="str">
        <f>IF(Draft2020[[#This Row],[KEEPER]]="K",Draft2020[[#This Row],[Last Contract]],IF(ISNA(VLOOKUP(Draft2020[[#This Row],[sleeper_id]],Rookies2020[player_id],1,FALSE)),"Auction","Rookie"))</f>
        <v>Auction</v>
      </c>
      <c r="M40">
        <f>IF(Draft2020[[#This Row],[KEEPER]]="K",1+_xlfn.IFNA(INDEX(Draft2019[Net Keeper Count],MATCH(Draft2020[[#This Row],[PLAYER]],Draft2019[PLAYER],0)),0),0)</f>
        <v>1</v>
      </c>
    </row>
    <row r="41" spans="3:13" x14ac:dyDescent="0.3">
      <c r="C41">
        <v>132</v>
      </c>
      <c r="D41" t="s">
        <v>16151</v>
      </c>
      <c r="E41" t="s">
        <v>7085</v>
      </c>
      <c r="F41" t="s">
        <v>141</v>
      </c>
      <c r="G41" t="s">
        <v>10605</v>
      </c>
      <c r="H41" t="s">
        <v>347</v>
      </c>
      <c r="I41">
        <v>2</v>
      </c>
      <c r="J41" s="69" t="s">
        <v>434</v>
      </c>
      <c r="K41" t="str">
        <f>IF(Draft2020[[#This Row],[KEEPER]]="K",_xlfn.IFNA(INDEX(Draft2019[Current Contract],MATCH(Draft2020[[#This Row],[sleeper_id]],Draft2019[sleeper_id],0)),"Undrafted"),"")</f>
        <v>Auction</v>
      </c>
      <c r="L41" t="str">
        <f>IF(Draft2020[[#This Row],[KEEPER]]="K",Draft2020[[#This Row],[Last Contract]],IF(ISNA(VLOOKUP(Draft2020[[#This Row],[sleeper_id]],Rookies2020[player_id],1,FALSE)),"Auction","Rookie"))</f>
        <v>Auction</v>
      </c>
      <c r="M41">
        <f>IF(Draft2020[[#This Row],[KEEPER]]="K",1+_xlfn.IFNA(INDEX(Draft2019[Net Keeper Count],MATCH(Draft2020[[#This Row],[PLAYER]],Draft2019[PLAYER],0)),0),0)</f>
        <v>1</v>
      </c>
    </row>
    <row r="42" spans="3:13" x14ac:dyDescent="0.3">
      <c r="C42">
        <v>133</v>
      </c>
      <c r="D42" t="s">
        <v>16151</v>
      </c>
      <c r="E42" t="s">
        <v>9958</v>
      </c>
      <c r="F42" t="s">
        <v>27</v>
      </c>
      <c r="G42" t="s">
        <v>10625</v>
      </c>
      <c r="H42" t="s">
        <v>347</v>
      </c>
      <c r="I42">
        <v>29</v>
      </c>
      <c r="J42" s="69" t="s">
        <v>434</v>
      </c>
      <c r="K42" t="str">
        <f>IF(Draft2020[[#This Row],[KEEPER]]="K",_xlfn.IFNA(INDEX(Draft2019[Current Contract],MATCH(Draft2020[[#This Row],[sleeper_id]],Draft2019[sleeper_id],0)),"Undrafted"),"")</f>
        <v>Rookie</v>
      </c>
      <c r="L42" t="str">
        <f>IF(Draft2020[[#This Row],[KEEPER]]="K",Draft2020[[#This Row],[Last Contract]],IF(ISNA(VLOOKUP(Draft2020[[#This Row],[sleeper_id]],Rookies2020[player_id],1,FALSE)),"Auction","Rookie"))</f>
        <v>Rookie</v>
      </c>
      <c r="M42">
        <f>IF(Draft2020[[#This Row],[KEEPER]]="K",1+_xlfn.IFNA(INDEX(Draft2019[Net Keeper Count],MATCH(Draft2020[[#This Row],[PLAYER]],Draft2019[PLAYER],0)),0),0)</f>
        <v>3</v>
      </c>
    </row>
    <row r="43" spans="3:13" x14ac:dyDescent="0.3">
      <c r="C43">
        <v>134</v>
      </c>
      <c r="D43" t="s">
        <v>16151</v>
      </c>
      <c r="E43" t="s">
        <v>5611</v>
      </c>
      <c r="F43" t="s">
        <v>74</v>
      </c>
      <c r="G43" t="s">
        <v>10654</v>
      </c>
      <c r="H43" t="s">
        <v>310</v>
      </c>
      <c r="I43">
        <v>21</v>
      </c>
      <c r="J43" s="69" t="s">
        <v>434</v>
      </c>
      <c r="K43" t="str">
        <f>IF(Draft2020[[#This Row],[KEEPER]]="K",_xlfn.IFNA(INDEX(Draft2019[Current Contract],MATCH(Draft2020[[#This Row],[sleeper_id]],Draft2019[sleeper_id],0)),"Undrafted"),"")</f>
        <v>Rookie</v>
      </c>
      <c r="L43" t="str">
        <f>IF(Draft2020[[#This Row],[KEEPER]]="K",Draft2020[[#This Row],[Last Contract]],IF(ISNA(VLOOKUP(Draft2020[[#This Row],[sleeper_id]],Rookies2020[player_id],1,FALSE)),"Auction","Rookie"))</f>
        <v>Rookie</v>
      </c>
      <c r="M43">
        <f>IF(Draft2020[[#This Row],[KEEPER]]="K",1+_xlfn.IFNA(INDEX(Draft2019[Net Keeper Count],MATCH(Draft2020[[#This Row],[PLAYER]],Draft2019[PLAYER],0)),0),0)</f>
        <v>3</v>
      </c>
    </row>
    <row r="44" spans="3:13" x14ac:dyDescent="0.3">
      <c r="C44">
        <v>135</v>
      </c>
      <c r="D44" t="s">
        <v>16151</v>
      </c>
      <c r="E44" t="s">
        <v>9516</v>
      </c>
      <c r="F44" t="s">
        <v>9515</v>
      </c>
      <c r="G44" t="s">
        <v>10708</v>
      </c>
      <c r="H44" t="s">
        <v>448</v>
      </c>
      <c r="I44">
        <v>15</v>
      </c>
      <c r="J44" s="69" t="s">
        <v>434</v>
      </c>
      <c r="K44" t="str">
        <f>IF(Draft2020[[#This Row],[KEEPER]]="K",_xlfn.IFNA(INDEX(Draft2019[Current Contract],MATCH(Draft2020[[#This Row],[sleeper_id]],Draft2019[sleeper_id],0)),"Undrafted"),"")</f>
        <v>Rookie</v>
      </c>
      <c r="L44" t="str">
        <f>IF(Draft2020[[#This Row],[KEEPER]]="K",Draft2020[[#This Row],[Last Contract]],IF(ISNA(VLOOKUP(Draft2020[[#This Row],[sleeper_id]],Rookies2020[player_id],1,FALSE)),"Auction","Rookie"))</f>
        <v>Rookie</v>
      </c>
      <c r="M44">
        <f>IF(Draft2020[[#This Row],[KEEPER]]="K",1+_xlfn.IFNA(INDEX(Draft2019[Net Keeper Count],MATCH(Draft2020[[#This Row],[PLAYER]],Draft2019[PLAYER],0)),0),0)</f>
        <v>1</v>
      </c>
    </row>
    <row r="45" spans="3:13" x14ac:dyDescent="0.3">
      <c r="C45">
        <v>136</v>
      </c>
      <c r="D45" t="s">
        <v>16151</v>
      </c>
      <c r="E45" t="s">
        <v>15427</v>
      </c>
      <c r="F45" t="s">
        <v>15428</v>
      </c>
      <c r="G45" t="s">
        <v>10637</v>
      </c>
      <c r="H45" t="s">
        <v>310</v>
      </c>
      <c r="I45">
        <v>1</v>
      </c>
      <c r="J45" s="69" t="s">
        <v>11021</v>
      </c>
      <c r="K45" t="str">
        <f>IF(Draft2020[[#This Row],[KEEPER]]="K",_xlfn.IFNA(INDEX(Draft2019[Current Contract],MATCH(Draft2020[[#This Row],[sleeper_id]],Draft2019[sleeper_id],0)),"Undrafted"),"")</f>
        <v/>
      </c>
      <c r="L45" t="str">
        <f>IF(Draft2020[[#This Row],[KEEPER]]="K",Draft2020[[#This Row],[Last Contract]],IF(ISNA(VLOOKUP(Draft2020[[#This Row],[sleeper_id]],Rookies2020[player_id],1,FALSE)),"Auction","Rookie"))</f>
        <v>Rookie</v>
      </c>
      <c r="M45">
        <f>IF(Draft2020[[#This Row],[KEEPER]]="K",1+_xlfn.IFNA(INDEX(Draft2019[Net Keeper Count],MATCH(Draft2020[[#This Row],[PLAYER]],Draft2019[PLAYER],0)),0),0)</f>
        <v>0</v>
      </c>
    </row>
    <row r="46" spans="3:13" x14ac:dyDescent="0.3">
      <c r="C46">
        <v>137</v>
      </c>
      <c r="D46" t="s">
        <v>16151</v>
      </c>
      <c r="E46" t="s">
        <v>15217</v>
      </c>
      <c r="F46" t="s">
        <v>15218</v>
      </c>
      <c r="G46" t="s">
        <v>486</v>
      </c>
      <c r="H46" t="s">
        <v>320</v>
      </c>
      <c r="I46">
        <v>1</v>
      </c>
      <c r="J46" s="69" t="s">
        <v>11021</v>
      </c>
      <c r="K46" t="str">
        <f>IF(Draft2020[[#This Row],[KEEPER]]="K",_xlfn.IFNA(INDEX(Draft2019[Current Contract],MATCH(Draft2020[[#This Row],[sleeper_id]],Draft2019[sleeper_id],0)),"Undrafted"),"")</f>
        <v/>
      </c>
      <c r="L46" t="str">
        <f>IF(Draft2020[[#This Row],[KEEPER]]="K",Draft2020[[#This Row],[Last Contract]],IF(ISNA(VLOOKUP(Draft2020[[#This Row],[sleeper_id]],Rookies2020[player_id],1,FALSE)),"Auction","Rookie"))</f>
        <v>Rookie</v>
      </c>
      <c r="M46">
        <f>IF(Draft2020[[#This Row],[KEEPER]]="K",1+_xlfn.IFNA(INDEX(Draft2019[Net Keeper Count],MATCH(Draft2020[[#This Row],[PLAYER]],Draft2019[PLAYER],0)),0),0)</f>
        <v>0</v>
      </c>
    </row>
    <row r="47" spans="3:13" x14ac:dyDescent="0.3">
      <c r="C47">
        <v>138</v>
      </c>
      <c r="D47" t="s">
        <v>16151</v>
      </c>
      <c r="E47" t="s">
        <v>14731</v>
      </c>
      <c r="F47" t="s">
        <v>14732</v>
      </c>
      <c r="G47" t="s">
        <v>364</v>
      </c>
      <c r="H47" t="s">
        <v>310</v>
      </c>
      <c r="I47">
        <v>2</v>
      </c>
      <c r="J47" s="69" t="s">
        <v>11021</v>
      </c>
      <c r="K47" t="str">
        <f>IF(Draft2020[[#This Row],[KEEPER]]="K",_xlfn.IFNA(INDEX(Draft2019[Current Contract],MATCH(Draft2020[[#This Row],[sleeper_id]],Draft2019[sleeper_id],0)),"Undrafted"),"")</f>
        <v/>
      </c>
      <c r="L47" t="str">
        <f>IF(Draft2020[[#This Row],[KEEPER]]="K",Draft2020[[#This Row],[Last Contract]],IF(ISNA(VLOOKUP(Draft2020[[#This Row],[sleeper_id]],Rookies2020[player_id],1,FALSE)),"Auction","Rookie"))</f>
        <v>Rookie</v>
      </c>
      <c r="M47">
        <f>IF(Draft2020[[#This Row],[KEEPER]]="K",1+_xlfn.IFNA(INDEX(Draft2019[Net Keeper Count],MATCH(Draft2020[[#This Row],[PLAYER]],Draft2019[PLAYER],0)),0),0)</f>
        <v>0</v>
      </c>
    </row>
    <row r="48" spans="3:13" x14ac:dyDescent="0.3">
      <c r="C48">
        <v>139</v>
      </c>
      <c r="D48" t="s">
        <v>16151</v>
      </c>
      <c r="E48" t="s">
        <v>15265</v>
      </c>
      <c r="F48" t="s">
        <v>15266</v>
      </c>
      <c r="G48" t="s">
        <v>10607</v>
      </c>
      <c r="H48" t="s">
        <v>347</v>
      </c>
      <c r="I48">
        <v>3</v>
      </c>
      <c r="J48" s="69" t="s">
        <v>11021</v>
      </c>
      <c r="K48" t="str">
        <f>IF(Draft2020[[#This Row],[KEEPER]]="K",_xlfn.IFNA(INDEX(Draft2019[Current Contract],MATCH(Draft2020[[#This Row],[sleeper_id]],Draft2019[sleeper_id],0)),"Undrafted"),"")</f>
        <v/>
      </c>
      <c r="L48" t="str">
        <f>IF(Draft2020[[#This Row],[KEEPER]]="K",Draft2020[[#This Row],[Last Contract]],IF(ISNA(VLOOKUP(Draft2020[[#This Row],[sleeper_id]],Rookies2020[player_id],1,FALSE)),"Auction","Rookie"))</f>
        <v>Rookie</v>
      </c>
      <c r="M48">
        <f>IF(Draft2020[[#This Row],[KEEPER]]="K",1+_xlfn.IFNA(INDEX(Draft2019[Net Keeper Count],MATCH(Draft2020[[#This Row],[PLAYER]],Draft2019[PLAYER],0)),0),0)</f>
        <v>0</v>
      </c>
    </row>
    <row r="49" spans="3:13" x14ac:dyDescent="0.3">
      <c r="C49">
        <v>140</v>
      </c>
      <c r="D49" t="s">
        <v>16151</v>
      </c>
      <c r="E49" t="s">
        <v>15604</v>
      </c>
      <c r="F49" t="s">
        <v>15116</v>
      </c>
      <c r="G49" t="s">
        <v>10631</v>
      </c>
      <c r="H49" t="s">
        <v>347</v>
      </c>
      <c r="I49">
        <v>4</v>
      </c>
      <c r="J49" s="69" t="s">
        <v>11021</v>
      </c>
      <c r="K49" t="str">
        <f>IF(Draft2020[[#This Row],[KEEPER]]="K",_xlfn.IFNA(INDEX(Draft2019[Current Contract],MATCH(Draft2020[[#This Row],[sleeper_id]],Draft2019[sleeper_id],0)),"Undrafted"),"")</f>
        <v/>
      </c>
      <c r="L49" t="str">
        <f>IF(Draft2020[[#This Row],[KEEPER]]="K",Draft2020[[#This Row],[Last Contract]],IF(ISNA(VLOOKUP(Draft2020[[#This Row],[sleeper_id]],Rookies2020[player_id],1,FALSE)),"Auction","Rookie"))</f>
        <v>Rookie</v>
      </c>
      <c r="M49">
        <f>IF(Draft2020[[#This Row],[KEEPER]]="K",1+_xlfn.IFNA(INDEX(Draft2019[Net Keeper Count],MATCH(Draft2020[[#This Row],[PLAYER]],Draft2019[PLAYER],0)),0),0)</f>
        <v>0</v>
      </c>
    </row>
    <row r="50" spans="3:13" x14ac:dyDescent="0.3">
      <c r="C50">
        <v>141</v>
      </c>
      <c r="D50" t="s">
        <v>16151</v>
      </c>
      <c r="E50" t="s">
        <v>14500</v>
      </c>
      <c r="F50" t="s">
        <v>14501</v>
      </c>
      <c r="G50" t="s">
        <v>10607</v>
      </c>
      <c r="H50" t="s">
        <v>347</v>
      </c>
      <c r="I50">
        <v>5</v>
      </c>
      <c r="J50" s="69" t="s">
        <v>11021</v>
      </c>
      <c r="K50" t="str">
        <f>IF(Draft2020[[#This Row],[KEEPER]]="K",_xlfn.IFNA(INDEX(Draft2019[Current Contract],MATCH(Draft2020[[#This Row],[sleeper_id]],Draft2019[sleeper_id],0)),"Undrafted"),"")</f>
        <v/>
      </c>
      <c r="L50" t="str">
        <f>IF(Draft2020[[#This Row],[KEEPER]]="K",Draft2020[[#This Row],[Last Contract]],IF(ISNA(VLOOKUP(Draft2020[[#This Row],[sleeper_id]],Rookies2020[player_id],1,FALSE)),"Auction","Rookie"))</f>
        <v>Rookie</v>
      </c>
      <c r="M50">
        <f>IF(Draft2020[[#This Row],[KEEPER]]="K",1+_xlfn.IFNA(INDEX(Draft2019[Net Keeper Count],MATCH(Draft2020[[#This Row],[PLAYER]],Draft2019[PLAYER],0)),0),0)</f>
        <v>0</v>
      </c>
    </row>
    <row r="51" spans="3:13" x14ac:dyDescent="0.3">
      <c r="C51">
        <v>1</v>
      </c>
      <c r="D51" t="s">
        <v>16150</v>
      </c>
      <c r="E51" t="s">
        <v>9302</v>
      </c>
      <c r="F51" t="s">
        <v>32</v>
      </c>
      <c r="G51" t="s">
        <v>305</v>
      </c>
      <c r="H51" t="s">
        <v>434</v>
      </c>
      <c r="I51">
        <v>1</v>
      </c>
      <c r="J51" s="69"/>
      <c r="K51" t="str">
        <f>IF(Draft2020[[#This Row],[KEEPER]]="K",_xlfn.IFNA(INDEX(Draft2019[Current Contract],MATCH(Draft2020[[#This Row],[sleeper_id]],Draft2019[sleeper_id],0)),"Undrafted"),"")</f>
        <v/>
      </c>
      <c r="L51" t="str">
        <f>IF(Draft2020[[#This Row],[KEEPER]]="K",Draft2020[[#This Row],[Last Contract]],IF(ISNA(VLOOKUP(Draft2020[[#This Row],[sleeper_id]],Rookies2020[player_id],1,FALSE)),"Auction","Rookie"))</f>
        <v>Auction</v>
      </c>
      <c r="M51">
        <f>IF(Draft2020[[#This Row],[KEEPER]]="K",1+_xlfn.IFNA(INDEX(Draft2019[Net Keeper Count],MATCH(Draft2020[[#This Row],[PLAYER]],Draft2019[PLAYER],0)),0),0)</f>
        <v>0</v>
      </c>
    </row>
    <row r="52" spans="3:13" x14ac:dyDescent="0.3">
      <c r="C52">
        <v>29</v>
      </c>
      <c r="D52" t="s">
        <v>16150</v>
      </c>
      <c r="E52" t="s">
        <v>9030</v>
      </c>
      <c r="F52" t="s">
        <v>63</v>
      </c>
      <c r="G52" t="s">
        <v>370</v>
      </c>
      <c r="H52" t="s">
        <v>448</v>
      </c>
      <c r="I52">
        <v>6</v>
      </c>
      <c r="J52" s="69"/>
      <c r="K52" t="str">
        <f>IF(Draft2020[[#This Row],[KEEPER]]="K",_xlfn.IFNA(INDEX(Draft2019[Current Contract],MATCH(Draft2020[[#This Row],[sleeper_id]],Draft2019[sleeper_id],0)),"Undrafted"),"")</f>
        <v/>
      </c>
      <c r="L52" t="str">
        <f>IF(Draft2020[[#This Row],[KEEPER]]="K",Draft2020[[#This Row],[Last Contract]],IF(ISNA(VLOOKUP(Draft2020[[#This Row],[sleeper_id]],Rookies2020[player_id],1,FALSE)),"Auction","Rookie"))</f>
        <v>Auction</v>
      </c>
      <c r="M52">
        <f>IF(Draft2020[[#This Row],[KEEPER]]="K",1+_xlfn.IFNA(INDEX(Draft2019[Net Keeper Count],MATCH(Draft2020[[#This Row],[PLAYER]],Draft2019[PLAYER],0)),0),0)</f>
        <v>0</v>
      </c>
    </row>
    <row r="53" spans="3:13" x14ac:dyDescent="0.3">
      <c r="C53">
        <v>31</v>
      </c>
      <c r="D53" t="s">
        <v>16150</v>
      </c>
      <c r="E53" t="s">
        <v>6477</v>
      </c>
      <c r="F53" t="s">
        <v>102</v>
      </c>
      <c r="G53" t="s">
        <v>10696</v>
      </c>
      <c r="H53" t="s">
        <v>320</v>
      </c>
      <c r="I53">
        <v>1</v>
      </c>
      <c r="J53" s="69"/>
      <c r="K53" t="str">
        <f>IF(Draft2020[[#This Row],[KEEPER]]="K",_xlfn.IFNA(INDEX(Draft2019[Current Contract],MATCH(Draft2020[[#This Row],[sleeper_id]],Draft2019[sleeper_id],0)),"Undrafted"),"")</f>
        <v/>
      </c>
      <c r="L53" t="str">
        <f>IF(Draft2020[[#This Row],[KEEPER]]="K",Draft2020[[#This Row],[Last Contract]],IF(ISNA(VLOOKUP(Draft2020[[#This Row],[sleeper_id]],Rookies2020[player_id],1,FALSE)),"Auction","Rookie"))</f>
        <v>Auction</v>
      </c>
      <c r="M53">
        <f>IF(Draft2020[[#This Row],[KEEPER]]="K",1+_xlfn.IFNA(INDEX(Draft2019[Net Keeper Count],MATCH(Draft2020[[#This Row],[PLAYER]],Draft2019[PLAYER],0)),0),0)</f>
        <v>0</v>
      </c>
    </row>
    <row r="54" spans="3:13" x14ac:dyDescent="0.3">
      <c r="C54">
        <v>203</v>
      </c>
      <c r="D54" t="s">
        <v>16150</v>
      </c>
      <c r="E54" t="s">
        <v>10173</v>
      </c>
      <c r="F54" t="s">
        <v>2698</v>
      </c>
      <c r="G54" t="s">
        <v>11135</v>
      </c>
      <c r="H54" t="s">
        <v>310</v>
      </c>
      <c r="I54">
        <v>1</v>
      </c>
      <c r="J54" s="69" t="s">
        <v>434</v>
      </c>
      <c r="K54" t="str">
        <f>IF(Draft2020[[#This Row],[KEEPER]]="K",_xlfn.IFNA(INDEX(Draft2019[Current Contract],MATCH(Draft2020[[#This Row],[sleeper_id]],Draft2019[sleeper_id],0)),"Undrafted"),"")</f>
        <v>Undrafted</v>
      </c>
      <c r="L54" t="str">
        <f>IF(Draft2020[[#This Row],[KEEPER]]="K",Draft2020[[#This Row],[Last Contract]],IF(ISNA(VLOOKUP(Draft2020[[#This Row],[sleeper_id]],Rookies2020[player_id],1,FALSE)),"Auction","Rookie"))</f>
        <v>Undrafted</v>
      </c>
      <c r="M54">
        <f>IF(Draft2020[[#This Row],[KEEPER]]="K",1+_xlfn.IFNA(INDEX(Draft2019[Net Keeper Count],MATCH(Draft2020[[#This Row],[PLAYER]],Draft2019[PLAYER],0)),0),0)</f>
        <v>1</v>
      </c>
    </row>
    <row r="55" spans="3:13" x14ac:dyDescent="0.3">
      <c r="C55">
        <v>204</v>
      </c>
      <c r="D55" t="s">
        <v>16150</v>
      </c>
      <c r="E55" t="s">
        <v>6729</v>
      </c>
      <c r="F55" t="s">
        <v>59</v>
      </c>
      <c r="G55" t="s">
        <v>10622</v>
      </c>
      <c r="H55" t="s">
        <v>347</v>
      </c>
      <c r="I55">
        <v>1</v>
      </c>
      <c r="J55" s="69" t="s">
        <v>434</v>
      </c>
      <c r="K55" t="str">
        <f>IF(Draft2020[[#This Row],[KEEPER]]="K",_xlfn.IFNA(INDEX(Draft2019[Current Contract],MATCH(Draft2020[[#This Row],[sleeper_id]],Draft2019[sleeper_id],0)),"Undrafted"),"")</f>
        <v>Undrafted</v>
      </c>
      <c r="L55" t="str">
        <f>IF(Draft2020[[#This Row],[KEEPER]]="K",Draft2020[[#This Row],[Last Contract]],IF(ISNA(VLOOKUP(Draft2020[[#This Row],[sleeper_id]],Rookies2020[player_id],1,FALSE)),"Auction","Rookie"))</f>
        <v>Undrafted</v>
      </c>
      <c r="M55">
        <f>IF(Draft2020[[#This Row],[KEEPER]]="K",1+_xlfn.IFNA(INDEX(Draft2019[Net Keeper Count],MATCH(Draft2020[[#This Row],[PLAYER]],Draft2019[PLAYER],0)),0),0)</f>
        <v>1</v>
      </c>
    </row>
    <row r="56" spans="3:13" x14ac:dyDescent="0.3">
      <c r="C56">
        <v>205</v>
      </c>
      <c r="D56" t="s">
        <v>16150</v>
      </c>
      <c r="E56" t="s">
        <v>7390</v>
      </c>
      <c r="F56" t="s">
        <v>7389</v>
      </c>
      <c r="G56" t="s">
        <v>10609</v>
      </c>
      <c r="H56" t="s">
        <v>347</v>
      </c>
      <c r="I56">
        <v>1</v>
      </c>
      <c r="J56" s="69" t="s">
        <v>434</v>
      </c>
      <c r="K56" t="str">
        <f>IF(Draft2020[[#This Row],[KEEPER]]="K",_xlfn.IFNA(INDEX(Draft2019[Current Contract],MATCH(Draft2020[[#This Row],[sleeper_id]],Draft2019[sleeper_id],0)),"Undrafted"),"")</f>
        <v>Undrafted</v>
      </c>
      <c r="L56" t="str">
        <f>IF(Draft2020[[#This Row],[KEEPER]]="K",Draft2020[[#This Row],[Last Contract]],IF(ISNA(VLOOKUP(Draft2020[[#This Row],[sleeper_id]],Rookies2020[player_id],1,FALSE)),"Auction","Rookie"))</f>
        <v>Undrafted</v>
      </c>
      <c r="M56">
        <f>IF(Draft2020[[#This Row],[KEEPER]]="K",1+_xlfn.IFNA(INDEX(Draft2019[Net Keeper Count],MATCH(Draft2020[[#This Row],[PLAYER]],Draft2019[PLAYER],0)),0),0)</f>
        <v>1</v>
      </c>
    </row>
    <row r="57" spans="3:13" x14ac:dyDescent="0.3">
      <c r="C57">
        <v>206</v>
      </c>
      <c r="D57" t="s">
        <v>16150</v>
      </c>
      <c r="E57" t="s">
        <v>2109</v>
      </c>
      <c r="F57" t="s">
        <v>2107</v>
      </c>
      <c r="G57" t="s">
        <v>532</v>
      </c>
      <c r="H57" t="s">
        <v>347</v>
      </c>
      <c r="I57">
        <v>2</v>
      </c>
      <c r="J57" s="69" t="s">
        <v>434</v>
      </c>
      <c r="K57" t="str">
        <f>IF(Draft2020[[#This Row],[KEEPER]]="K",_xlfn.IFNA(INDEX(Draft2019[Current Contract],MATCH(Draft2020[[#This Row],[sleeper_id]],Draft2019[sleeper_id],0)),"Undrafted"),"")</f>
        <v>Rookie</v>
      </c>
      <c r="L57" t="str">
        <f>IF(Draft2020[[#This Row],[KEEPER]]="K",Draft2020[[#This Row],[Last Contract]],IF(ISNA(VLOOKUP(Draft2020[[#This Row],[sleeper_id]],Rookies2020[player_id],1,FALSE)),"Auction","Rookie"))</f>
        <v>Rookie</v>
      </c>
      <c r="M57">
        <f>IF(Draft2020[[#This Row],[KEEPER]]="K",1+_xlfn.IFNA(INDEX(Draft2019[Net Keeper Count],MATCH(Draft2020[[#This Row],[PLAYER]],Draft2019[PLAYER],0)),0),0)</f>
        <v>1</v>
      </c>
    </row>
    <row r="58" spans="3:13" x14ac:dyDescent="0.3">
      <c r="C58">
        <v>207</v>
      </c>
      <c r="D58" t="s">
        <v>16150</v>
      </c>
      <c r="E58" t="s">
        <v>7838</v>
      </c>
      <c r="F58" t="s">
        <v>7836</v>
      </c>
      <c r="G58" t="s">
        <v>10635</v>
      </c>
      <c r="H58" t="s">
        <v>448</v>
      </c>
      <c r="I58">
        <v>1</v>
      </c>
      <c r="J58" s="69" t="s">
        <v>434</v>
      </c>
      <c r="K58" t="str">
        <f>IF(Draft2020[[#This Row],[KEEPER]]="K",_xlfn.IFNA(INDEX(Draft2019[Current Contract],MATCH(Draft2020[[#This Row],[sleeper_id]],Draft2019[sleeper_id],0)),"Undrafted"),"")</f>
        <v>Undrafted</v>
      </c>
      <c r="L58" t="str">
        <f>IF(Draft2020[[#This Row],[KEEPER]]="K",Draft2020[[#This Row],[Last Contract]],IF(ISNA(VLOOKUP(Draft2020[[#This Row],[sleeper_id]],Rookies2020[player_id],1,FALSE)),"Auction","Rookie"))</f>
        <v>Undrafted</v>
      </c>
      <c r="M58">
        <f>IF(Draft2020[[#This Row],[KEEPER]]="K",1+_xlfn.IFNA(INDEX(Draft2019[Net Keeper Count],MATCH(Draft2020[[#This Row],[PLAYER]],Draft2019[PLAYER],0)),0),0)</f>
        <v>1</v>
      </c>
    </row>
    <row r="59" spans="3:13" x14ac:dyDescent="0.3">
      <c r="C59">
        <v>208</v>
      </c>
      <c r="D59" t="s">
        <v>16150</v>
      </c>
      <c r="E59" t="s">
        <v>8787</v>
      </c>
      <c r="F59" t="s">
        <v>150</v>
      </c>
      <c r="G59" t="s">
        <v>313</v>
      </c>
      <c r="H59" t="s">
        <v>347</v>
      </c>
      <c r="I59">
        <v>6</v>
      </c>
      <c r="J59" s="69" t="s">
        <v>434</v>
      </c>
      <c r="K59" t="str">
        <f>IF(Draft2020[[#This Row],[KEEPER]]="K",_xlfn.IFNA(INDEX(Draft2019[Current Contract],MATCH(Draft2020[[#This Row],[sleeper_id]],Draft2019[sleeper_id],0)),"Undrafted"),"")</f>
        <v>Rookie</v>
      </c>
      <c r="L59" t="str">
        <f>IF(Draft2020[[#This Row],[KEEPER]]="K",Draft2020[[#This Row],[Last Contract]],IF(ISNA(VLOOKUP(Draft2020[[#This Row],[sleeper_id]],Rookies2020[player_id],1,FALSE)),"Auction","Rookie"))</f>
        <v>Rookie</v>
      </c>
      <c r="M59">
        <f>IF(Draft2020[[#This Row],[KEEPER]]="K",1+_xlfn.IFNA(INDEX(Draft2019[Net Keeper Count],MATCH(Draft2020[[#This Row],[PLAYER]],Draft2019[PLAYER],0)),0),0)</f>
        <v>4</v>
      </c>
    </row>
    <row r="60" spans="3:13" x14ac:dyDescent="0.3">
      <c r="C60">
        <v>209</v>
      </c>
      <c r="D60" t="s">
        <v>16150</v>
      </c>
      <c r="E60" t="s">
        <v>6227</v>
      </c>
      <c r="F60" t="s">
        <v>223</v>
      </c>
      <c r="G60" t="s">
        <v>486</v>
      </c>
      <c r="H60" t="s">
        <v>320</v>
      </c>
      <c r="I60">
        <v>1</v>
      </c>
      <c r="J60" s="69" t="s">
        <v>434</v>
      </c>
      <c r="K60" t="str">
        <f>IF(Draft2020[[#This Row],[KEEPER]]="K",_xlfn.IFNA(INDEX(Draft2019[Current Contract],MATCH(Draft2020[[#This Row],[sleeper_id]],Draft2019[sleeper_id],0)),"Undrafted"),"")</f>
        <v>Undrafted</v>
      </c>
      <c r="L60" t="str">
        <f>IF(Draft2020[[#This Row],[KEEPER]]="K",Draft2020[[#This Row],[Last Contract]],IF(ISNA(VLOOKUP(Draft2020[[#This Row],[sleeper_id]],Rookies2020[player_id],1,FALSE)),"Auction","Rookie"))</f>
        <v>Undrafted</v>
      </c>
      <c r="M60">
        <f>IF(Draft2020[[#This Row],[KEEPER]]="K",1+_xlfn.IFNA(INDEX(Draft2019[Net Keeper Count],MATCH(Draft2020[[#This Row],[PLAYER]],Draft2019[PLAYER],0)),0),0)</f>
        <v>1</v>
      </c>
    </row>
    <row r="61" spans="3:13" x14ac:dyDescent="0.3">
      <c r="C61">
        <v>210</v>
      </c>
      <c r="D61" t="s">
        <v>16150</v>
      </c>
      <c r="E61" t="s">
        <v>6306</v>
      </c>
      <c r="F61" t="s">
        <v>65</v>
      </c>
      <c r="G61" t="s">
        <v>10650</v>
      </c>
      <c r="H61" t="s">
        <v>448</v>
      </c>
      <c r="I61">
        <v>1</v>
      </c>
      <c r="J61" s="69" t="s">
        <v>434</v>
      </c>
      <c r="K61" t="str">
        <f>IF(Draft2020[[#This Row],[KEEPER]]="K",_xlfn.IFNA(INDEX(Draft2019[Current Contract],MATCH(Draft2020[[#This Row],[sleeper_id]],Draft2019[sleeper_id],0)),"Undrafted"),"")</f>
        <v>Auction</v>
      </c>
      <c r="L61" t="str">
        <f>IF(Draft2020[[#This Row],[KEEPER]]="K",Draft2020[[#This Row],[Last Contract]],IF(ISNA(VLOOKUP(Draft2020[[#This Row],[sleeper_id]],Rookies2020[player_id],1,FALSE)),"Auction","Rookie"))</f>
        <v>Auction</v>
      </c>
      <c r="M61">
        <f>IF(Draft2020[[#This Row],[KEEPER]]="K",1+_xlfn.IFNA(INDEX(Draft2019[Net Keeper Count],MATCH(Draft2020[[#This Row],[PLAYER]],Draft2019[PLAYER],0)),0),0)</f>
        <v>1</v>
      </c>
    </row>
    <row r="62" spans="3:13" x14ac:dyDescent="0.3">
      <c r="C62">
        <v>211</v>
      </c>
      <c r="D62" t="s">
        <v>16150</v>
      </c>
      <c r="E62" t="s">
        <v>5516</v>
      </c>
      <c r="F62" t="s">
        <v>40</v>
      </c>
      <c r="G62" t="s">
        <v>14224</v>
      </c>
      <c r="H62" t="s">
        <v>347</v>
      </c>
      <c r="I62">
        <v>1</v>
      </c>
      <c r="J62" s="69" t="s">
        <v>434</v>
      </c>
      <c r="K62" t="str">
        <f>IF(Draft2020[[#This Row],[KEEPER]]="K",_xlfn.IFNA(INDEX(Draft2019[Current Contract],MATCH(Draft2020[[#This Row],[sleeper_id]],Draft2019[sleeper_id],0)),"Undrafted"),"")</f>
        <v>Auction</v>
      </c>
      <c r="L62" t="str">
        <f>IF(Draft2020[[#This Row],[KEEPER]]="K",Draft2020[[#This Row],[Last Contract]],IF(ISNA(VLOOKUP(Draft2020[[#This Row],[sleeper_id]],Rookies2020[player_id],1,FALSE)),"Auction","Rookie"))</f>
        <v>Auction</v>
      </c>
      <c r="M62">
        <f>IF(Draft2020[[#This Row],[KEEPER]]="K",1+_xlfn.IFNA(INDEX(Draft2019[Net Keeper Count],MATCH(Draft2020[[#This Row],[PLAYER]],Draft2019[PLAYER],0)),0),0)</f>
        <v>2</v>
      </c>
    </row>
    <row r="63" spans="3:13" x14ac:dyDescent="0.3">
      <c r="C63">
        <v>212</v>
      </c>
      <c r="D63" t="s">
        <v>16150</v>
      </c>
      <c r="E63" t="s">
        <v>9127</v>
      </c>
      <c r="F63" t="s">
        <v>149</v>
      </c>
      <c r="G63" t="s">
        <v>10637</v>
      </c>
      <c r="H63" t="s">
        <v>310</v>
      </c>
      <c r="I63">
        <v>12</v>
      </c>
      <c r="J63" s="69" t="s">
        <v>434</v>
      </c>
      <c r="K63" t="str">
        <f>IF(Draft2020[[#This Row],[KEEPER]]="K",_xlfn.IFNA(INDEX(Draft2019[Current Contract],MATCH(Draft2020[[#This Row],[sleeper_id]],Draft2019[sleeper_id],0)),"Undrafted"),"")</f>
        <v>Rookie</v>
      </c>
      <c r="L63" t="str">
        <f>IF(Draft2020[[#This Row],[KEEPER]]="K",Draft2020[[#This Row],[Last Contract]],IF(ISNA(VLOOKUP(Draft2020[[#This Row],[sleeper_id]],Rookies2020[player_id],1,FALSE)),"Auction","Rookie"))</f>
        <v>Rookie</v>
      </c>
      <c r="M63">
        <f>IF(Draft2020[[#This Row],[KEEPER]]="K",1+_xlfn.IFNA(INDEX(Draft2019[Net Keeper Count],MATCH(Draft2020[[#This Row],[PLAYER]],Draft2019[PLAYER],0)),0),0)</f>
        <v>4</v>
      </c>
    </row>
    <row r="64" spans="3:13" x14ac:dyDescent="0.3">
      <c r="C64">
        <v>213</v>
      </c>
      <c r="D64" t="s">
        <v>16150</v>
      </c>
      <c r="E64" t="s">
        <v>6994</v>
      </c>
      <c r="F64" t="s">
        <v>6992</v>
      </c>
      <c r="G64" t="s">
        <v>11135</v>
      </c>
      <c r="H64" t="s">
        <v>347</v>
      </c>
      <c r="I64">
        <v>9</v>
      </c>
      <c r="J64" s="69" t="s">
        <v>434</v>
      </c>
      <c r="K64" t="str">
        <f>IF(Draft2020[[#This Row],[KEEPER]]="K",_xlfn.IFNA(INDEX(Draft2019[Current Contract],MATCH(Draft2020[[#This Row],[sleeper_id]],Draft2019[sleeper_id],0)),"Undrafted"),"")</f>
        <v>Rookie</v>
      </c>
      <c r="L64" t="str">
        <f>IF(Draft2020[[#This Row],[KEEPER]]="K",Draft2020[[#This Row],[Last Contract]],IF(ISNA(VLOOKUP(Draft2020[[#This Row],[sleeper_id]],Rookies2020[player_id],1,FALSE)),"Auction","Rookie"))</f>
        <v>Rookie</v>
      </c>
      <c r="M64">
        <f>IF(Draft2020[[#This Row],[KEEPER]]="K",1+_xlfn.IFNA(INDEX(Draft2019[Net Keeper Count],MATCH(Draft2020[[#This Row],[PLAYER]],Draft2019[PLAYER],0)),0),0)</f>
        <v>1</v>
      </c>
    </row>
    <row r="65" spans="3:13" x14ac:dyDescent="0.3">
      <c r="C65">
        <v>214</v>
      </c>
      <c r="D65" t="s">
        <v>16150</v>
      </c>
      <c r="E65" t="s">
        <v>1220</v>
      </c>
      <c r="F65" t="s">
        <v>88</v>
      </c>
      <c r="G65" t="s">
        <v>566</v>
      </c>
      <c r="H65" t="s">
        <v>347</v>
      </c>
      <c r="I65">
        <v>41</v>
      </c>
      <c r="J65" s="69" t="s">
        <v>434</v>
      </c>
      <c r="K65" t="str">
        <f>IF(Draft2020[[#This Row],[KEEPER]]="K",_xlfn.IFNA(INDEX(Draft2019[Current Contract],MATCH(Draft2020[[#This Row],[sleeper_id]],Draft2019[sleeper_id],0)),"Undrafted"),"")</f>
        <v>Auction</v>
      </c>
      <c r="L65" t="str">
        <f>IF(Draft2020[[#This Row],[KEEPER]]="K",Draft2020[[#This Row],[Last Contract]],IF(ISNA(VLOOKUP(Draft2020[[#This Row],[sleeper_id]],Rookies2020[player_id],1,FALSE)),"Auction","Rookie"))</f>
        <v>Auction</v>
      </c>
      <c r="M65">
        <f>IF(Draft2020[[#This Row],[KEEPER]]="K",1+_xlfn.IFNA(INDEX(Draft2019[Net Keeper Count],MATCH(Draft2020[[#This Row],[PLAYER]],Draft2019[PLAYER],0)),0),0)</f>
        <v>1</v>
      </c>
    </row>
    <row r="66" spans="3:13" x14ac:dyDescent="0.3">
      <c r="C66">
        <v>215</v>
      </c>
      <c r="D66" t="s">
        <v>16150</v>
      </c>
      <c r="E66" t="s">
        <v>1907</v>
      </c>
      <c r="F66" t="s">
        <v>158</v>
      </c>
      <c r="G66" t="s">
        <v>10607</v>
      </c>
      <c r="H66" t="s">
        <v>347</v>
      </c>
      <c r="I66">
        <v>11</v>
      </c>
      <c r="J66" s="69" t="s">
        <v>434</v>
      </c>
      <c r="K66" t="str">
        <f>IF(Draft2020[[#This Row],[KEEPER]]="K",_xlfn.IFNA(INDEX(Draft2019[Current Contract],MATCH(Draft2020[[#This Row],[sleeper_id]],Draft2019[sleeper_id],0)),"Undrafted"),"")</f>
        <v>Rookie</v>
      </c>
      <c r="L66" t="str">
        <f>IF(Draft2020[[#This Row],[KEEPER]]="K",Draft2020[[#This Row],[Last Contract]],IF(ISNA(VLOOKUP(Draft2020[[#This Row],[sleeper_id]],Rookies2020[player_id],1,FALSE)),"Auction","Rookie"))</f>
        <v>Rookie</v>
      </c>
      <c r="M66">
        <f>IF(Draft2020[[#This Row],[KEEPER]]="K",1+_xlfn.IFNA(INDEX(Draft2019[Net Keeper Count],MATCH(Draft2020[[#This Row],[PLAYER]],Draft2019[PLAYER],0)),0),0)</f>
        <v>2</v>
      </c>
    </row>
    <row r="67" spans="3:13" x14ac:dyDescent="0.3">
      <c r="C67">
        <v>216</v>
      </c>
      <c r="D67" t="s">
        <v>16150</v>
      </c>
      <c r="E67" t="s">
        <v>10383</v>
      </c>
      <c r="F67" t="s">
        <v>157</v>
      </c>
      <c r="G67" t="s">
        <v>10619</v>
      </c>
      <c r="H67" t="s">
        <v>448</v>
      </c>
      <c r="I67">
        <v>24</v>
      </c>
      <c r="J67" s="69" t="s">
        <v>434</v>
      </c>
      <c r="K67" t="str">
        <f>IF(Draft2020[[#This Row],[KEEPER]]="K",_xlfn.IFNA(INDEX(Draft2019[Current Contract],MATCH(Draft2020[[#This Row],[sleeper_id]],Draft2019[sleeper_id],0)),"Undrafted"),"")</f>
        <v>Auction</v>
      </c>
      <c r="L67" t="str">
        <f>IF(Draft2020[[#This Row],[KEEPER]]="K",Draft2020[[#This Row],[Last Contract]],IF(ISNA(VLOOKUP(Draft2020[[#This Row],[sleeper_id]],Rookies2020[player_id],1,FALSE)),"Auction","Rookie"))</f>
        <v>Auction</v>
      </c>
      <c r="M67">
        <f>IF(Draft2020[[#This Row],[KEEPER]]="K",1+_xlfn.IFNA(INDEX(Draft2019[Net Keeper Count],MATCH(Draft2020[[#This Row],[PLAYER]],Draft2019[PLAYER],0)),0),0)</f>
        <v>2</v>
      </c>
    </row>
    <row r="68" spans="3:13" x14ac:dyDescent="0.3">
      <c r="C68">
        <v>217</v>
      </c>
      <c r="D68" t="s">
        <v>16150</v>
      </c>
      <c r="E68" t="s">
        <v>3939</v>
      </c>
      <c r="F68" t="s">
        <v>140</v>
      </c>
      <c r="G68" t="s">
        <v>305</v>
      </c>
      <c r="H68" t="s">
        <v>320</v>
      </c>
      <c r="I68">
        <v>75</v>
      </c>
      <c r="J68" s="69" t="s">
        <v>434</v>
      </c>
      <c r="K68" t="str">
        <f>IF(Draft2020[[#This Row],[KEEPER]]="K",_xlfn.IFNA(INDEX(Draft2019[Current Contract],MATCH(Draft2020[[#This Row],[sleeper_id]],Draft2019[sleeper_id],0)),"Undrafted"),"")</f>
        <v>Auction</v>
      </c>
      <c r="L68" t="str">
        <f>IF(Draft2020[[#This Row],[KEEPER]]="K",Draft2020[[#This Row],[Last Contract]],IF(ISNA(VLOOKUP(Draft2020[[#This Row],[sleeper_id]],Rookies2020[player_id],1,FALSE)),"Auction","Rookie"))</f>
        <v>Auction</v>
      </c>
      <c r="M68">
        <f>IF(Draft2020[[#This Row],[KEEPER]]="K",1+_xlfn.IFNA(INDEX(Draft2019[Net Keeper Count],MATCH(Draft2020[[#This Row],[PLAYER]],Draft2019[PLAYER],0)),0),0)</f>
        <v>1</v>
      </c>
    </row>
    <row r="69" spans="3:13" x14ac:dyDescent="0.3">
      <c r="C69">
        <v>218</v>
      </c>
      <c r="D69" t="s">
        <v>16150</v>
      </c>
      <c r="E69" t="s">
        <v>7587</v>
      </c>
      <c r="F69" t="s">
        <v>156</v>
      </c>
      <c r="G69" t="s">
        <v>10642</v>
      </c>
      <c r="H69" t="s">
        <v>448</v>
      </c>
      <c r="I69">
        <v>78</v>
      </c>
      <c r="J69" s="69" t="s">
        <v>434</v>
      </c>
      <c r="K69" t="str">
        <f>IF(Draft2020[[#This Row],[KEEPER]]="K",_xlfn.IFNA(INDEX(Draft2019[Current Contract],MATCH(Draft2020[[#This Row],[sleeper_id]],Draft2019[sleeper_id],0)),"Undrafted"),"")</f>
        <v>Rookie</v>
      </c>
      <c r="L69" t="str">
        <f>IF(Draft2020[[#This Row],[KEEPER]]="K",Draft2020[[#This Row],[Last Contract]],IF(ISNA(VLOOKUP(Draft2020[[#This Row],[sleeper_id]],Rookies2020[player_id],1,FALSE)),"Auction","Rookie"))</f>
        <v>Rookie</v>
      </c>
      <c r="M69">
        <f>IF(Draft2020[[#This Row],[KEEPER]]="K",1+_xlfn.IFNA(INDEX(Draft2019[Net Keeper Count],MATCH(Draft2020[[#This Row],[PLAYER]],Draft2019[PLAYER],0)),0),0)</f>
        <v>3</v>
      </c>
    </row>
    <row r="70" spans="3:13" x14ac:dyDescent="0.3">
      <c r="C70">
        <v>219</v>
      </c>
      <c r="D70" t="s">
        <v>16150</v>
      </c>
      <c r="E70" t="s">
        <v>14921</v>
      </c>
      <c r="F70" t="s">
        <v>14922</v>
      </c>
      <c r="G70" t="s">
        <v>10650</v>
      </c>
      <c r="H70" t="s">
        <v>347</v>
      </c>
      <c r="I70">
        <v>1</v>
      </c>
      <c r="J70" s="69" t="s">
        <v>11021</v>
      </c>
      <c r="K70" t="str">
        <f>IF(Draft2020[[#This Row],[KEEPER]]="K",_xlfn.IFNA(INDEX(Draft2019[Current Contract],MATCH(Draft2020[[#This Row],[sleeper_id]],Draft2019[sleeper_id],0)),"Undrafted"),"")</f>
        <v/>
      </c>
      <c r="L70" t="str">
        <f>IF(Draft2020[[#This Row],[KEEPER]]="K",Draft2020[[#This Row],[Last Contract]],IF(ISNA(VLOOKUP(Draft2020[[#This Row],[sleeper_id]],Rookies2020[player_id],1,FALSE)),"Auction","Rookie"))</f>
        <v>Rookie</v>
      </c>
      <c r="M70">
        <f>IF(Draft2020[[#This Row],[KEEPER]]="K",1+_xlfn.IFNA(INDEX(Draft2019[Net Keeper Count],MATCH(Draft2020[[#This Row],[PLAYER]],Draft2019[PLAYER],0)),0),0)</f>
        <v>0</v>
      </c>
    </row>
    <row r="71" spans="3:13" x14ac:dyDescent="0.3">
      <c r="C71">
        <v>220</v>
      </c>
      <c r="D71" t="s">
        <v>16150</v>
      </c>
      <c r="E71" t="s">
        <v>15365</v>
      </c>
      <c r="F71" t="s">
        <v>15366</v>
      </c>
      <c r="G71" t="s">
        <v>10639</v>
      </c>
      <c r="H71" t="s">
        <v>347</v>
      </c>
      <c r="I71">
        <v>3</v>
      </c>
      <c r="J71" s="69" t="s">
        <v>11021</v>
      </c>
      <c r="K71" t="str">
        <f>IF(Draft2020[[#This Row],[KEEPER]]="K",_xlfn.IFNA(INDEX(Draft2019[Current Contract],MATCH(Draft2020[[#This Row],[sleeper_id]],Draft2019[sleeper_id],0)),"Undrafted"),"")</f>
        <v/>
      </c>
      <c r="L71" t="str">
        <f>IF(Draft2020[[#This Row],[KEEPER]]="K",Draft2020[[#This Row],[Last Contract]],IF(ISNA(VLOOKUP(Draft2020[[#This Row],[sleeper_id]],Rookies2020[player_id],1,FALSE)),"Auction","Rookie"))</f>
        <v>Rookie</v>
      </c>
      <c r="M71">
        <f>IF(Draft2020[[#This Row],[KEEPER]]="K",1+_xlfn.IFNA(INDEX(Draft2019[Net Keeper Count],MATCH(Draft2020[[#This Row],[PLAYER]],Draft2019[PLAYER],0)),0),0)</f>
        <v>0</v>
      </c>
    </row>
    <row r="72" spans="3:13" x14ac:dyDescent="0.3">
      <c r="C72">
        <v>221</v>
      </c>
      <c r="D72" t="s">
        <v>16150</v>
      </c>
      <c r="E72" t="s">
        <v>14684</v>
      </c>
      <c r="F72" t="s">
        <v>14685</v>
      </c>
      <c r="G72" t="s">
        <v>364</v>
      </c>
      <c r="H72" t="s">
        <v>448</v>
      </c>
      <c r="I72">
        <v>4</v>
      </c>
      <c r="J72" s="69" t="s">
        <v>11021</v>
      </c>
      <c r="K72" t="str">
        <f>IF(Draft2020[[#This Row],[KEEPER]]="K",_xlfn.IFNA(INDEX(Draft2019[Current Contract],MATCH(Draft2020[[#This Row],[sleeper_id]],Draft2019[sleeper_id],0)),"Undrafted"),"")</f>
        <v/>
      </c>
      <c r="L72" t="str">
        <f>IF(Draft2020[[#This Row],[KEEPER]]="K",Draft2020[[#This Row],[Last Contract]],IF(ISNA(VLOOKUP(Draft2020[[#This Row],[sleeper_id]],Rookies2020[player_id],1,FALSE)),"Auction","Rookie"))</f>
        <v>Rookie</v>
      </c>
      <c r="M72">
        <f>IF(Draft2020[[#This Row],[KEEPER]]="K",1+_xlfn.IFNA(INDEX(Draft2019[Net Keeper Count],MATCH(Draft2020[[#This Row],[PLAYER]],Draft2019[PLAYER],0)),0),0)</f>
        <v>0</v>
      </c>
    </row>
    <row r="73" spans="3:13" x14ac:dyDescent="0.3">
      <c r="C73">
        <v>222</v>
      </c>
      <c r="D73" t="s">
        <v>16150</v>
      </c>
      <c r="E73" t="s">
        <v>14307</v>
      </c>
      <c r="F73" t="s">
        <v>14308</v>
      </c>
      <c r="G73" t="s">
        <v>10622</v>
      </c>
      <c r="H73" t="s">
        <v>310</v>
      </c>
      <c r="I73">
        <v>4</v>
      </c>
      <c r="J73" s="69" t="s">
        <v>11021</v>
      </c>
      <c r="K73" t="str">
        <f>IF(Draft2020[[#This Row],[KEEPER]]="K",_xlfn.IFNA(INDEX(Draft2019[Current Contract],MATCH(Draft2020[[#This Row],[sleeper_id]],Draft2019[sleeper_id],0)),"Undrafted"),"")</f>
        <v/>
      </c>
      <c r="L73" t="str">
        <f>IF(Draft2020[[#This Row],[KEEPER]]="K",Draft2020[[#This Row],[Last Contract]],IF(ISNA(VLOOKUP(Draft2020[[#This Row],[sleeper_id]],Rookies2020[player_id],1,FALSE)),"Auction","Rookie"))</f>
        <v>Rookie</v>
      </c>
      <c r="M73">
        <f>IF(Draft2020[[#This Row],[KEEPER]]="K",1+_xlfn.IFNA(INDEX(Draft2019[Net Keeper Count],MATCH(Draft2020[[#This Row],[PLAYER]],Draft2019[PLAYER],0)),0),0)</f>
        <v>0</v>
      </c>
    </row>
    <row r="74" spans="3:13" x14ac:dyDescent="0.3">
      <c r="C74">
        <v>223</v>
      </c>
      <c r="D74" t="s">
        <v>16150</v>
      </c>
      <c r="E74" t="s">
        <v>14586</v>
      </c>
      <c r="F74" t="s">
        <v>14587</v>
      </c>
      <c r="G74" t="s">
        <v>10603</v>
      </c>
      <c r="H74" t="s">
        <v>347</v>
      </c>
      <c r="I74">
        <v>5</v>
      </c>
      <c r="J74" s="69" t="s">
        <v>11021</v>
      </c>
      <c r="K74" t="str">
        <f>IF(Draft2020[[#This Row],[KEEPER]]="K",_xlfn.IFNA(INDEX(Draft2019[Current Contract],MATCH(Draft2020[[#This Row],[sleeper_id]],Draft2019[sleeper_id],0)),"Undrafted"),"")</f>
        <v/>
      </c>
      <c r="L74" t="str">
        <f>IF(Draft2020[[#This Row],[KEEPER]]="K",Draft2020[[#This Row],[Last Contract]],IF(ISNA(VLOOKUP(Draft2020[[#This Row],[sleeper_id]],Rookies2020[player_id],1,FALSE)),"Auction","Rookie"))</f>
        <v>Rookie</v>
      </c>
      <c r="M74">
        <f>IF(Draft2020[[#This Row],[KEEPER]]="K",1+_xlfn.IFNA(INDEX(Draft2019[Net Keeper Count],MATCH(Draft2020[[#This Row],[PLAYER]],Draft2019[PLAYER],0)),0),0)</f>
        <v>0</v>
      </c>
    </row>
    <row r="75" spans="3:13" x14ac:dyDescent="0.3">
      <c r="C75">
        <v>8</v>
      </c>
      <c r="D75" t="s">
        <v>16155</v>
      </c>
      <c r="E75" t="s">
        <v>2729</v>
      </c>
      <c r="F75" t="s">
        <v>116</v>
      </c>
      <c r="G75" t="s">
        <v>297</v>
      </c>
      <c r="H75" t="s">
        <v>347</v>
      </c>
      <c r="I75">
        <v>32</v>
      </c>
      <c r="J75" s="69"/>
      <c r="K75" t="str">
        <f>IF(Draft2020[[#This Row],[KEEPER]]="K",_xlfn.IFNA(INDEX(Draft2019[Current Contract],MATCH(Draft2020[[#This Row],[sleeper_id]],Draft2019[sleeper_id],0)),"Undrafted"),"")</f>
        <v/>
      </c>
      <c r="L75" t="str">
        <f>IF(Draft2020[[#This Row],[KEEPER]]="K",Draft2020[[#This Row],[Last Contract]],IF(ISNA(VLOOKUP(Draft2020[[#This Row],[sleeper_id]],Rookies2020[player_id],1,FALSE)),"Auction","Rookie"))</f>
        <v>Auction</v>
      </c>
      <c r="M75">
        <f>IF(Draft2020[[#This Row],[KEEPER]]="K",1+_xlfn.IFNA(INDEX(Draft2019[Net Keeper Count],MATCH(Draft2020[[#This Row],[PLAYER]],Draft2019[PLAYER],0)),0),0)</f>
        <v>0</v>
      </c>
    </row>
    <row r="76" spans="3:13" x14ac:dyDescent="0.3">
      <c r="C76">
        <v>9</v>
      </c>
      <c r="D76" t="s">
        <v>16155</v>
      </c>
      <c r="E76" t="s">
        <v>6767</v>
      </c>
      <c r="F76" t="s">
        <v>236</v>
      </c>
      <c r="G76" t="s">
        <v>10682</v>
      </c>
      <c r="H76" t="s">
        <v>347</v>
      </c>
      <c r="I76">
        <v>53</v>
      </c>
      <c r="J76" s="69"/>
      <c r="K76" t="str">
        <f>IF(Draft2020[[#This Row],[KEEPER]]="K",_xlfn.IFNA(INDEX(Draft2019[Current Contract],MATCH(Draft2020[[#This Row],[sleeper_id]],Draft2019[sleeper_id],0)),"Undrafted"),"")</f>
        <v/>
      </c>
      <c r="L76" t="str">
        <f>IF(Draft2020[[#This Row],[KEEPER]]="K",Draft2020[[#This Row],[Last Contract]],IF(ISNA(VLOOKUP(Draft2020[[#This Row],[sleeper_id]],Rookies2020[player_id],1,FALSE)),"Auction","Rookie"))</f>
        <v>Auction</v>
      </c>
      <c r="M76">
        <f>IF(Draft2020[[#This Row],[KEEPER]]="K",1+_xlfn.IFNA(INDEX(Draft2019[Net Keeper Count],MATCH(Draft2020[[#This Row],[PLAYER]],Draft2019[PLAYER],0)),0),0)</f>
        <v>0</v>
      </c>
    </row>
    <row r="77" spans="3:13" x14ac:dyDescent="0.3">
      <c r="C77">
        <v>11</v>
      </c>
      <c r="D77" t="s">
        <v>16155</v>
      </c>
      <c r="E77" t="s">
        <v>8107</v>
      </c>
      <c r="F77" t="s">
        <v>87</v>
      </c>
      <c r="G77" t="s">
        <v>10696</v>
      </c>
      <c r="H77" t="s">
        <v>434</v>
      </c>
      <c r="I77">
        <v>1</v>
      </c>
      <c r="J77" s="69"/>
      <c r="K77" t="str">
        <f>IF(Draft2020[[#This Row],[KEEPER]]="K",_xlfn.IFNA(INDEX(Draft2019[Current Contract],MATCH(Draft2020[[#This Row],[sleeper_id]],Draft2019[sleeper_id],0)),"Undrafted"),"")</f>
        <v/>
      </c>
      <c r="L77" t="str">
        <f>IF(Draft2020[[#This Row],[KEEPER]]="K",Draft2020[[#This Row],[Last Contract]],IF(ISNA(VLOOKUP(Draft2020[[#This Row],[sleeper_id]],Rookies2020[player_id],1,FALSE)),"Auction","Rookie"))</f>
        <v>Auction</v>
      </c>
      <c r="M77">
        <f>IF(Draft2020[[#This Row],[KEEPER]]="K",1+_xlfn.IFNA(INDEX(Draft2019[Net Keeper Count],MATCH(Draft2020[[#This Row],[PLAYER]],Draft2019[PLAYER],0)),0),0)</f>
        <v>0</v>
      </c>
    </row>
    <row r="78" spans="3:13" x14ac:dyDescent="0.3">
      <c r="C78">
        <v>13</v>
      </c>
      <c r="D78" t="s">
        <v>16155</v>
      </c>
      <c r="E78" t="s">
        <v>9889</v>
      </c>
      <c r="F78" t="s">
        <v>152</v>
      </c>
      <c r="G78" t="s">
        <v>305</v>
      </c>
      <c r="H78" t="s">
        <v>347</v>
      </c>
      <c r="I78">
        <v>70</v>
      </c>
      <c r="J78" s="69"/>
      <c r="K78" t="str">
        <f>IF(Draft2020[[#This Row],[KEEPER]]="K",_xlfn.IFNA(INDEX(Draft2019[Current Contract],MATCH(Draft2020[[#This Row],[sleeper_id]],Draft2019[sleeper_id],0)),"Undrafted"),"")</f>
        <v/>
      </c>
      <c r="L78" t="str">
        <f>IF(Draft2020[[#This Row],[KEEPER]]="K",Draft2020[[#This Row],[Last Contract]],IF(ISNA(VLOOKUP(Draft2020[[#This Row],[sleeper_id]],Rookies2020[player_id],1,FALSE)),"Auction","Rookie"))</f>
        <v>Auction</v>
      </c>
      <c r="M78">
        <f>IF(Draft2020[[#This Row],[KEEPER]]="K",1+_xlfn.IFNA(INDEX(Draft2019[Net Keeper Count],MATCH(Draft2020[[#This Row],[PLAYER]],Draft2019[PLAYER],0)),0),0)</f>
        <v>0</v>
      </c>
    </row>
    <row r="79" spans="3:13" x14ac:dyDescent="0.3">
      <c r="C79">
        <v>26</v>
      </c>
      <c r="D79" t="s">
        <v>16155</v>
      </c>
      <c r="E79" t="s">
        <v>9677</v>
      </c>
      <c r="F79" t="s">
        <v>217</v>
      </c>
      <c r="G79" t="s">
        <v>351</v>
      </c>
      <c r="H79" t="s">
        <v>448</v>
      </c>
      <c r="I79">
        <v>5</v>
      </c>
      <c r="J79" s="69"/>
      <c r="K79" t="str">
        <f>IF(Draft2020[[#This Row],[KEEPER]]="K",_xlfn.IFNA(INDEX(Draft2019[Current Contract],MATCH(Draft2020[[#This Row],[sleeper_id]],Draft2019[sleeper_id],0)),"Undrafted"),"")</f>
        <v/>
      </c>
      <c r="L79" t="str">
        <f>IF(Draft2020[[#This Row],[KEEPER]]="K",Draft2020[[#This Row],[Last Contract]],IF(ISNA(VLOOKUP(Draft2020[[#This Row],[sleeper_id]],Rookies2020[player_id],1,FALSE)),"Auction","Rookie"))</f>
        <v>Auction</v>
      </c>
      <c r="M79">
        <f>IF(Draft2020[[#This Row],[KEEPER]]="K",1+_xlfn.IFNA(INDEX(Draft2019[Net Keeper Count],MATCH(Draft2020[[#This Row],[PLAYER]],Draft2019[PLAYER],0)),0),0)</f>
        <v>0</v>
      </c>
    </row>
    <row r="80" spans="3:13" x14ac:dyDescent="0.3">
      <c r="C80">
        <v>30</v>
      </c>
      <c r="D80" t="s">
        <v>16155</v>
      </c>
      <c r="E80" t="s">
        <v>10572</v>
      </c>
      <c r="F80" t="s">
        <v>85</v>
      </c>
      <c r="G80" t="s">
        <v>10682</v>
      </c>
      <c r="H80" t="s">
        <v>347</v>
      </c>
      <c r="I80">
        <v>24</v>
      </c>
      <c r="J80" s="69"/>
      <c r="K80" t="str">
        <f>IF(Draft2020[[#This Row],[KEEPER]]="K",_xlfn.IFNA(INDEX(Draft2019[Current Contract],MATCH(Draft2020[[#This Row],[sleeper_id]],Draft2019[sleeper_id],0)),"Undrafted"),"")</f>
        <v/>
      </c>
      <c r="L80" t="str">
        <f>IF(Draft2020[[#This Row],[KEEPER]]="K",Draft2020[[#This Row],[Last Contract]],IF(ISNA(VLOOKUP(Draft2020[[#This Row],[sleeper_id]],Rookies2020[player_id],1,FALSE)),"Auction","Rookie"))</f>
        <v>Auction</v>
      </c>
      <c r="M80">
        <f>IF(Draft2020[[#This Row],[KEEPER]]="K",1+_xlfn.IFNA(INDEX(Draft2019[Net Keeper Count],MATCH(Draft2020[[#This Row],[PLAYER]],Draft2019[PLAYER],0)),0),0)</f>
        <v>0</v>
      </c>
    </row>
    <row r="81" spans="3:13" x14ac:dyDescent="0.3">
      <c r="C81">
        <v>32</v>
      </c>
      <c r="D81" t="s">
        <v>16155</v>
      </c>
      <c r="E81" t="s">
        <v>9921</v>
      </c>
      <c r="F81" t="s">
        <v>232</v>
      </c>
      <c r="G81" t="s">
        <v>305</v>
      </c>
      <c r="H81" t="s">
        <v>448</v>
      </c>
      <c r="I81">
        <v>1</v>
      </c>
      <c r="J81" s="69"/>
      <c r="K81" t="str">
        <f>IF(Draft2020[[#This Row],[KEEPER]]="K",_xlfn.IFNA(INDEX(Draft2019[Current Contract],MATCH(Draft2020[[#This Row],[sleeper_id]],Draft2019[sleeper_id],0)),"Undrafted"),"")</f>
        <v/>
      </c>
      <c r="L81" t="str">
        <f>IF(Draft2020[[#This Row],[KEEPER]]="K",Draft2020[[#This Row],[Last Contract]],IF(ISNA(VLOOKUP(Draft2020[[#This Row],[sleeper_id]],Rookies2020[player_id],1,FALSE)),"Auction","Rookie"))</f>
        <v>Auction</v>
      </c>
      <c r="M81">
        <f>IF(Draft2020[[#This Row],[KEEPER]]="K",1+_xlfn.IFNA(INDEX(Draft2019[Net Keeper Count],MATCH(Draft2020[[#This Row],[PLAYER]],Draft2019[PLAYER],0)),0),0)</f>
        <v>0</v>
      </c>
    </row>
    <row r="82" spans="3:13" x14ac:dyDescent="0.3">
      <c r="C82">
        <v>224</v>
      </c>
      <c r="D82" t="s">
        <v>16155</v>
      </c>
      <c r="E82" t="s">
        <v>7815</v>
      </c>
      <c r="F82" t="s">
        <v>7813</v>
      </c>
      <c r="G82" t="s">
        <v>10603</v>
      </c>
      <c r="H82" t="s">
        <v>448</v>
      </c>
      <c r="I82">
        <v>1</v>
      </c>
      <c r="J82" s="69" t="s">
        <v>434</v>
      </c>
      <c r="K82" t="str">
        <f>IF(Draft2020[[#This Row],[KEEPER]]="K",_xlfn.IFNA(INDEX(Draft2019[Current Contract],MATCH(Draft2020[[#This Row],[sleeper_id]],Draft2019[sleeper_id],0)),"Undrafted"),"")</f>
        <v>Undrafted</v>
      </c>
      <c r="L82" t="str">
        <f>IF(Draft2020[[#This Row],[KEEPER]]="K",Draft2020[[#This Row],[Last Contract]],IF(ISNA(VLOOKUP(Draft2020[[#This Row],[sleeper_id]],Rookies2020[player_id],1,FALSE)),"Auction","Rookie"))</f>
        <v>Undrafted</v>
      </c>
      <c r="M82">
        <f>IF(Draft2020[[#This Row],[KEEPER]]="K",1+_xlfn.IFNA(INDEX(Draft2019[Net Keeper Count],MATCH(Draft2020[[#This Row],[PLAYER]],Draft2019[PLAYER],0)),0),0)</f>
        <v>1</v>
      </c>
    </row>
    <row r="83" spans="3:13" x14ac:dyDescent="0.3">
      <c r="C83">
        <v>225</v>
      </c>
      <c r="D83" t="s">
        <v>16155</v>
      </c>
      <c r="E83" t="s">
        <v>8619</v>
      </c>
      <c r="F83" t="s">
        <v>41</v>
      </c>
      <c r="G83" t="s">
        <v>10650</v>
      </c>
      <c r="H83" t="s">
        <v>347</v>
      </c>
      <c r="I83">
        <v>1</v>
      </c>
      <c r="J83" s="69" t="s">
        <v>434</v>
      </c>
      <c r="K83" t="str">
        <f>IF(Draft2020[[#This Row],[KEEPER]]="K",_xlfn.IFNA(INDEX(Draft2019[Current Contract],MATCH(Draft2020[[#This Row],[sleeper_id]],Draft2019[sleeper_id],0)),"Undrafted"),"")</f>
        <v>Undrafted</v>
      </c>
      <c r="L83" t="str">
        <f>IF(Draft2020[[#This Row],[KEEPER]]="K",Draft2020[[#This Row],[Last Contract]],IF(ISNA(VLOOKUP(Draft2020[[#This Row],[sleeper_id]],Rookies2020[player_id],1,FALSE)),"Auction","Rookie"))</f>
        <v>Undrafted</v>
      </c>
      <c r="M83">
        <f>IF(Draft2020[[#This Row],[KEEPER]]="K",1+_xlfn.IFNA(INDEX(Draft2019[Net Keeper Count],MATCH(Draft2020[[#This Row],[PLAYER]],Draft2019[PLAYER],0)),0),0)</f>
        <v>1</v>
      </c>
    </row>
    <row r="84" spans="3:13" x14ac:dyDescent="0.3">
      <c r="C84">
        <v>226</v>
      </c>
      <c r="D84" t="s">
        <v>16155</v>
      </c>
      <c r="E84" t="s">
        <v>6687</v>
      </c>
      <c r="F84" t="s">
        <v>224</v>
      </c>
      <c r="G84" t="s">
        <v>10637</v>
      </c>
      <c r="H84" t="s">
        <v>448</v>
      </c>
      <c r="I84">
        <v>22</v>
      </c>
      <c r="J84" s="69" t="s">
        <v>434</v>
      </c>
      <c r="K84" t="str">
        <f>IF(Draft2020[[#This Row],[KEEPER]]="K",_xlfn.IFNA(INDEX(Draft2019[Current Contract],MATCH(Draft2020[[#This Row],[sleeper_id]],Draft2019[sleeper_id],0)),"Undrafted"),"")</f>
        <v>Rookie</v>
      </c>
      <c r="L84" t="str">
        <f>IF(Draft2020[[#This Row],[KEEPER]]="K",Draft2020[[#This Row],[Last Contract]],IF(ISNA(VLOOKUP(Draft2020[[#This Row],[sleeper_id]],Rookies2020[player_id],1,FALSE)),"Auction","Rookie"))</f>
        <v>Rookie</v>
      </c>
      <c r="M84">
        <f>IF(Draft2020[[#This Row],[KEEPER]]="K",1+_xlfn.IFNA(INDEX(Draft2019[Net Keeper Count],MATCH(Draft2020[[#This Row],[PLAYER]],Draft2019[PLAYER],0)),0),0)</f>
        <v>3</v>
      </c>
    </row>
    <row r="85" spans="3:13" x14ac:dyDescent="0.3">
      <c r="C85">
        <v>227</v>
      </c>
      <c r="D85" t="s">
        <v>16155</v>
      </c>
      <c r="E85" t="s">
        <v>6997</v>
      </c>
      <c r="F85" t="s">
        <v>221</v>
      </c>
      <c r="G85" t="s">
        <v>486</v>
      </c>
      <c r="H85" t="s">
        <v>347</v>
      </c>
      <c r="I85">
        <v>7</v>
      </c>
      <c r="J85" s="69" t="s">
        <v>434</v>
      </c>
      <c r="K85" t="str">
        <f>IF(Draft2020[[#This Row],[KEEPER]]="K",_xlfn.IFNA(INDEX(Draft2019[Current Contract],MATCH(Draft2020[[#This Row],[sleeper_id]],Draft2019[sleeper_id],0)),"Undrafted"),"")</f>
        <v>Auction</v>
      </c>
      <c r="L85" t="str">
        <f>IF(Draft2020[[#This Row],[KEEPER]]="K",Draft2020[[#This Row],[Last Contract]],IF(ISNA(VLOOKUP(Draft2020[[#This Row],[sleeper_id]],Rookies2020[player_id],1,FALSE)),"Auction","Rookie"))</f>
        <v>Auction</v>
      </c>
      <c r="M85">
        <f>IF(Draft2020[[#This Row],[KEEPER]]="K",1+_xlfn.IFNA(INDEX(Draft2019[Net Keeper Count],MATCH(Draft2020[[#This Row],[PLAYER]],Draft2019[PLAYER],0)),0),0)</f>
        <v>2</v>
      </c>
    </row>
    <row r="86" spans="3:13" x14ac:dyDescent="0.3">
      <c r="C86">
        <v>228</v>
      </c>
      <c r="D86" t="s">
        <v>16155</v>
      </c>
      <c r="E86" t="s">
        <v>7562</v>
      </c>
      <c r="F86" t="s">
        <v>7559</v>
      </c>
      <c r="G86" t="s">
        <v>566</v>
      </c>
      <c r="H86" t="s">
        <v>320</v>
      </c>
      <c r="I86">
        <v>1</v>
      </c>
      <c r="J86" s="69" t="s">
        <v>434</v>
      </c>
      <c r="K86" t="str">
        <f>IF(Draft2020[[#This Row],[KEEPER]]="K",_xlfn.IFNA(INDEX(Draft2019[Current Contract],MATCH(Draft2020[[#This Row],[sleeper_id]],Draft2019[sleeper_id],0)),"Undrafted"),"")</f>
        <v>Undrafted</v>
      </c>
      <c r="L86" t="str">
        <f>IF(Draft2020[[#This Row],[KEEPER]]="K",Draft2020[[#This Row],[Last Contract]],IF(ISNA(VLOOKUP(Draft2020[[#This Row],[sleeper_id]],Rookies2020[player_id],1,FALSE)),"Auction","Rookie"))</f>
        <v>Undrafted</v>
      </c>
      <c r="M86">
        <f>IF(Draft2020[[#This Row],[KEEPER]]="K",1+_xlfn.IFNA(INDEX(Draft2019[Net Keeper Count],MATCH(Draft2020[[#This Row],[PLAYER]],Draft2019[PLAYER],0)),0),0)</f>
        <v>1</v>
      </c>
    </row>
    <row r="87" spans="3:13" x14ac:dyDescent="0.3">
      <c r="C87">
        <v>229</v>
      </c>
      <c r="D87" t="s">
        <v>16155</v>
      </c>
      <c r="E87" t="s">
        <v>6014</v>
      </c>
      <c r="F87" t="s">
        <v>125</v>
      </c>
      <c r="G87" t="s">
        <v>10603</v>
      </c>
      <c r="H87" t="s">
        <v>448</v>
      </c>
      <c r="I87">
        <v>2</v>
      </c>
      <c r="J87" s="69" t="s">
        <v>434</v>
      </c>
      <c r="K87" t="str">
        <f>IF(Draft2020[[#This Row],[KEEPER]]="K",_xlfn.IFNA(INDEX(Draft2019[Current Contract],MATCH(Draft2020[[#This Row],[sleeper_id]],Draft2019[sleeper_id],0)),"Undrafted"),"")</f>
        <v>Auction</v>
      </c>
      <c r="L87" t="str">
        <f>IF(Draft2020[[#This Row],[KEEPER]]="K",Draft2020[[#This Row],[Last Contract]],IF(ISNA(VLOOKUP(Draft2020[[#This Row],[sleeper_id]],Rookies2020[player_id],1,FALSE)),"Auction","Rookie"))</f>
        <v>Auction</v>
      </c>
      <c r="M87">
        <f>IF(Draft2020[[#This Row],[KEEPER]]="K",1+_xlfn.IFNA(INDEX(Draft2019[Net Keeper Count],MATCH(Draft2020[[#This Row],[PLAYER]],Draft2019[PLAYER],0)),0),0)</f>
        <v>1</v>
      </c>
    </row>
    <row r="88" spans="3:13" x14ac:dyDescent="0.3">
      <c r="C88">
        <v>230</v>
      </c>
      <c r="D88" t="s">
        <v>16155</v>
      </c>
      <c r="E88" t="s">
        <v>6549</v>
      </c>
      <c r="F88" t="s">
        <v>6546</v>
      </c>
      <c r="G88" t="s">
        <v>14224</v>
      </c>
      <c r="H88" t="s">
        <v>320</v>
      </c>
      <c r="I88">
        <v>4</v>
      </c>
      <c r="J88" s="69" t="s">
        <v>434</v>
      </c>
      <c r="K88" t="str">
        <f>IF(Draft2020[[#This Row],[KEEPER]]="K",_xlfn.IFNA(INDEX(Draft2019[Current Contract],MATCH(Draft2020[[#This Row],[sleeper_id]],Draft2019[sleeper_id],0)),"Undrafted"),"")</f>
        <v>Auction</v>
      </c>
      <c r="L88" t="str">
        <f>IF(Draft2020[[#This Row],[KEEPER]]="K",Draft2020[[#This Row],[Last Contract]],IF(ISNA(VLOOKUP(Draft2020[[#This Row],[sleeper_id]],Rookies2020[player_id],1,FALSE)),"Auction","Rookie"))</f>
        <v>Auction</v>
      </c>
      <c r="M88">
        <f>IF(Draft2020[[#This Row],[KEEPER]]="K",1+_xlfn.IFNA(INDEX(Draft2019[Net Keeper Count],MATCH(Draft2020[[#This Row],[PLAYER]],Draft2019[PLAYER],0)),0),0)</f>
        <v>1</v>
      </c>
    </row>
    <row r="89" spans="3:13" x14ac:dyDescent="0.3">
      <c r="C89">
        <v>231</v>
      </c>
      <c r="D89" t="s">
        <v>16155</v>
      </c>
      <c r="E89" t="s">
        <v>3698</v>
      </c>
      <c r="F89" t="s">
        <v>216</v>
      </c>
      <c r="G89" t="s">
        <v>10619</v>
      </c>
      <c r="H89" t="s">
        <v>347</v>
      </c>
      <c r="I89">
        <v>12</v>
      </c>
      <c r="J89" s="69" t="s">
        <v>434</v>
      </c>
      <c r="K89" t="str">
        <f>IF(Draft2020[[#This Row],[KEEPER]]="K",_xlfn.IFNA(INDEX(Draft2019[Current Contract],MATCH(Draft2020[[#This Row],[sleeper_id]],Draft2019[sleeper_id],0)),"Undrafted"),"")</f>
        <v>Auction</v>
      </c>
      <c r="L89" t="str">
        <f>IF(Draft2020[[#This Row],[KEEPER]]="K",Draft2020[[#This Row],[Last Contract]],IF(ISNA(VLOOKUP(Draft2020[[#This Row],[sleeper_id]],Rookies2020[player_id],1,FALSE)),"Auction","Rookie"))</f>
        <v>Auction</v>
      </c>
      <c r="M89">
        <f>IF(Draft2020[[#This Row],[KEEPER]]="K",1+_xlfn.IFNA(INDEX(Draft2019[Net Keeper Count],MATCH(Draft2020[[#This Row],[PLAYER]],Draft2019[PLAYER],0)),0),0)</f>
        <v>2</v>
      </c>
    </row>
    <row r="90" spans="3:13" x14ac:dyDescent="0.3">
      <c r="C90">
        <v>232</v>
      </c>
      <c r="D90" t="s">
        <v>16155</v>
      </c>
      <c r="E90" t="s">
        <v>5584</v>
      </c>
      <c r="F90" t="s">
        <v>5582</v>
      </c>
      <c r="G90" t="s">
        <v>10682</v>
      </c>
      <c r="H90" t="s">
        <v>310</v>
      </c>
      <c r="I90">
        <v>12</v>
      </c>
      <c r="J90" s="69" t="s">
        <v>434</v>
      </c>
      <c r="K90" t="str">
        <f>IF(Draft2020[[#This Row],[KEEPER]]="K",_xlfn.IFNA(INDEX(Draft2019[Current Contract],MATCH(Draft2020[[#This Row],[sleeper_id]],Draft2019[sleeper_id],0)),"Undrafted"),"")</f>
        <v>Rookie</v>
      </c>
      <c r="L90" t="str">
        <f>IF(Draft2020[[#This Row],[KEEPER]]="K",Draft2020[[#This Row],[Last Contract]],IF(ISNA(VLOOKUP(Draft2020[[#This Row],[sleeper_id]],Rookies2020[player_id],1,FALSE)),"Auction","Rookie"))</f>
        <v>Rookie</v>
      </c>
      <c r="M90">
        <f>IF(Draft2020[[#This Row],[KEEPER]]="K",1+_xlfn.IFNA(INDEX(Draft2019[Net Keeper Count],MATCH(Draft2020[[#This Row],[PLAYER]],Draft2019[PLAYER],0)),0),0)</f>
        <v>1</v>
      </c>
    </row>
    <row r="91" spans="3:13" x14ac:dyDescent="0.3">
      <c r="C91">
        <v>233</v>
      </c>
      <c r="D91" t="s">
        <v>16155</v>
      </c>
      <c r="E91" t="s">
        <v>10242</v>
      </c>
      <c r="F91" t="s">
        <v>10240</v>
      </c>
      <c r="G91" t="s">
        <v>10599</v>
      </c>
      <c r="H91" t="s">
        <v>448</v>
      </c>
      <c r="I91">
        <v>11</v>
      </c>
      <c r="J91" s="69" t="s">
        <v>434</v>
      </c>
      <c r="K91" t="str">
        <f>IF(Draft2020[[#This Row],[KEEPER]]="K",_xlfn.IFNA(INDEX(Draft2019[Current Contract],MATCH(Draft2020[[#This Row],[sleeper_id]],Draft2019[sleeper_id],0)),"Undrafted"),"")</f>
        <v>Rookie</v>
      </c>
      <c r="L91" t="str">
        <f>IF(Draft2020[[#This Row],[KEEPER]]="K",Draft2020[[#This Row],[Last Contract]],IF(ISNA(VLOOKUP(Draft2020[[#This Row],[sleeper_id]],Rookies2020[player_id],1,FALSE)),"Auction","Rookie"))</f>
        <v>Rookie</v>
      </c>
      <c r="M91">
        <f>IF(Draft2020[[#This Row],[KEEPER]]="K",1+_xlfn.IFNA(INDEX(Draft2019[Net Keeper Count],MATCH(Draft2020[[#This Row],[PLAYER]],Draft2019[PLAYER],0)),0),0)</f>
        <v>1</v>
      </c>
    </row>
    <row r="92" spans="3:13" x14ac:dyDescent="0.3">
      <c r="C92">
        <v>234</v>
      </c>
      <c r="D92" t="s">
        <v>16155</v>
      </c>
      <c r="E92" t="s">
        <v>7537</v>
      </c>
      <c r="F92" t="s">
        <v>7536</v>
      </c>
      <c r="G92" t="s">
        <v>10603</v>
      </c>
      <c r="H92" t="s">
        <v>448</v>
      </c>
      <c r="I92">
        <v>24</v>
      </c>
      <c r="J92" s="69" t="s">
        <v>434</v>
      </c>
      <c r="K92" t="str">
        <f>IF(Draft2020[[#This Row],[KEEPER]]="K",_xlfn.IFNA(INDEX(Draft2019[Current Contract],MATCH(Draft2020[[#This Row],[sleeper_id]],Draft2019[sleeper_id],0)),"Undrafted"),"")</f>
        <v>Rookie</v>
      </c>
      <c r="L92" t="str">
        <f>IF(Draft2020[[#This Row],[KEEPER]]="K",Draft2020[[#This Row],[Last Contract]],IF(ISNA(VLOOKUP(Draft2020[[#This Row],[sleeper_id]],Rookies2020[player_id],1,FALSE)),"Auction","Rookie"))</f>
        <v>Rookie</v>
      </c>
      <c r="M92">
        <f>IF(Draft2020[[#This Row],[KEEPER]]="K",1+_xlfn.IFNA(INDEX(Draft2019[Net Keeper Count],MATCH(Draft2020[[#This Row],[PLAYER]],Draft2019[PLAYER],0)),0),0)</f>
        <v>1</v>
      </c>
    </row>
    <row r="93" spans="3:13" x14ac:dyDescent="0.3">
      <c r="C93">
        <v>235</v>
      </c>
      <c r="D93" t="s">
        <v>16155</v>
      </c>
      <c r="E93" t="s">
        <v>14765</v>
      </c>
      <c r="F93" t="s">
        <v>14766</v>
      </c>
      <c r="G93" t="s">
        <v>486</v>
      </c>
      <c r="H93" t="s">
        <v>320</v>
      </c>
      <c r="I93">
        <v>1</v>
      </c>
      <c r="J93" s="69" t="s">
        <v>11021</v>
      </c>
      <c r="K93" t="str">
        <f>IF(Draft2020[[#This Row],[KEEPER]]="K",_xlfn.IFNA(INDEX(Draft2019[Current Contract],MATCH(Draft2020[[#This Row],[sleeper_id]],Draft2019[sleeper_id],0)),"Undrafted"),"")</f>
        <v/>
      </c>
      <c r="L93" t="str">
        <f>IF(Draft2020[[#This Row],[KEEPER]]="K",Draft2020[[#This Row],[Last Contract]],IF(ISNA(VLOOKUP(Draft2020[[#This Row],[sleeper_id]],Rookies2020[player_id],1,FALSE)),"Auction","Rookie"))</f>
        <v>Rookie</v>
      </c>
      <c r="M93">
        <f>IF(Draft2020[[#This Row],[KEEPER]]="K",1+_xlfn.IFNA(INDEX(Draft2019[Net Keeper Count],MATCH(Draft2020[[#This Row],[PLAYER]],Draft2019[PLAYER],0)),0),0)</f>
        <v>0</v>
      </c>
    </row>
    <row r="94" spans="3:13" x14ac:dyDescent="0.3">
      <c r="C94">
        <v>236</v>
      </c>
      <c r="D94" t="s">
        <v>16155</v>
      </c>
      <c r="E94" t="s">
        <v>15454</v>
      </c>
      <c r="F94" t="s">
        <v>15455</v>
      </c>
      <c r="G94" t="s">
        <v>10599</v>
      </c>
      <c r="H94" t="s">
        <v>347</v>
      </c>
      <c r="I94">
        <v>1</v>
      </c>
      <c r="J94" s="69" t="s">
        <v>11021</v>
      </c>
      <c r="K94" t="str">
        <f>IF(Draft2020[[#This Row],[KEEPER]]="K",_xlfn.IFNA(INDEX(Draft2019[Current Contract],MATCH(Draft2020[[#This Row],[sleeper_id]],Draft2019[sleeper_id],0)),"Undrafted"),"")</f>
        <v/>
      </c>
      <c r="L94" t="str">
        <f>IF(Draft2020[[#This Row],[KEEPER]]="K",Draft2020[[#This Row],[Last Contract]],IF(ISNA(VLOOKUP(Draft2020[[#This Row],[sleeper_id]],Rookies2020[player_id],1,FALSE)),"Auction","Rookie"))</f>
        <v>Rookie</v>
      </c>
      <c r="M94">
        <f>IF(Draft2020[[#This Row],[KEEPER]]="K",1+_xlfn.IFNA(INDEX(Draft2019[Net Keeper Count],MATCH(Draft2020[[#This Row],[PLAYER]],Draft2019[PLAYER],0)),0),0)</f>
        <v>0</v>
      </c>
    </row>
    <row r="95" spans="3:13" x14ac:dyDescent="0.3">
      <c r="C95">
        <v>237</v>
      </c>
      <c r="D95" t="s">
        <v>16155</v>
      </c>
      <c r="E95" t="s">
        <v>14927</v>
      </c>
      <c r="F95" t="s">
        <v>14928</v>
      </c>
      <c r="G95" t="s">
        <v>10708</v>
      </c>
      <c r="H95" t="s">
        <v>320</v>
      </c>
      <c r="I95">
        <v>2</v>
      </c>
      <c r="J95" s="69" t="s">
        <v>11021</v>
      </c>
      <c r="K95" t="str">
        <f>IF(Draft2020[[#This Row],[KEEPER]]="K",_xlfn.IFNA(INDEX(Draft2019[Current Contract],MATCH(Draft2020[[#This Row],[sleeper_id]],Draft2019[sleeper_id],0)),"Undrafted"),"")</f>
        <v/>
      </c>
      <c r="L95" t="str">
        <f>IF(Draft2020[[#This Row],[KEEPER]]="K",Draft2020[[#This Row],[Last Contract]],IF(ISNA(VLOOKUP(Draft2020[[#This Row],[sleeper_id]],Rookies2020[player_id],1,FALSE)),"Auction","Rookie"))</f>
        <v>Rookie</v>
      </c>
      <c r="M95">
        <f>IF(Draft2020[[#This Row],[KEEPER]]="K",1+_xlfn.IFNA(INDEX(Draft2019[Net Keeper Count],MATCH(Draft2020[[#This Row],[PLAYER]],Draft2019[PLAYER],0)),0),0)</f>
        <v>0</v>
      </c>
    </row>
    <row r="96" spans="3:13" x14ac:dyDescent="0.3">
      <c r="C96">
        <v>238</v>
      </c>
      <c r="D96" t="s">
        <v>16155</v>
      </c>
      <c r="E96" t="s">
        <v>14334</v>
      </c>
      <c r="F96" t="s">
        <v>14335</v>
      </c>
      <c r="G96" t="s">
        <v>297</v>
      </c>
      <c r="H96" t="s">
        <v>448</v>
      </c>
      <c r="I96">
        <v>3</v>
      </c>
      <c r="J96" s="69" t="s">
        <v>11021</v>
      </c>
      <c r="K96" t="str">
        <f>IF(Draft2020[[#This Row],[KEEPER]]="K",_xlfn.IFNA(INDEX(Draft2019[Current Contract],MATCH(Draft2020[[#This Row],[sleeper_id]],Draft2019[sleeper_id],0)),"Undrafted"),"")</f>
        <v/>
      </c>
      <c r="L96" t="str">
        <f>IF(Draft2020[[#This Row],[KEEPER]]="K",Draft2020[[#This Row],[Last Contract]],IF(ISNA(VLOOKUP(Draft2020[[#This Row],[sleeper_id]],Rookies2020[player_id],1,FALSE)),"Auction","Rookie"))</f>
        <v>Rookie</v>
      </c>
      <c r="M96">
        <f>IF(Draft2020[[#This Row],[KEEPER]]="K",1+_xlfn.IFNA(INDEX(Draft2019[Net Keeper Count],MATCH(Draft2020[[#This Row],[PLAYER]],Draft2019[PLAYER],0)),0),0)</f>
        <v>0</v>
      </c>
    </row>
    <row r="97" spans="3:13" x14ac:dyDescent="0.3">
      <c r="C97">
        <v>239</v>
      </c>
      <c r="D97" t="s">
        <v>16155</v>
      </c>
      <c r="E97" t="s">
        <v>14635</v>
      </c>
      <c r="F97" t="s">
        <v>14636</v>
      </c>
      <c r="G97" t="s">
        <v>351</v>
      </c>
      <c r="H97" t="s">
        <v>347</v>
      </c>
      <c r="I97">
        <v>4</v>
      </c>
      <c r="J97" s="69" t="s">
        <v>11021</v>
      </c>
      <c r="K97" t="str">
        <f>IF(Draft2020[[#This Row],[KEEPER]]="K",_xlfn.IFNA(INDEX(Draft2019[Current Contract],MATCH(Draft2020[[#This Row],[sleeper_id]],Draft2019[sleeper_id],0)),"Undrafted"),"")</f>
        <v/>
      </c>
      <c r="L97" t="str">
        <f>IF(Draft2020[[#This Row],[KEEPER]]="K",Draft2020[[#This Row],[Last Contract]],IF(ISNA(VLOOKUP(Draft2020[[#This Row],[sleeper_id]],Rookies2020[player_id],1,FALSE)),"Auction","Rookie"))</f>
        <v>Rookie</v>
      </c>
      <c r="M97">
        <f>IF(Draft2020[[#This Row],[KEEPER]]="K",1+_xlfn.IFNA(INDEX(Draft2019[Net Keeper Count],MATCH(Draft2020[[#This Row],[PLAYER]],Draft2019[PLAYER],0)),0),0)</f>
        <v>0</v>
      </c>
    </row>
    <row r="98" spans="3:13" x14ac:dyDescent="0.3">
      <c r="C98">
        <v>240</v>
      </c>
      <c r="D98" t="s">
        <v>16155</v>
      </c>
      <c r="E98" t="s">
        <v>15212</v>
      </c>
      <c r="F98" t="s">
        <v>15213</v>
      </c>
      <c r="G98" t="s">
        <v>532</v>
      </c>
      <c r="H98" t="s">
        <v>347</v>
      </c>
      <c r="I98">
        <v>4</v>
      </c>
      <c r="J98" s="69" t="s">
        <v>11021</v>
      </c>
      <c r="K98" t="str">
        <f>IF(Draft2020[[#This Row],[KEEPER]]="K",_xlfn.IFNA(INDEX(Draft2019[Current Contract],MATCH(Draft2020[[#This Row],[sleeper_id]],Draft2019[sleeper_id],0)),"Undrafted"),"")</f>
        <v/>
      </c>
      <c r="L98" t="str">
        <f>IF(Draft2020[[#This Row],[KEEPER]]="K",Draft2020[[#This Row],[Last Contract]],IF(ISNA(VLOOKUP(Draft2020[[#This Row],[sleeper_id]],Rookies2020[player_id],1,FALSE)),"Auction","Rookie"))</f>
        <v>Rookie</v>
      </c>
      <c r="M98">
        <f>IF(Draft2020[[#This Row],[KEEPER]]="K",1+_xlfn.IFNA(INDEX(Draft2019[Net Keeper Count],MATCH(Draft2020[[#This Row],[PLAYER]],Draft2019[PLAYER],0)),0),0)</f>
        <v>0</v>
      </c>
    </row>
    <row r="99" spans="3:13" x14ac:dyDescent="0.3">
      <c r="C99">
        <v>4</v>
      </c>
      <c r="D99" t="s">
        <v>16152</v>
      </c>
      <c r="E99" t="s">
        <v>7803</v>
      </c>
      <c r="F99" t="s">
        <v>48</v>
      </c>
      <c r="G99" t="s">
        <v>532</v>
      </c>
      <c r="H99" t="s">
        <v>320</v>
      </c>
      <c r="I99">
        <v>74</v>
      </c>
      <c r="J99" s="69"/>
      <c r="K99" t="str">
        <f>IF(Draft2020[[#This Row],[KEEPER]]="K",_xlfn.IFNA(INDEX(Draft2019[Current Contract],MATCH(Draft2020[[#This Row],[sleeper_id]],Draft2019[sleeper_id],0)),"Undrafted"),"")</f>
        <v/>
      </c>
      <c r="L99" t="str">
        <f>IF(Draft2020[[#This Row],[KEEPER]]="K",Draft2020[[#This Row],[Last Contract]],IF(ISNA(VLOOKUP(Draft2020[[#This Row],[sleeper_id]],Rookies2020[player_id],1,FALSE)),"Auction","Rookie"))</f>
        <v>Auction</v>
      </c>
      <c r="M99">
        <f>IF(Draft2020[[#This Row],[KEEPER]]="K",1+_xlfn.IFNA(INDEX(Draft2019[Net Keeper Count],MATCH(Draft2020[[#This Row],[PLAYER]],Draft2019[PLAYER],0)),0),0)</f>
        <v>0</v>
      </c>
    </row>
    <row r="100" spans="3:13" x14ac:dyDescent="0.3">
      <c r="C100">
        <v>20</v>
      </c>
      <c r="D100" t="s">
        <v>16152</v>
      </c>
      <c r="E100" t="s">
        <v>6927</v>
      </c>
      <c r="F100" t="s">
        <v>118</v>
      </c>
      <c r="G100" t="s">
        <v>10609</v>
      </c>
      <c r="H100" t="s">
        <v>347</v>
      </c>
      <c r="I100">
        <v>40</v>
      </c>
      <c r="J100" s="69"/>
      <c r="K100" t="str">
        <f>IF(Draft2020[[#This Row],[KEEPER]]="K",_xlfn.IFNA(INDEX(Draft2019[Current Contract],MATCH(Draft2020[[#This Row],[sleeper_id]],Draft2019[sleeper_id],0)),"Undrafted"),"")</f>
        <v/>
      </c>
      <c r="L100" t="str">
        <f>IF(Draft2020[[#This Row],[KEEPER]]="K",Draft2020[[#This Row],[Last Contract]],IF(ISNA(VLOOKUP(Draft2020[[#This Row],[sleeper_id]],Rookies2020[player_id],1,FALSE)),"Auction","Rookie"))</f>
        <v>Auction</v>
      </c>
      <c r="M100">
        <f>IF(Draft2020[[#This Row],[KEEPER]]="K",1+_xlfn.IFNA(INDEX(Draft2019[Net Keeper Count],MATCH(Draft2020[[#This Row],[PLAYER]],Draft2019[PLAYER],0)),0),0)</f>
        <v>0</v>
      </c>
    </row>
    <row r="101" spans="3:13" x14ac:dyDescent="0.3">
      <c r="C101">
        <v>181</v>
      </c>
      <c r="D101" t="s">
        <v>16152</v>
      </c>
      <c r="E101" t="s">
        <v>9741</v>
      </c>
      <c r="F101" t="s">
        <v>123</v>
      </c>
      <c r="G101" t="s">
        <v>10635</v>
      </c>
      <c r="H101" t="s">
        <v>448</v>
      </c>
      <c r="I101">
        <v>1</v>
      </c>
      <c r="J101" s="69" t="s">
        <v>434</v>
      </c>
      <c r="K101" t="str">
        <f>IF(Draft2020[[#This Row],[KEEPER]]="K",_xlfn.IFNA(INDEX(Draft2019[Current Contract],MATCH(Draft2020[[#This Row],[sleeper_id]],Draft2019[sleeper_id],0)),"Undrafted"),"")</f>
        <v>Undrafted</v>
      </c>
      <c r="L101" t="str">
        <f>IF(Draft2020[[#This Row],[KEEPER]]="K",Draft2020[[#This Row],[Last Contract]],IF(ISNA(VLOOKUP(Draft2020[[#This Row],[sleeper_id]],Rookies2020[player_id],1,FALSE)),"Auction","Rookie"))</f>
        <v>Undrafted</v>
      </c>
      <c r="M101">
        <f>IF(Draft2020[[#This Row],[KEEPER]]="K",1+_xlfn.IFNA(INDEX(Draft2019[Net Keeper Count],MATCH(Draft2020[[#This Row],[PLAYER]],Draft2019[PLAYER],0)),0),0)</f>
        <v>2</v>
      </c>
    </row>
    <row r="102" spans="3:13" x14ac:dyDescent="0.3">
      <c r="C102">
        <v>182</v>
      </c>
      <c r="D102" t="s">
        <v>16152</v>
      </c>
      <c r="E102" t="s">
        <v>14956</v>
      </c>
      <c r="F102" t="s">
        <v>7096</v>
      </c>
      <c r="G102" t="s">
        <v>10603</v>
      </c>
      <c r="H102" t="s">
        <v>347</v>
      </c>
      <c r="I102">
        <v>4</v>
      </c>
      <c r="J102" s="69" t="s">
        <v>434</v>
      </c>
      <c r="K102" t="str">
        <f>IF(Draft2020[[#This Row],[KEEPER]]="K",_xlfn.IFNA(INDEX(Draft2019[Current Contract],MATCH(Draft2020[[#This Row],[sleeper_id]],Draft2019[sleeper_id],0)),"Undrafted"),"")</f>
        <v>Rookie</v>
      </c>
      <c r="L102" t="str">
        <f>IF(Draft2020[[#This Row],[KEEPER]]="K",Draft2020[[#This Row],[Last Contract]],IF(ISNA(VLOOKUP(Draft2020[[#This Row],[sleeper_id]],Rookies2020[player_id],1,FALSE)),"Auction","Rookie"))</f>
        <v>Rookie</v>
      </c>
      <c r="M102">
        <f>IF(Draft2020[[#This Row],[KEEPER]]="K",1+_xlfn.IFNA(INDEX(Draft2019[Net Keeper Count],MATCH(Draft2020[[#This Row],[PLAYER]],Draft2019[PLAYER],0)),0),0)</f>
        <v>1</v>
      </c>
    </row>
    <row r="103" spans="3:13" x14ac:dyDescent="0.3">
      <c r="C103">
        <v>183</v>
      </c>
      <c r="D103" t="s">
        <v>16152</v>
      </c>
      <c r="E103" t="s">
        <v>1146</v>
      </c>
      <c r="F103" t="s">
        <v>1142</v>
      </c>
      <c r="G103" t="s">
        <v>10654</v>
      </c>
      <c r="H103" t="s">
        <v>448</v>
      </c>
      <c r="I103">
        <v>1</v>
      </c>
      <c r="J103" s="69" t="s">
        <v>434</v>
      </c>
      <c r="K103" t="str">
        <f>IF(Draft2020[[#This Row],[KEEPER]]="K",_xlfn.IFNA(INDEX(Draft2019[Current Contract],MATCH(Draft2020[[#This Row],[sleeper_id]],Draft2019[sleeper_id],0)),"Undrafted"),"")</f>
        <v>Auction</v>
      </c>
      <c r="L103" t="str">
        <f>IF(Draft2020[[#This Row],[KEEPER]]="K",Draft2020[[#This Row],[Last Contract]],IF(ISNA(VLOOKUP(Draft2020[[#This Row],[sleeper_id]],Rookies2020[player_id],1,FALSE)),"Auction","Rookie"))</f>
        <v>Auction</v>
      </c>
      <c r="M103">
        <f>IF(Draft2020[[#This Row],[KEEPER]]="K",1+_xlfn.IFNA(INDEX(Draft2019[Net Keeper Count],MATCH(Draft2020[[#This Row],[PLAYER]],Draft2019[PLAYER],0)),0),0)</f>
        <v>1</v>
      </c>
    </row>
    <row r="104" spans="3:13" x14ac:dyDescent="0.3">
      <c r="C104">
        <v>184</v>
      </c>
      <c r="D104" t="s">
        <v>16152</v>
      </c>
      <c r="E104" t="s">
        <v>13890</v>
      </c>
      <c r="F104" t="s">
        <v>6042</v>
      </c>
      <c r="G104" t="s">
        <v>10625</v>
      </c>
      <c r="H104" t="s">
        <v>448</v>
      </c>
      <c r="I104">
        <v>3</v>
      </c>
      <c r="J104" s="69" t="s">
        <v>434</v>
      </c>
      <c r="K104" t="str">
        <f>IF(Draft2020[[#This Row],[KEEPER]]="K",_xlfn.IFNA(INDEX(Draft2019[Current Contract],MATCH(Draft2020[[#This Row],[sleeper_id]],Draft2019[sleeper_id],0)),"Undrafted"),"")</f>
        <v>Rookie</v>
      </c>
      <c r="L104" t="str">
        <f>IF(Draft2020[[#This Row],[KEEPER]]="K",Draft2020[[#This Row],[Last Contract]],IF(ISNA(VLOOKUP(Draft2020[[#This Row],[sleeper_id]],Rookies2020[player_id],1,FALSE)),"Auction","Rookie"))</f>
        <v>Rookie</v>
      </c>
      <c r="M104">
        <f>IF(Draft2020[[#This Row],[KEEPER]]="K",1+_xlfn.IFNA(INDEX(Draft2019[Net Keeper Count],MATCH(Draft2020[[#This Row],[PLAYER]],Draft2019[PLAYER],0)),0),0)</f>
        <v>1</v>
      </c>
    </row>
    <row r="105" spans="3:13" x14ac:dyDescent="0.3">
      <c r="C105">
        <v>185</v>
      </c>
      <c r="D105" t="s">
        <v>16152</v>
      </c>
      <c r="E105" t="s">
        <v>2252</v>
      </c>
      <c r="F105" t="s">
        <v>135</v>
      </c>
      <c r="G105" t="s">
        <v>10637</v>
      </c>
      <c r="H105" t="s">
        <v>448</v>
      </c>
      <c r="I105">
        <v>3</v>
      </c>
      <c r="J105" s="69" t="s">
        <v>434</v>
      </c>
      <c r="K105" t="str">
        <f>IF(Draft2020[[#This Row],[KEEPER]]="K",_xlfn.IFNA(INDEX(Draft2019[Current Contract],MATCH(Draft2020[[#This Row],[sleeper_id]],Draft2019[sleeper_id],0)),"Undrafted"),"")</f>
        <v>Rookie</v>
      </c>
      <c r="L105" t="str">
        <f>IF(Draft2020[[#This Row],[KEEPER]]="K",Draft2020[[#This Row],[Last Contract]],IF(ISNA(VLOOKUP(Draft2020[[#This Row],[sleeper_id]],Rookies2020[player_id],1,FALSE)),"Auction","Rookie"))</f>
        <v>Rookie</v>
      </c>
      <c r="M105">
        <f>IF(Draft2020[[#This Row],[KEEPER]]="K",1+_xlfn.IFNA(INDEX(Draft2019[Net Keeper Count],MATCH(Draft2020[[#This Row],[PLAYER]],Draft2019[PLAYER],0)),0),0)</f>
        <v>2</v>
      </c>
    </row>
    <row r="106" spans="3:13" x14ac:dyDescent="0.3">
      <c r="C106">
        <v>186</v>
      </c>
      <c r="D106" t="s">
        <v>16152</v>
      </c>
      <c r="E106" t="s">
        <v>9787</v>
      </c>
      <c r="F106" t="s">
        <v>132</v>
      </c>
      <c r="G106" t="s">
        <v>10708</v>
      </c>
      <c r="H106" t="s">
        <v>347</v>
      </c>
      <c r="I106">
        <v>4</v>
      </c>
      <c r="J106" s="69" t="s">
        <v>434</v>
      </c>
      <c r="K106" t="str">
        <f>IF(Draft2020[[#This Row],[KEEPER]]="K",_xlfn.IFNA(INDEX(Draft2019[Current Contract],MATCH(Draft2020[[#This Row],[sleeper_id]],Draft2019[sleeper_id],0)),"Undrafted"),"")</f>
        <v>Rookie</v>
      </c>
      <c r="L106" t="str">
        <f>IF(Draft2020[[#This Row],[KEEPER]]="K",Draft2020[[#This Row],[Last Contract]],IF(ISNA(VLOOKUP(Draft2020[[#This Row],[sleeper_id]],Rookies2020[player_id],1,FALSE)),"Auction","Rookie"))</f>
        <v>Rookie</v>
      </c>
      <c r="M106">
        <f>IF(Draft2020[[#This Row],[KEEPER]]="K",1+_xlfn.IFNA(INDEX(Draft2019[Net Keeper Count],MATCH(Draft2020[[#This Row],[PLAYER]],Draft2019[PLAYER],0)),0),0)</f>
        <v>2</v>
      </c>
    </row>
    <row r="107" spans="3:13" x14ac:dyDescent="0.3">
      <c r="C107">
        <v>187</v>
      </c>
      <c r="D107" t="s">
        <v>16152</v>
      </c>
      <c r="E107" t="s">
        <v>9747</v>
      </c>
      <c r="F107" t="s">
        <v>9746</v>
      </c>
      <c r="G107" t="s">
        <v>10686</v>
      </c>
      <c r="H107" t="s">
        <v>347</v>
      </c>
      <c r="I107">
        <v>2</v>
      </c>
      <c r="J107" s="69" t="s">
        <v>434</v>
      </c>
      <c r="K107" t="str">
        <f>IF(Draft2020[[#This Row],[KEEPER]]="K",_xlfn.IFNA(INDEX(Draft2019[Current Contract],MATCH(Draft2020[[#This Row],[sleeper_id]],Draft2019[sleeper_id],0)),"Undrafted"),"")</f>
        <v>Rookie</v>
      </c>
      <c r="L107" t="str">
        <f>IF(Draft2020[[#This Row],[KEEPER]]="K",Draft2020[[#This Row],[Last Contract]],IF(ISNA(VLOOKUP(Draft2020[[#This Row],[sleeper_id]],Rookies2020[player_id],1,FALSE)),"Auction","Rookie"))</f>
        <v>Rookie</v>
      </c>
      <c r="M107">
        <f>IF(Draft2020[[#This Row],[KEEPER]]="K",1+_xlfn.IFNA(INDEX(Draft2019[Net Keeper Count],MATCH(Draft2020[[#This Row],[PLAYER]],Draft2019[PLAYER],0)),0),0)</f>
        <v>1</v>
      </c>
    </row>
    <row r="108" spans="3:13" x14ac:dyDescent="0.3">
      <c r="C108">
        <v>188</v>
      </c>
      <c r="D108" t="s">
        <v>16152</v>
      </c>
      <c r="E108" t="s">
        <v>8045</v>
      </c>
      <c r="F108" t="s">
        <v>133</v>
      </c>
      <c r="G108" t="s">
        <v>10603</v>
      </c>
      <c r="H108" t="s">
        <v>320</v>
      </c>
      <c r="I108">
        <v>2</v>
      </c>
      <c r="J108" s="69" t="s">
        <v>434</v>
      </c>
      <c r="K108" t="str">
        <f>IF(Draft2020[[#This Row],[KEEPER]]="K",_xlfn.IFNA(INDEX(Draft2019[Current Contract],MATCH(Draft2020[[#This Row],[sleeper_id]],Draft2019[sleeper_id],0)),"Undrafted"),"")</f>
        <v>Rookie</v>
      </c>
      <c r="L108" t="str">
        <f>IF(Draft2020[[#This Row],[KEEPER]]="K",Draft2020[[#This Row],[Last Contract]],IF(ISNA(VLOOKUP(Draft2020[[#This Row],[sleeper_id]],Rookies2020[player_id],1,FALSE)),"Auction","Rookie"))</f>
        <v>Rookie</v>
      </c>
      <c r="M108">
        <f>IF(Draft2020[[#This Row],[KEEPER]]="K",1+_xlfn.IFNA(INDEX(Draft2019[Net Keeper Count],MATCH(Draft2020[[#This Row],[PLAYER]],Draft2019[PLAYER],0)),0),0)</f>
        <v>2</v>
      </c>
    </row>
    <row r="109" spans="3:13" x14ac:dyDescent="0.3">
      <c r="C109">
        <v>189</v>
      </c>
      <c r="D109" t="s">
        <v>16152</v>
      </c>
      <c r="E109" t="s">
        <v>8655</v>
      </c>
      <c r="F109" t="s">
        <v>8653</v>
      </c>
      <c r="G109" t="s">
        <v>10603</v>
      </c>
      <c r="H109" t="s">
        <v>434</v>
      </c>
      <c r="I109">
        <v>1</v>
      </c>
      <c r="J109" s="69" t="s">
        <v>434</v>
      </c>
      <c r="K109" t="str">
        <f>IF(Draft2020[[#This Row],[KEEPER]]="K",_xlfn.IFNA(INDEX(Draft2019[Current Contract],MATCH(Draft2020[[#This Row],[sleeper_id]],Draft2019[sleeper_id],0)),"Undrafted"),"")</f>
        <v>Undrafted</v>
      </c>
      <c r="L109" t="str">
        <f>IF(Draft2020[[#This Row],[KEEPER]]="K",Draft2020[[#This Row],[Last Contract]],IF(ISNA(VLOOKUP(Draft2020[[#This Row],[sleeper_id]],Rookies2020[player_id],1,FALSE)),"Auction","Rookie"))</f>
        <v>Undrafted</v>
      </c>
      <c r="M109">
        <f>IF(Draft2020[[#This Row],[KEEPER]]="K",1+_xlfn.IFNA(INDEX(Draft2019[Net Keeper Count],MATCH(Draft2020[[#This Row],[PLAYER]],Draft2019[PLAYER],0)),0),0)</f>
        <v>1</v>
      </c>
    </row>
    <row r="110" spans="3:13" x14ac:dyDescent="0.3">
      <c r="C110">
        <v>190</v>
      </c>
      <c r="D110" t="s">
        <v>16152</v>
      </c>
      <c r="E110" t="s">
        <v>1472</v>
      </c>
      <c r="F110" t="s">
        <v>1470</v>
      </c>
      <c r="G110" t="s">
        <v>364</v>
      </c>
      <c r="H110" t="s">
        <v>448</v>
      </c>
      <c r="I110">
        <v>2</v>
      </c>
      <c r="J110" s="69" t="s">
        <v>434</v>
      </c>
      <c r="K110" t="str">
        <f>IF(Draft2020[[#This Row],[KEEPER]]="K",_xlfn.IFNA(INDEX(Draft2019[Current Contract],MATCH(Draft2020[[#This Row],[sleeper_id]],Draft2019[sleeper_id],0)),"Undrafted"),"")</f>
        <v>Rookie</v>
      </c>
      <c r="L110" t="str">
        <f>IF(Draft2020[[#This Row],[KEEPER]]="K",Draft2020[[#This Row],[Last Contract]],IF(ISNA(VLOOKUP(Draft2020[[#This Row],[sleeper_id]],Rookies2020[player_id],1,FALSE)),"Auction","Rookie"))</f>
        <v>Rookie</v>
      </c>
      <c r="M110">
        <f>IF(Draft2020[[#This Row],[KEEPER]]="K",1+_xlfn.IFNA(INDEX(Draft2019[Net Keeper Count],MATCH(Draft2020[[#This Row],[PLAYER]],Draft2019[PLAYER],0)),0),0)</f>
        <v>1</v>
      </c>
    </row>
    <row r="111" spans="3:13" x14ac:dyDescent="0.3">
      <c r="C111">
        <v>191</v>
      </c>
      <c r="D111" t="s">
        <v>16152</v>
      </c>
      <c r="E111" t="s">
        <v>7732</v>
      </c>
      <c r="F111" t="s">
        <v>207</v>
      </c>
      <c r="G111" t="s">
        <v>1190</v>
      </c>
      <c r="H111" t="s">
        <v>320</v>
      </c>
      <c r="I111">
        <v>1</v>
      </c>
      <c r="J111" s="69" t="s">
        <v>434</v>
      </c>
      <c r="K111" t="str">
        <f>IF(Draft2020[[#This Row],[KEEPER]]="K",_xlfn.IFNA(INDEX(Draft2019[Current Contract],MATCH(Draft2020[[#This Row],[sleeper_id]],Draft2019[sleeper_id],0)),"Undrafted"),"")</f>
        <v>Undrafted</v>
      </c>
      <c r="L111" t="str">
        <f>IF(Draft2020[[#This Row],[KEEPER]]="K",Draft2020[[#This Row],[Last Contract]],IF(ISNA(VLOOKUP(Draft2020[[#This Row],[sleeper_id]],Rookies2020[player_id],1,FALSE)),"Auction","Rookie"))</f>
        <v>Undrafted</v>
      </c>
      <c r="M111">
        <f>IF(Draft2020[[#This Row],[KEEPER]]="K",1+_xlfn.IFNA(INDEX(Draft2019[Net Keeper Count],MATCH(Draft2020[[#This Row],[PLAYER]],Draft2019[PLAYER],0)),0),0)</f>
        <v>1</v>
      </c>
    </row>
    <row r="112" spans="3:13" x14ac:dyDescent="0.3">
      <c r="C112">
        <v>192</v>
      </c>
      <c r="D112" t="s">
        <v>16152</v>
      </c>
      <c r="E112" t="s">
        <v>8086</v>
      </c>
      <c r="F112" t="s">
        <v>129</v>
      </c>
      <c r="G112" t="s">
        <v>10631</v>
      </c>
      <c r="H112" t="s">
        <v>347</v>
      </c>
      <c r="I112">
        <v>6</v>
      </c>
      <c r="J112" s="69" t="s">
        <v>434</v>
      </c>
      <c r="K112" t="str">
        <f>IF(Draft2020[[#This Row],[KEEPER]]="K",_xlfn.IFNA(INDEX(Draft2019[Current Contract],MATCH(Draft2020[[#This Row],[sleeper_id]],Draft2019[sleeper_id],0)),"Undrafted"),"")</f>
        <v>Rookie</v>
      </c>
      <c r="L112" t="str">
        <f>IF(Draft2020[[#This Row],[KEEPER]]="K",Draft2020[[#This Row],[Last Contract]],IF(ISNA(VLOOKUP(Draft2020[[#This Row],[sleeper_id]],Rookies2020[player_id],1,FALSE)),"Auction","Rookie"))</f>
        <v>Rookie</v>
      </c>
      <c r="M112">
        <f>IF(Draft2020[[#This Row],[KEEPER]]="K",1+_xlfn.IFNA(INDEX(Draft2019[Net Keeper Count],MATCH(Draft2020[[#This Row],[PLAYER]],Draft2019[PLAYER],0)),0),0)</f>
        <v>2</v>
      </c>
    </row>
    <row r="113" spans="3:13" x14ac:dyDescent="0.3">
      <c r="C113">
        <v>193</v>
      </c>
      <c r="D113" t="s">
        <v>16152</v>
      </c>
      <c r="E113" t="s">
        <v>7682</v>
      </c>
      <c r="F113" t="s">
        <v>128</v>
      </c>
      <c r="G113" t="s">
        <v>566</v>
      </c>
      <c r="H113" t="s">
        <v>347</v>
      </c>
      <c r="I113">
        <v>14</v>
      </c>
      <c r="J113" s="69" t="s">
        <v>434</v>
      </c>
      <c r="K113" t="str">
        <f>IF(Draft2020[[#This Row],[KEEPER]]="K",_xlfn.IFNA(INDEX(Draft2019[Current Contract],MATCH(Draft2020[[#This Row],[sleeper_id]],Draft2019[sleeper_id],0)),"Undrafted"),"")</f>
        <v>Rookie</v>
      </c>
      <c r="L113" t="str">
        <f>IF(Draft2020[[#This Row],[KEEPER]]="K",Draft2020[[#This Row],[Last Contract]],IF(ISNA(VLOOKUP(Draft2020[[#This Row],[sleeper_id]],Rookies2020[player_id],1,FALSE)),"Auction","Rookie"))</f>
        <v>Rookie</v>
      </c>
      <c r="M113">
        <f>IF(Draft2020[[#This Row],[KEEPER]]="K",1+_xlfn.IFNA(INDEX(Draft2019[Net Keeper Count],MATCH(Draft2020[[#This Row],[PLAYER]],Draft2019[PLAYER],0)),0),0)</f>
        <v>3</v>
      </c>
    </row>
    <row r="114" spans="3:13" x14ac:dyDescent="0.3">
      <c r="C114">
        <v>194</v>
      </c>
      <c r="D114" t="s">
        <v>16152</v>
      </c>
      <c r="E114" t="s">
        <v>6230</v>
      </c>
      <c r="F114" t="s">
        <v>131</v>
      </c>
      <c r="G114" t="s">
        <v>10605</v>
      </c>
      <c r="H114" t="s">
        <v>448</v>
      </c>
      <c r="I114">
        <v>44</v>
      </c>
      <c r="J114" s="69" t="s">
        <v>434</v>
      </c>
      <c r="K114" t="str">
        <f>IF(Draft2020[[#This Row],[KEEPER]]="K",_xlfn.IFNA(INDEX(Draft2019[Current Contract],MATCH(Draft2020[[#This Row],[sleeper_id]],Draft2019[sleeper_id],0)),"Undrafted"),"")</f>
        <v>Rookie</v>
      </c>
      <c r="L114" t="str">
        <f>IF(Draft2020[[#This Row],[KEEPER]]="K",Draft2020[[#This Row],[Last Contract]],IF(ISNA(VLOOKUP(Draft2020[[#This Row],[sleeper_id]],Rookies2020[player_id],1,FALSE)),"Auction","Rookie"))</f>
        <v>Rookie</v>
      </c>
      <c r="M114">
        <f>IF(Draft2020[[#This Row],[KEEPER]]="K",1+_xlfn.IFNA(INDEX(Draft2019[Net Keeper Count],MATCH(Draft2020[[#This Row],[PLAYER]],Draft2019[PLAYER],0)),0),0)</f>
        <v>2</v>
      </c>
    </row>
    <row r="115" spans="3:13" x14ac:dyDescent="0.3">
      <c r="C115">
        <v>195</v>
      </c>
      <c r="D115" t="s">
        <v>16152</v>
      </c>
      <c r="E115" t="s">
        <v>6192</v>
      </c>
      <c r="F115" t="s">
        <v>127</v>
      </c>
      <c r="G115" t="s">
        <v>370</v>
      </c>
      <c r="H115" t="s">
        <v>448</v>
      </c>
      <c r="I115">
        <v>72</v>
      </c>
      <c r="J115" s="69" t="s">
        <v>434</v>
      </c>
      <c r="K115" t="str">
        <f>IF(Draft2020[[#This Row],[KEEPER]]="K",_xlfn.IFNA(INDEX(Draft2019[Current Contract],MATCH(Draft2020[[#This Row],[sleeper_id]],Draft2019[sleeper_id],0)),"Undrafted"),"")</f>
        <v>Rookie</v>
      </c>
      <c r="L115" t="str">
        <f>IF(Draft2020[[#This Row],[KEEPER]]="K",Draft2020[[#This Row],[Last Contract]],IF(ISNA(VLOOKUP(Draft2020[[#This Row],[sleeper_id]],Rookies2020[player_id],1,FALSE)),"Auction","Rookie"))</f>
        <v>Rookie</v>
      </c>
      <c r="M115">
        <f>IF(Draft2020[[#This Row],[KEEPER]]="K",1+_xlfn.IFNA(INDEX(Draft2019[Net Keeper Count],MATCH(Draft2020[[#This Row],[PLAYER]],Draft2019[PLAYER],0)),0),0)</f>
        <v>3</v>
      </c>
    </row>
    <row r="116" spans="3:13" x14ac:dyDescent="0.3">
      <c r="C116">
        <v>196</v>
      </c>
      <c r="D116" t="s">
        <v>16152</v>
      </c>
      <c r="E116" t="s">
        <v>14693</v>
      </c>
      <c r="F116" t="s">
        <v>14694</v>
      </c>
      <c r="G116" t="s">
        <v>10631</v>
      </c>
      <c r="H116" t="s">
        <v>448</v>
      </c>
      <c r="I116">
        <v>1</v>
      </c>
      <c r="J116" s="69" t="s">
        <v>11021</v>
      </c>
      <c r="K116" t="str">
        <f>IF(Draft2020[[#This Row],[KEEPER]]="K",_xlfn.IFNA(INDEX(Draft2019[Current Contract],MATCH(Draft2020[[#This Row],[sleeper_id]],Draft2019[sleeper_id],0)),"Undrafted"),"")</f>
        <v/>
      </c>
      <c r="L116" t="str">
        <f>IF(Draft2020[[#This Row],[KEEPER]]="K",Draft2020[[#This Row],[Last Contract]],IF(ISNA(VLOOKUP(Draft2020[[#This Row],[sleeper_id]],Rookies2020[player_id],1,FALSE)),"Auction","Rookie"))</f>
        <v>Rookie</v>
      </c>
      <c r="M116">
        <f>IF(Draft2020[[#This Row],[KEEPER]]="K",1+_xlfn.IFNA(INDEX(Draft2019[Net Keeper Count],MATCH(Draft2020[[#This Row],[PLAYER]],Draft2019[PLAYER],0)),0),0)</f>
        <v>0</v>
      </c>
    </row>
    <row r="117" spans="3:13" x14ac:dyDescent="0.3">
      <c r="C117">
        <v>197</v>
      </c>
      <c r="D117" t="s">
        <v>16152</v>
      </c>
      <c r="E117" t="s">
        <v>14807</v>
      </c>
      <c r="F117" t="s">
        <v>14808</v>
      </c>
      <c r="G117" t="s">
        <v>10603</v>
      </c>
      <c r="H117" t="s">
        <v>347</v>
      </c>
      <c r="I117">
        <v>1</v>
      </c>
      <c r="J117" s="69" t="s">
        <v>11021</v>
      </c>
      <c r="K117" t="str">
        <f>IF(Draft2020[[#This Row],[KEEPER]]="K",_xlfn.IFNA(INDEX(Draft2019[Current Contract],MATCH(Draft2020[[#This Row],[sleeper_id]],Draft2019[sleeper_id],0)),"Undrafted"),"")</f>
        <v/>
      </c>
      <c r="L117" t="str">
        <f>IF(Draft2020[[#This Row],[KEEPER]]="K",Draft2020[[#This Row],[Last Contract]],IF(ISNA(VLOOKUP(Draft2020[[#This Row],[sleeper_id]],Rookies2020[player_id],1,FALSE)),"Auction","Rookie"))</f>
        <v>Rookie</v>
      </c>
      <c r="M117">
        <f>IF(Draft2020[[#This Row],[KEEPER]]="K",1+_xlfn.IFNA(INDEX(Draft2019[Net Keeper Count],MATCH(Draft2020[[#This Row],[PLAYER]],Draft2019[PLAYER],0)),0),0)</f>
        <v>0</v>
      </c>
    </row>
    <row r="118" spans="3:13" x14ac:dyDescent="0.3">
      <c r="C118">
        <v>198</v>
      </c>
      <c r="D118" t="s">
        <v>16152</v>
      </c>
      <c r="E118" t="s">
        <v>15226</v>
      </c>
      <c r="F118" t="s">
        <v>15227</v>
      </c>
      <c r="G118" t="s">
        <v>1190</v>
      </c>
      <c r="H118" t="s">
        <v>347</v>
      </c>
      <c r="I118">
        <v>2</v>
      </c>
      <c r="J118" s="69" t="s">
        <v>11021</v>
      </c>
      <c r="K118" t="str">
        <f>IF(Draft2020[[#This Row],[KEEPER]]="K",_xlfn.IFNA(INDEX(Draft2019[Current Contract],MATCH(Draft2020[[#This Row],[sleeper_id]],Draft2019[sleeper_id],0)),"Undrafted"),"")</f>
        <v/>
      </c>
      <c r="L118" t="str">
        <f>IF(Draft2020[[#This Row],[KEEPER]]="K",Draft2020[[#This Row],[Last Contract]],IF(ISNA(VLOOKUP(Draft2020[[#This Row],[sleeper_id]],Rookies2020[player_id],1,FALSE)),"Auction","Rookie"))</f>
        <v>Rookie</v>
      </c>
      <c r="M118">
        <f>IF(Draft2020[[#This Row],[KEEPER]]="K",1+_xlfn.IFNA(INDEX(Draft2019[Net Keeper Count],MATCH(Draft2020[[#This Row],[PLAYER]],Draft2019[PLAYER],0)),0),0)</f>
        <v>0</v>
      </c>
    </row>
    <row r="119" spans="3:13" x14ac:dyDescent="0.3">
      <c r="C119">
        <v>199</v>
      </c>
      <c r="D119" t="s">
        <v>16152</v>
      </c>
      <c r="E119" t="s">
        <v>16468</v>
      </c>
      <c r="F119" t="s">
        <v>15005</v>
      </c>
      <c r="G119" t="s">
        <v>351</v>
      </c>
      <c r="H119" t="s">
        <v>448</v>
      </c>
      <c r="I119">
        <v>2</v>
      </c>
      <c r="J119" s="69" t="s">
        <v>11021</v>
      </c>
      <c r="K119" t="str">
        <f>IF(Draft2020[[#This Row],[KEEPER]]="K",_xlfn.IFNA(INDEX(Draft2019[Current Contract],MATCH(Draft2020[[#This Row],[sleeper_id]],Draft2019[sleeper_id],0)),"Undrafted"),"")</f>
        <v/>
      </c>
      <c r="L119" t="str">
        <f>IF(Draft2020[[#This Row],[KEEPER]]="K",Draft2020[[#This Row],[Last Contract]],IF(ISNA(VLOOKUP(Draft2020[[#This Row],[sleeper_id]],Rookies2020[player_id],1,FALSE)),"Auction","Rookie"))</f>
        <v>Rookie</v>
      </c>
      <c r="M119">
        <f>IF(Draft2020[[#This Row],[KEEPER]]="K",1+_xlfn.IFNA(INDEX(Draft2019[Net Keeper Count],MATCH(Draft2020[[#This Row],[PLAYER]],Draft2019[PLAYER],0)),0),0)</f>
        <v>0</v>
      </c>
    </row>
    <row r="120" spans="3:13" x14ac:dyDescent="0.3">
      <c r="C120">
        <v>200</v>
      </c>
      <c r="D120" t="s">
        <v>16152</v>
      </c>
      <c r="E120" t="s">
        <v>15389</v>
      </c>
      <c r="F120" t="s">
        <v>15390</v>
      </c>
      <c r="G120" t="s">
        <v>11135</v>
      </c>
      <c r="H120" t="s">
        <v>448</v>
      </c>
      <c r="I120">
        <v>3</v>
      </c>
      <c r="J120" s="69" t="s">
        <v>11021</v>
      </c>
      <c r="K120" t="str">
        <f>IF(Draft2020[[#This Row],[KEEPER]]="K",_xlfn.IFNA(INDEX(Draft2019[Current Contract],MATCH(Draft2020[[#This Row],[sleeper_id]],Draft2019[sleeper_id],0)),"Undrafted"),"")</f>
        <v/>
      </c>
      <c r="L120" t="str">
        <f>IF(Draft2020[[#This Row],[KEEPER]]="K",Draft2020[[#This Row],[Last Contract]],IF(ISNA(VLOOKUP(Draft2020[[#This Row],[sleeper_id]],Rookies2020[player_id],1,FALSE)),"Auction","Rookie"))</f>
        <v>Rookie</v>
      </c>
      <c r="M120">
        <f>IF(Draft2020[[#This Row],[KEEPER]]="K",1+_xlfn.IFNA(INDEX(Draft2019[Net Keeper Count],MATCH(Draft2020[[#This Row],[PLAYER]],Draft2019[PLAYER],0)),0),0)</f>
        <v>0</v>
      </c>
    </row>
    <row r="121" spans="3:13" x14ac:dyDescent="0.3">
      <c r="C121">
        <v>201</v>
      </c>
      <c r="D121" t="s">
        <v>16152</v>
      </c>
      <c r="E121" t="s">
        <v>15145</v>
      </c>
      <c r="F121" t="s">
        <v>15146</v>
      </c>
      <c r="G121" t="s">
        <v>10686</v>
      </c>
      <c r="H121" t="s">
        <v>310</v>
      </c>
      <c r="I121">
        <v>4</v>
      </c>
      <c r="J121" s="69" t="s">
        <v>11021</v>
      </c>
      <c r="K121" t="str">
        <f>IF(Draft2020[[#This Row],[KEEPER]]="K",_xlfn.IFNA(INDEX(Draft2019[Current Contract],MATCH(Draft2020[[#This Row],[sleeper_id]],Draft2019[sleeper_id],0)),"Undrafted"),"")</f>
        <v/>
      </c>
      <c r="L121" t="str">
        <f>IF(Draft2020[[#This Row],[KEEPER]]="K",Draft2020[[#This Row],[Last Contract]],IF(ISNA(VLOOKUP(Draft2020[[#This Row],[sleeper_id]],Rookies2020[player_id],1,FALSE)),"Auction","Rookie"))</f>
        <v>Rookie</v>
      </c>
      <c r="M121">
        <f>IF(Draft2020[[#This Row],[KEEPER]]="K",1+_xlfn.IFNA(INDEX(Draft2019[Net Keeper Count],MATCH(Draft2020[[#This Row],[PLAYER]],Draft2019[PLAYER],0)),0),0)</f>
        <v>0</v>
      </c>
    </row>
    <row r="122" spans="3:13" x14ac:dyDescent="0.3">
      <c r="C122">
        <v>202</v>
      </c>
      <c r="D122" t="s">
        <v>16152</v>
      </c>
      <c r="E122" t="s">
        <v>15379</v>
      </c>
      <c r="F122" t="s">
        <v>15380</v>
      </c>
      <c r="G122" t="s">
        <v>10609</v>
      </c>
      <c r="H122" t="s">
        <v>347</v>
      </c>
      <c r="I122">
        <v>4</v>
      </c>
      <c r="J122" s="69" t="s">
        <v>11021</v>
      </c>
      <c r="K122" t="str">
        <f>IF(Draft2020[[#This Row],[KEEPER]]="K",_xlfn.IFNA(INDEX(Draft2019[Current Contract],MATCH(Draft2020[[#This Row],[sleeper_id]],Draft2019[sleeper_id],0)),"Undrafted"),"")</f>
        <v/>
      </c>
      <c r="L122" t="str">
        <f>IF(Draft2020[[#This Row],[KEEPER]]="K",Draft2020[[#This Row],[Last Contract]],IF(ISNA(VLOOKUP(Draft2020[[#This Row],[sleeper_id]],Rookies2020[player_id],1,FALSE)),"Auction","Rookie"))</f>
        <v>Rookie</v>
      </c>
      <c r="M122">
        <f>IF(Draft2020[[#This Row],[KEEPER]]="K",1+_xlfn.IFNA(INDEX(Draft2019[Net Keeper Count],MATCH(Draft2020[[#This Row],[PLAYER]],Draft2019[PLAYER],0)),0),0)</f>
        <v>0</v>
      </c>
    </row>
    <row r="123" spans="3:13" x14ac:dyDescent="0.3">
      <c r="C123">
        <v>59</v>
      </c>
      <c r="D123" t="s">
        <v>10690</v>
      </c>
      <c r="E123" t="s">
        <v>8797</v>
      </c>
      <c r="F123" t="s">
        <v>8795</v>
      </c>
      <c r="G123" t="s">
        <v>10625</v>
      </c>
      <c r="H123" t="s">
        <v>310</v>
      </c>
      <c r="I123">
        <v>3</v>
      </c>
      <c r="J123" s="69" t="s">
        <v>434</v>
      </c>
      <c r="K123" t="str">
        <f>IF(Draft2020[[#This Row],[KEEPER]]="K",_xlfn.IFNA(INDEX(Draft2019[Current Contract],MATCH(Draft2020[[#This Row],[sleeper_id]],Draft2019[sleeper_id],0)),"Undrafted"),"")</f>
        <v>Rookie</v>
      </c>
      <c r="L123" t="str">
        <f>IF(Draft2020[[#This Row],[KEEPER]]="K",Draft2020[[#This Row],[Last Contract]],IF(ISNA(VLOOKUP(Draft2020[[#This Row],[sleeper_id]],Rookies2020[player_id],1,FALSE)),"Auction","Rookie"))</f>
        <v>Rookie</v>
      </c>
      <c r="M123">
        <f>IF(Draft2020[[#This Row],[KEEPER]]="K",1+_xlfn.IFNA(INDEX(Draft2019[Net Keeper Count],MATCH(Draft2020[[#This Row],[PLAYER]],Draft2019[PLAYER],0)),0),0)</f>
        <v>1</v>
      </c>
    </row>
    <row r="124" spans="3:13" x14ac:dyDescent="0.3">
      <c r="C124">
        <v>60</v>
      </c>
      <c r="D124" t="s">
        <v>10690</v>
      </c>
      <c r="E124" t="s">
        <v>8019</v>
      </c>
      <c r="F124" t="s">
        <v>106</v>
      </c>
      <c r="G124" t="s">
        <v>364</v>
      </c>
      <c r="H124" t="s">
        <v>347</v>
      </c>
      <c r="I124">
        <v>1</v>
      </c>
      <c r="J124" s="69" t="s">
        <v>434</v>
      </c>
      <c r="K124" t="str">
        <f>IF(Draft2020[[#This Row],[KEEPER]]="K",_xlfn.IFNA(INDEX(Draft2019[Current Contract],MATCH(Draft2020[[#This Row],[sleeper_id]],Draft2019[sleeper_id],0)),"Undrafted"),"")</f>
        <v>Rookie</v>
      </c>
      <c r="L124" t="str">
        <f>IF(Draft2020[[#This Row],[KEEPER]]="K",Draft2020[[#This Row],[Last Contract]],IF(ISNA(VLOOKUP(Draft2020[[#This Row],[sleeper_id]],Rookies2020[player_id],1,FALSE)),"Auction","Rookie"))</f>
        <v>Rookie</v>
      </c>
      <c r="M124">
        <f>IF(Draft2020[[#This Row],[KEEPER]]="K",1+_xlfn.IFNA(INDEX(Draft2019[Net Keeper Count],MATCH(Draft2020[[#This Row],[PLAYER]],Draft2019[PLAYER],0)),0),0)</f>
        <v>2</v>
      </c>
    </row>
    <row r="125" spans="3:13" x14ac:dyDescent="0.3">
      <c r="C125">
        <v>61</v>
      </c>
      <c r="D125" t="s">
        <v>10690</v>
      </c>
      <c r="E125" t="s">
        <v>3389</v>
      </c>
      <c r="F125" t="s">
        <v>3387</v>
      </c>
      <c r="G125" t="s">
        <v>11135</v>
      </c>
      <c r="H125" t="s">
        <v>448</v>
      </c>
      <c r="I125">
        <v>2</v>
      </c>
      <c r="J125" s="69" t="s">
        <v>434</v>
      </c>
      <c r="K125" t="str">
        <f>IF(Draft2020[[#This Row],[KEEPER]]="K",_xlfn.IFNA(INDEX(Draft2019[Current Contract],MATCH(Draft2020[[#This Row],[sleeper_id]],Draft2019[sleeper_id],0)),"Undrafted"),"")</f>
        <v>Rookie</v>
      </c>
      <c r="L125" t="str">
        <f>IF(Draft2020[[#This Row],[KEEPER]]="K",Draft2020[[#This Row],[Last Contract]],IF(ISNA(VLOOKUP(Draft2020[[#This Row],[sleeper_id]],Rookies2020[player_id],1,FALSE)),"Auction","Rookie"))</f>
        <v>Rookie</v>
      </c>
      <c r="M125">
        <f>IF(Draft2020[[#This Row],[KEEPER]]="K",1+_xlfn.IFNA(INDEX(Draft2019[Net Keeper Count],MATCH(Draft2020[[#This Row],[PLAYER]],Draft2019[PLAYER],0)),0),0)</f>
        <v>1</v>
      </c>
    </row>
    <row r="126" spans="3:13" x14ac:dyDescent="0.3">
      <c r="C126">
        <v>62</v>
      </c>
      <c r="D126" t="s">
        <v>10690</v>
      </c>
      <c r="E126" t="s">
        <v>5624</v>
      </c>
      <c r="F126" t="s">
        <v>5622</v>
      </c>
      <c r="G126" t="s">
        <v>10607</v>
      </c>
      <c r="H126" t="s">
        <v>310</v>
      </c>
      <c r="I126">
        <v>1</v>
      </c>
      <c r="J126" s="69" t="s">
        <v>434</v>
      </c>
      <c r="K126" t="str">
        <f>IF(Draft2020[[#This Row],[KEEPER]]="K",_xlfn.IFNA(INDEX(Draft2019[Current Contract],MATCH(Draft2020[[#This Row],[sleeper_id]],Draft2019[sleeper_id],0)),"Undrafted"),"")</f>
        <v>Rookie</v>
      </c>
      <c r="L126" t="str">
        <f>IF(Draft2020[[#This Row],[KEEPER]]="K",Draft2020[[#This Row],[Last Contract]],IF(ISNA(VLOOKUP(Draft2020[[#This Row],[sleeper_id]],Rookies2020[player_id],1,FALSE)),"Auction","Rookie"))</f>
        <v>Rookie</v>
      </c>
      <c r="M126">
        <f>IF(Draft2020[[#This Row],[KEEPER]]="K",1+_xlfn.IFNA(INDEX(Draft2019[Net Keeper Count],MATCH(Draft2020[[#This Row],[PLAYER]],Draft2019[PLAYER],0)),0),0)</f>
        <v>1</v>
      </c>
    </row>
    <row r="127" spans="3:13" x14ac:dyDescent="0.3">
      <c r="C127">
        <v>63</v>
      </c>
      <c r="D127" t="s">
        <v>10690</v>
      </c>
      <c r="E127" t="s">
        <v>1585</v>
      </c>
      <c r="F127" t="s">
        <v>1582</v>
      </c>
      <c r="G127" t="s">
        <v>364</v>
      </c>
      <c r="H127" t="s">
        <v>320</v>
      </c>
      <c r="I127">
        <v>3</v>
      </c>
      <c r="J127" s="69" t="s">
        <v>434</v>
      </c>
      <c r="K127" t="str">
        <f>IF(Draft2020[[#This Row],[KEEPER]]="K",_xlfn.IFNA(INDEX(Draft2019[Current Contract],MATCH(Draft2020[[#This Row],[sleeper_id]],Draft2019[sleeper_id],0)),"Undrafted"),"")</f>
        <v>Rookie</v>
      </c>
      <c r="L127" t="str">
        <f>IF(Draft2020[[#This Row],[KEEPER]]="K",Draft2020[[#This Row],[Last Contract]],IF(ISNA(VLOOKUP(Draft2020[[#This Row],[sleeper_id]],Rookies2020[player_id],1,FALSE)),"Auction","Rookie"))</f>
        <v>Rookie</v>
      </c>
      <c r="M127">
        <f>IF(Draft2020[[#This Row],[KEEPER]]="K",1+_xlfn.IFNA(INDEX(Draft2019[Net Keeper Count],MATCH(Draft2020[[#This Row],[PLAYER]],Draft2019[PLAYER],0)),0),0)</f>
        <v>1</v>
      </c>
    </row>
    <row r="128" spans="3:13" x14ac:dyDescent="0.3">
      <c r="C128">
        <v>64</v>
      </c>
      <c r="D128" t="s">
        <v>10690</v>
      </c>
      <c r="E128" t="s">
        <v>7548</v>
      </c>
      <c r="F128" t="s">
        <v>7545</v>
      </c>
      <c r="G128" t="s">
        <v>364</v>
      </c>
      <c r="H128" t="s">
        <v>347</v>
      </c>
      <c r="I128">
        <v>1</v>
      </c>
      <c r="J128" s="69" t="s">
        <v>434</v>
      </c>
      <c r="K128" t="str">
        <f>IF(Draft2020[[#This Row],[KEEPER]]="K",_xlfn.IFNA(INDEX(Draft2019[Current Contract],MATCH(Draft2020[[#This Row],[sleeper_id]],Draft2019[sleeper_id],0)),"Undrafted"),"")</f>
        <v>Undrafted</v>
      </c>
      <c r="L128" t="str">
        <f>IF(Draft2020[[#This Row],[KEEPER]]="K",Draft2020[[#This Row],[Last Contract]],IF(ISNA(VLOOKUP(Draft2020[[#This Row],[sleeper_id]],Rookies2020[player_id],1,FALSE)),"Auction","Rookie"))</f>
        <v>Undrafted</v>
      </c>
      <c r="M128">
        <f>IF(Draft2020[[#This Row],[KEEPER]]="K",1+_xlfn.IFNA(INDEX(Draft2019[Net Keeper Count],MATCH(Draft2020[[#This Row],[PLAYER]],Draft2019[PLAYER],0)),0),0)</f>
        <v>1</v>
      </c>
    </row>
    <row r="129" spans="3:13" x14ac:dyDescent="0.3">
      <c r="C129">
        <v>65</v>
      </c>
      <c r="D129" t="s">
        <v>10690</v>
      </c>
      <c r="E129" t="s">
        <v>10368</v>
      </c>
      <c r="F129" t="s">
        <v>10366</v>
      </c>
      <c r="G129" t="s">
        <v>486</v>
      </c>
      <c r="H129" t="s">
        <v>347</v>
      </c>
      <c r="I129">
        <v>5</v>
      </c>
      <c r="J129" s="69" t="s">
        <v>434</v>
      </c>
      <c r="K129" t="str">
        <f>IF(Draft2020[[#This Row],[KEEPER]]="K",_xlfn.IFNA(INDEX(Draft2019[Current Contract],MATCH(Draft2020[[#This Row],[sleeper_id]],Draft2019[sleeper_id],0)),"Undrafted"),"")</f>
        <v>Rookie</v>
      </c>
      <c r="L129" t="str">
        <f>IF(Draft2020[[#This Row],[KEEPER]]="K",Draft2020[[#This Row],[Last Contract]],IF(ISNA(VLOOKUP(Draft2020[[#This Row],[sleeper_id]],Rookies2020[player_id],1,FALSE)),"Auction","Rookie"))</f>
        <v>Rookie</v>
      </c>
      <c r="M129">
        <f>IF(Draft2020[[#This Row],[KEEPER]]="K",1+_xlfn.IFNA(INDEX(Draft2019[Net Keeper Count],MATCH(Draft2020[[#This Row],[PLAYER]],Draft2019[PLAYER],0)),0),0)</f>
        <v>1</v>
      </c>
    </row>
    <row r="130" spans="3:13" x14ac:dyDescent="0.3">
      <c r="C130">
        <v>66</v>
      </c>
      <c r="D130" t="s">
        <v>10690</v>
      </c>
      <c r="E130" t="s">
        <v>5660</v>
      </c>
      <c r="F130" t="s">
        <v>5657</v>
      </c>
      <c r="G130" t="s">
        <v>305</v>
      </c>
      <c r="H130" t="s">
        <v>347</v>
      </c>
      <c r="I130">
        <v>4</v>
      </c>
      <c r="J130" s="69" t="s">
        <v>434</v>
      </c>
      <c r="K130" t="str">
        <f>IF(Draft2020[[#This Row],[KEEPER]]="K",_xlfn.IFNA(INDEX(Draft2019[Current Contract],MATCH(Draft2020[[#This Row],[sleeper_id]],Draft2019[sleeper_id],0)),"Undrafted"),"")</f>
        <v>Rookie</v>
      </c>
      <c r="L130" t="str">
        <f>IF(Draft2020[[#This Row],[KEEPER]]="K",Draft2020[[#This Row],[Last Contract]],IF(ISNA(VLOOKUP(Draft2020[[#This Row],[sleeper_id]],Rookies2020[player_id],1,FALSE)),"Auction","Rookie"))</f>
        <v>Rookie</v>
      </c>
      <c r="M130">
        <f>IF(Draft2020[[#This Row],[KEEPER]]="K",1+_xlfn.IFNA(INDEX(Draft2019[Net Keeper Count],MATCH(Draft2020[[#This Row],[PLAYER]],Draft2019[PLAYER],0)),0),0)</f>
        <v>1</v>
      </c>
    </row>
    <row r="131" spans="3:13" x14ac:dyDescent="0.3">
      <c r="C131">
        <v>67</v>
      </c>
      <c r="D131" t="s">
        <v>10690</v>
      </c>
      <c r="E131" t="s">
        <v>16313</v>
      </c>
      <c r="F131" t="s">
        <v>104</v>
      </c>
      <c r="G131" t="s">
        <v>351</v>
      </c>
      <c r="H131" t="s">
        <v>320</v>
      </c>
      <c r="I131">
        <v>1</v>
      </c>
      <c r="J131" s="69" t="s">
        <v>434</v>
      </c>
      <c r="K131" t="str">
        <f>IF(Draft2020[[#This Row],[KEEPER]]="K",_xlfn.IFNA(INDEX(Draft2019[Current Contract],MATCH(Draft2020[[#This Row],[sleeper_id]],Draft2019[sleeper_id],0)),"Undrafted"),"")</f>
        <v>Undrafted</v>
      </c>
      <c r="L131" t="str">
        <f>IF(Draft2020[[#This Row],[KEEPER]]="K",Draft2020[[#This Row],[Last Contract]],IF(ISNA(VLOOKUP(Draft2020[[#This Row],[sleeper_id]],Rookies2020[player_id],1,FALSE)),"Auction","Rookie"))</f>
        <v>Undrafted</v>
      </c>
      <c r="M131">
        <f>IF(Draft2020[[#This Row],[KEEPER]]="K",1+_xlfn.IFNA(INDEX(Draft2019[Net Keeper Count],MATCH(Draft2020[[#This Row],[PLAYER]],Draft2019[PLAYER],0)),0),0)</f>
        <v>1</v>
      </c>
    </row>
    <row r="132" spans="3:13" x14ac:dyDescent="0.3">
      <c r="C132">
        <v>68</v>
      </c>
      <c r="D132" t="s">
        <v>10690</v>
      </c>
      <c r="E132" t="s">
        <v>4277</v>
      </c>
      <c r="F132" t="s">
        <v>4274</v>
      </c>
      <c r="G132" t="s">
        <v>532</v>
      </c>
      <c r="H132" t="s">
        <v>347</v>
      </c>
      <c r="I132">
        <v>5</v>
      </c>
      <c r="J132" s="69" t="s">
        <v>434</v>
      </c>
      <c r="K132" t="str">
        <f>IF(Draft2020[[#This Row],[KEEPER]]="K",_xlfn.IFNA(INDEX(Draft2019[Current Contract],MATCH(Draft2020[[#This Row],[sleeper_id]],Draft2019[sleeper_id],0)),"Undrafted"),"")</f>
        <v>Rookie</v>
      </c>
      <c r="L132" t="str">
        <f>IF(Draft2020[[#This Row],[KEEPER]]="K",Draft2020[[#This Row],[Last Contract]],IF(ISNA(VLOOKUP(Draft2020[[#This Row],[sleeper_id]],Rookies2020[player_id],1,FALSE)),"Auction","Rookie"))</f>
        <v>Rookie</v>
      </c>
      <c r="M132">
        <f>IF(Draft2020[[#This Row],[KEEPER]]="K",1+_xlfn.IFNA(INDEX(Draft2019[Net Keeper Count],MATCH(Draft2020[[#This Row],[PLAYER]],Draft2019[PLAYER],0)),0),0)</f>
        <v>1</v>
      </c>
    </row>
    <row r="133" spans="3:13" x14ac:dyDescent="0.3">
      <c r="C133">
        <v>69</v>
      </c>
      <c r="D133" t="s">
        <v>10690</v>
      </c>
      <c r="E133" t="s">
        <v>8100</v>
      </c>
      <c r="F133" t="s">
        <v>8099</v>
      </c>
      <c r="G133" t="s">
        <v>313</v>
      </c>
      <c r="H133" t="s">
        <v>347</v>
      </c>
      <c r="I133">
        <v>1</v>
      </c>
      <c r="J133" s="69" t="s">
        <v>434</v>
      </c>
      <c r="K133" t="str">
        <f>IF(Draft2020[[#This Row],[KEEPER]]="K",_xlfn.IFNA(INDEX(Draft2019[Current Contract],MATCH(Draft2020[[#This Row],[sleeper_id]],Draft2019[sleeper_id],0)),"Undrafted"),"")</f>
        <v>Undrafted</v>
      </c>
      <c r="L133" t="str">
        <f>IF(Draft2020[[#This Row],[KEEPER]]="K",Draft2020[[#This Row],[Last Contract]],IF(ISNA(VLOOKUP(Draft2020[[#This Row],[sleeper_id]],Rookies2020[player_id],1,FALSE)),"Auction","Rookie"))</f>
        <v>Undrafted</v>
      </c>
      <c r="M133">
        <f>IF(Draft2020[[#This Row],[KEEPER]]="K",1+_xlfn.IFNA(INDEX(Draft2019[Net Keeper Count],MATCH(Draft2020[[#This Row],[PLAYER]],Draft2019[PLAYER],0)),0),0)</f>
        <v>1</v>
      </c>
    </row>
    <row r="134" spans="3:13" x14ac:dyDescent="0.3">
      <c r="C134">
        <v>70</v>
      </c>
      <c r="D134" t="s">
        <v>10690</v>
      </c>
      <c r="E134" t="s">
        <v>6039</v>
      </c>
      <c r="F134" t="s">
        <v>6037</v>
      </c>
      <c r="G134" t="s">
        <v>566</v>
      </c>
      <c r="H134" t="s">
        <v>434</v>
      </c>
      <c r="I134">
        <v>1</v>
      </c>
      <c r="J134" s="69" t="s">
        <v>434</v>
      </c>
      <c r="K134" t="str">
        <f>IF(Draft2020[[#This Row],[KEEPER]]="K",_xlfn.IFNA(INDEX(Draft2019[Current Contract],MATCH(Draft2020[[#This Row],[sleeper_id]],Draft2019[sleeper_id],0)),"Undrafted"),"")</f>
        <v>Undrafted</v>
      </c>
      <c r="L134" t="str">
        <f>IF(Draft2020[[#This Row],[KEEPER]]="K",Draft2020[[#This Row],[Last Contract]],IF(ISNA(VLOOKUP(Draft2020[[#This Row],[sleeper_id]],Rookies2020[player_id],1,FALSE)),"Auction","Rookie"))</f>
        <v>Undrafted</v>
      </c>
      <c r="M134">
        <f>IF(Draft2020[[#This Row],[KEEPER]]="K",1+_xlfn.IFNA(INDEX(Draft2019[Net Keeper Count],MATCH(Draft2020[[#This Row],[PLAYER]],Draft2019[PLAYER],0)),0),0)</f>
        <v>1</v>
      </c>
    </row>
    <row r="135" spans="3:13" x14ac:dyDescent="0.3">
      <c r="C135">
        <v>71</v>
      </c>
      <c r="D135" t="s">
        <v>10690</v>
      </c>
      <c r="E135" t="s">
        <v>1695</v>
      </c>
      <c r="F135" t="s">
        <v>22</v>
      </c>
      <c r="G135" t="s">
        <v>486</v>
      </c>
      <c r="H135" t="s">
        <v>320</v>
      </c>
      <c r="I135">
        <v>9</v>
      </c>
      <c r="J135" s="69" t="s">
        <v>434</v>
      </c>
      <c r="K135" t="str">
        <f>IF(Draft2020[[#This Row],[KEEPER]]="K",_xlfn.IFNA(INDEX(Draft2019[Current Contract],MATCH(Draft2020[[#This Row],[sleeper_id]],Draft2019[sleeper_id],0)),"Undrafted"),"")</f>
        <v>Rookie</v>
      </c>
      <c r="L135" t="str">
        <f>IF(Draft2020[[#This Row],[KEEPER]]="K",Draft2020[[#This Row],[Last Contract]],IF(ISNA(VLOOKUP(Draft2020[[#This Row],[sleeper_id]],Rookies2020[player_id],1,FALSE)),"Auction","Rookie"))</f>
        <v>Rookie</v>
      </c>
      <c r="M135">
        <f>IF(Draft2020[[#This Row],[KEEPER]]="K",1+_xlfn.IFNA(INDEX(Draft2019[Net Keeper Count],MATCH(Draft2020[[#This Row],[PLAYER]],Draft2019[PLAYER],0)),0),0)</f>
        <v>4</v>
      </c>
    </row>
    <row r="136" spans="3:13" x14ac:dyDescent="0.3">
      <c r="C136">
        <v>72</v>
      </c>
      <c r="D136" t="s">
        <v>10690</v>
      </c>
      <c r="E136" t="s">
        <v>2839</v>
      </c>
      <c r="F136" t="s">
        <v>94</v>
      </c>
      <c r="G136" t="s">
        <v>370</v>
      </c>
      <c r="H136" t="s">
        <v>310</v>
      </c>
      <c r="I136">
        <v>4</v>
      </c>
      <c r="J136" s="69" t="s">
        <v>434</v>
      </c>
      <c r="K136" t="str">
        <f>IF(Draft2020[[#This Row],[KEEPER]]="K",_xlfn.IFNA(INDEX(Draft2019[Current Contract],MATCH(Draft2020[[#This Row],[sleeper_id]],Draft2019[sleeper_id],0)),"Undrafted"),"")</f>
        <v>Auction</v>
      </c>
      <c r="L136" t="str">
        <f>IF(Draft2020[[#This Row],[KEEPER]]="K",Draft2020[[#This Row],[Last Contract]],IF(ISNA(VLOOKUP(Draft2020[[#This Row],[sleeper_id]],Rookies2020[player_id],1,FALSE)),"Auction","Rookie"))</f>
        <v>Auction</v>
      </c>
      <c r="M136">
        <f>IF(Draft2020[[#This Row],[KEEPER]]="K",1+_xlfn.IFNA(INDEX(Draft2019[Net Keeper Count],MATCH(Draft2020[[#This Row],[PLAYER]],Draft2019[PLAYER],0)),0),0)</f>
        <v>1</v>
      </c>
    </row>
    <row r="137" spans="3:13" x14ac:dyDescent="0.3">
      <c r="C137">
        <v>73</v>
      </c>
      <c r="D137" t="s">
        <v>10690</v>
      </c>
      <c r="E137" t="s">
        <v>5992</v>
      </c>
      <c r="F137" t="s">
        <v>5991</v>
      </c>
      <c r="G137" t="s">
        <v>10639</v>
      </c>
      <c r="H137" t="s">
        <v>347</v>
      </c>
      <c r="I137">
        <v>6</v>
      </c>
      <c r="J137" s="69" t="s">
        <v>434</v>
      </c>
      <c r="K137" t="str">
        <f>IF(Draft2020[[#This Row],[KEEPER]]="K",_xlfn.IFNA(INDEX(Draft2019[Current Contract],MATCH(Draft2020[[#This Row],[sleeper_id]],Draft2019[sleeper_id],0)),"Undrafted"),"")</f>
        <v>Rookie</v>
      </c>
      <c r="L137" t="str">
        <f>IF(Draft2020[[#This Row],[KEEPER]]="K",Draft2020[[#This Row],[Last Contract]],IF(ISNA(VLOOKUP(Draft2020[[#This Row],[sleeper_id]],Rookies2020[player_id],1,FALSE)),"Auction","Rookie"))</f>
        <v>Rookie</v>
      </c>
      <c r="M137">
        <f>IF(Draft2020[[#This Row],[KEEPER]]="K",1+_xlfn.IFNA(INDEX(Draft2019[Net Keeper Count],MATCH(Draft2020[[#This Row],[PLAYER]],Draft2019[PLAYER],0)),0),0)</f>
        <v>1</v>
      </c>
    </row>
    <row r="138" spans="3:13" x14ac:dyDescent="0.3">
      <c r="C138">
        <v>74</v>
      </c>
      <c r="D138" t="s">
        <v>10690</v>
      </c>
      <c r="E138" t="s">
        <v>10525</v>
      </c>
      <c r="F138" t="s">
        <v>190</v>
      </c>
      <c r="G138" t="s">
        <v>10619</v>
      </c>
      <c r="H138" t="s">
        <v>310</v>
      </c>
      <c r="I138">
        <v>12</v>
      </c>
      <c r="J138" s="69" t="s">
        <v>434</v>
      </c>
      <c r="K138" t="str">
        <f>IF(Draft2020[[#This Row],[KEEPER]]="K",_xlfn.IFNA(INDEX(Draft2019[Current Contract],MATCH(Draft2020[[#This Row],[sleeper_id]],Draft2019[sleeper_id],0)),"Undrafted"),"")</f>
        <v>Auction</v>
      </c>
      <c r="L138" t="str">
        <f>IF(Draft2020[[#This Row],[KEEPER]]="K",Draft2020[[#This Row],[Last Contract]],IF(ISNA(VLOOKUP(Draft2020[[#This Row],[sleeper_id]],Rookies2020[player_id],1,FALSE)),"Auction","Rookie"))</f>
        <v>Auction</v>
      </c>
      <c r="M138">
        <f>IF(Draft2020[[#This Row],[KEEPER]]="K",1+_xlfn.IFNA(INDEX(Draft2019[Net Keeper Count],MATCH(Draft2020[[#This Row],[PLAYER]],Draft2019[PLAYER],0)),0),0)</f>
        <v>1</v>
      </c>
    </row>
    <row r="139" spans="3:13" x14ac:dyDescent="0.3">
      <c r="C139">
        <v>75</v>
      </c>
      <c r="D139" t="s">
        <v>10690</v>
      </c>
      <c r="E139" t="s">
        <v>9459</v>
      </c>
      <c r="F139" t="s">
        <v>101</v>
      </c>
      <c r="G139" t="s">
        <v>10625</v>
      </c>
      <c r="H139" t="s">
        <v>448</v>
      </c>
      <c r="I139">
        <v>32</v>
      </c>
      <c r="J139" s="69" t="s">
        <v>434</v>
      </c>
      <c r="K139" t="str">
        <f>IF(Draft2020[[#This Row],[KEEPER]]="K",_xlfn.IFNA(INDEX(Draft2019[Current Contract],MATCH(Draft2020[[#This Row],[sleeper_id]],Draft2019[sleeper_id],0)),"Undrafted"),"")</f>
        <v>Rookie</v>
      </c>
      <c r="L139" t="str">
        <f>IF(Draft2020[[#This Row],[KEEPER]]="K",Draft2020[[#This Row],[Last Contract]],IF(ISNA(VLOOKUP(Draft2020[[#This Row],[sleeper_id]],Rookies2020[player_id],1,FALSE)),"Auction","Rookie"))</f>
        <v>Rookie</v>
      </c>
      <c r="M139">
        <f>IF(Draft2020[[#This Row],[KEEPER]]="K",1+_xlfn.IFNA(INDEX(Draft2019[Net Keeper Count],MATCH(Draft2020[[#This Row],[PLAYER]],Draft2019[PLAYER],0)),0),0)</f>
        <v>3</v>
      </c>
    </row>
    <row r="140" spans="3:13" x14ac:dyDescent="0.3">
      <c r="C140">
        <v>76</v>
      </c>
      <c r="D140" t="s">
        <v>10690</v>
      </c>
      <c r="E140" t="s">
        <v>4282</v>
      </c>
      <c r="F140" t="s">
        <v>100</v>
      </c>
      <c r="G140" t="s">
        <v>1190</v>
      </c>
      <c r="H140" t="s">
        <v>347</v>
      </c>
      <c r="I140">
        <v>19</v>
      </c>
      <c r="J140" s="69" t="s">
        <v>434</v>
      </c>
      <c r="K140" t="str">
        <f>IF(Draft2020[[#This Row],[KEEPER]]="K",_xlfn.IFNA(INDEX(Draft2019[Current Contract],MATCH(Draft2020[[#This Row],[sleeper_id]],Draft2019[sleeper_id],0)),"Undrafted"),"")</f>
        <v>Rookie</v>
      </c>
      <c r="L140" t="str">
        <f>IF(Draft2020[[#This Row],[KEEPER]]="K",Draft2020[[#This Row],[Last Contract]],IF(ISNA(VLOOKUP(Draft2020[[#This Row],[sleeper_id]],Rookies2020[player_id],1,FALSE)),"Auction","Rookie"))</f>
        <v>Rookie</v>
      </c>
      <c r="M140">
        <f>IF(Draft2020[[#This Row],[KEEPER]]="K",1+_xlfn.IFNA(INDEX(Draft2019[Net Keeper Count],MATCH(Draft2020[[#This Row],[PLAYER]],Draft2019[PLAYER],0)),0),0)</f>
        <v>3</v>
      </c>
    </row>
    <row r="141" spans="3:13" x14ac:dyDescent="0.3">
      <c r="C141">
        <v>77</v>
      </c>
      <c r="D141" t="s">
        <v>10690</v>
      </c>
      <c r="E141" t="s">
        <v>371</v>
      </c>
      <c r="F141" t="s">
        <v>97</v>
      </c>
      <c r="G141" t="s">
        <v>370</v>
      </c>
      <c r="H141" t="s">
        <v>347</v>
      </c>
      <c r="I141">
        <v>59</v>
      </c>
      <c r="J141" s="69" t="s">
        <v>434</v>
      </c>
      <c r="K141" t="str">
        <f>IF(Draft2020[[#This Row],[KEEPER]]="K",_xlfn.IFNA(INDEX(Draft2019[Current Contract],MATCH(Draft2020[[#This Row],[sleeper_id]],Draft2019[sleeper_id],0)),"Undrafted"),"")</f>
        <v>Rookie</v>
      </c>
      <c r="L141" t="str">
        <f>IF(Draft2020[[#This Row],[KEEPER]]="K",Draft2020[[#This Row],[Last Contract]],IF(ISNA(VLOOKUP(Draft2020[[#This Row],[sleeper_id]],Rookies2020[player_id],1,FALSE)),"Auction","Rookie"))</f>
        <v>Rookie</v>
      </c>
      <c r="M141">
        <f>IF(Draft2020[[#This Row],[KEEPER]]="K",1+_xlfn.IFNA(INDEX(Draft2019[Net Keeper Count],MATCH(Draft2020[[#This Row],[PLAYER]],Draft2019[PLAYER],0)),0),0)</f>
        <v>4</v>
      </c>
    </row>
    <row r="142" spans="3:13" x14ac:dyDescent="0.3">
      <c r="C142">
        <v>78</v>
      </c>
      <c r="D142" t="s">
        <v>10690</v>
      </c>
      <c r="E142" t="s">
        <v>4758</v>
      </c>
      <c r="F142" t="s">
        <v>96</v>
      </c>
      <c r="G142" t="s">
        <v>10696</v>
      </c>
      <c r="H142" t="s">
        <v>448</v>
      </c>
      <c r="I142">
        <v>103</v>
      </c>
      <c r="J142" s="69" t="s">
        <v>434</v>
      </c>
      <c r="K142" t="str">
        <f>IF(Draft2020[[#This Row],[KEEPER]]="K",_xlfn.IFNA(INDEX(Draft2019[Current Contract],MATCH(Draft2020[[#This Row],[sleeper_id]],Draft2019[sleeper_id],0)),"Undrafted"),"")</f>
        <v>Rookie</v>
      </c>
      <c r="L142" t="str">
        <f>IF(Draft2020[[#This Row],[KEEPER]]="K",Draft2020[[#This Row],[Last Contract]],IF(ISNA(VLOOKUP(Draft2020[[#This Row],[sleeper_id]],Rookies2020[player_id],1,FALSE)),"Auction","Rookie"))</f>
        <v>Rookie</v>
      </c>
      <c r="M142">
        <f>IF(Draft2020[[#This Row],[KEEPER]]="K",1+_xlfn.IFNA(INDEX(Draft2019[Net Keeper Count],MATCH(Draft2020[[#This Row],[PLAYER]],Draft2019[PLAYER],0)),0),0)</f>
        <v>4</v>
      </c>
    </row>
    <row r="143" spans="3:13" x14ac:dyDescent="0.3">
      <c r="C143">
        <v>79</v>
      </c>
      <c r="D143" t="s">
        <v>10690</v>
      </c>
      <c r="E143" t="s">
        <v>14210</v>
      </c>
      <c r="F143" t="s">
        <v>14211</v>
      </c>
      <c r="G143" t="s">
        <v>10599</v>
      </c>
      <c r="H143" t="s">
        <v>448</v>
      </c>
      <c r="I143">
        <v>4</v>
      </c>
      <c r="J143" s="69" t="s">
        <v>11021</v>
      </c>
      <c r="K143" t="str">
        <f>IF(Draft2020[[#This Row],[KEEPER]]="K",_xlfn.IFNA(INDEX(Draft2019[Current Contract],MATCH(Draft2020[[#This Row],[sleeper_id]],Draft2019[sleeper_id],0)),"Undrafted"),"")</f>
        <v/>
      </c>
      <c r="L143" t="str">
        <f>IF(Draft2020[[#This Row],[KEEPER]]="K",Draft2020[[#This Row],[Last Contract]],IF(ISNA(VLOOKUP(Draft2020[[#This Row],[sleeper_id]],Rookies2020[player_id],1,FALSE)),"Auction","Rookie"))</f>
        <v>Rookie</v>
      </c>
      <c r="M143">
        <f>IF(Draft2020[[#This Row],[KEEPER]]="K",1+_xlfn.IFNA(INDEX(Draft2019[Net Keeper Count],MATCH(Draft2020[[#This Row],[PLAYER]],Draft2019[PLAYER],0)),0),0)</f>
        <v>0</v>
      </c>
    </row>
    <row r="144" spans="3:13" x14ac:dyDescent="0.3">
      <c r="C144">
        <v>80</v>
      </c>
      <c r="D144" t="s">
        <v>10690</v>
      </c>
      <c r="E144" t="s">
        <v>15054</v>
      </c>
      <c r="F144" t="s">
        <v>15055</v>
      </c>
      <c r="G144" t="s">
        <v>10622</v>
      </c>
      <c r="H144" t="s">
        <v>347</v>
      </c>
      <c r="I144">
        <v>4</v>
      </c>
      <c r="J144" s="69" t="s">
        <v>11021</v>
      </c>
      <c r="K144" t="str">
        <f>IF(Draft2020[[#This Row],[KEEPER]]="K",_xlfn.IFNA(INDEX(Draft2019[Current Contract],MATCH(Draft2020[[#This Row],[sleeper_id]],Draft2019[sleeper_id],0)),"Undrafted"),"")</f>
        <v/>
      </c>
      <c r="L144" t="str">
        <f>IF(Draft2020[[#This Row],[KEEPER]]="K",Draft2020[[#This Row],[Last Contract]],IF(ISNA(VLOOKUP(Draft2020[[#This Row],[sleeper_id]],Rookies2020[player_id],1,FALSE)),"Auction","Rookie"))</f>
        <v>Rookie</v>
      </c>
      <c r="M144">
        <f>IF(Draft2020[[#This Row],[KEEPER]]="K",1+_xlfn.IFNA(INDEX(Draft2019[Net Keeper Count],MATCH(Draft2020[[#This Row],[PLAYER]],Draft2019[PLAYER],0)),0),0)</f>
        <v>0</v>
      </c>
    </row>
    <row r="145" spans="3:13" x14ac:dyDescent="0.3">
      <c r="C145">
        <v>81</v>
      </c>
      <c r="D145" t="s">
        <v>10690</v>
      </c>
      <c r="E145" t="s">
        <v>14915</v>
      </c>
      <c r="F145" t="s">
        <v>14916</v>
      </c>
      <c r="G145" t="s">
        <v>10696</v>
      </c>
      <c r="H145" t="s">
        <v>347</v>
      </c>
      <c r="I145">
        <v>5</v>
      </c>
      <c r="J145" s="69" t="s">
        <v>11021</v>
      </c>
      <c r="K145" t="str">
        <f>IF(Draft2020[[#This Row],[KEEPER]]="K",_xlfn.IFNA(INDEX(Draft2019[Current Contract],MATCH(Draft2020[[#This Row],[sleeper_id]],Draft2019[sleeper_id],0)),"Undrafted"),"")</f>
        <v/>
      </c>
      <c r="L145" t="str">
        <f>IF(Draft2020[[#This Row],[KEEPER]]="K",Draft2020[[#This Row],[Last Contract]],IF(ISNA(VLOOKUP(Draft2020[[#This Row],[sleeper_id]],Rookies2020[player_id],1,FALSE)),"Auction","Rookie"))</f>
        <v>Rookie</v>
      </c>
      <c r="M145">
        <f>IF(Draft2020[[#This Row],[KEEPER]]="K",1+_xlfn.IFNA(INDEX(Draft2019[Net Keeper Count],MATCH(Draft2020[[#This Row],[PLAYER]],Draft2019[PLAYER],0)),0),0)</f>
        <v>0</v>
      </c>
    </row>
    <row r="146" spans="3:13" x14ac:dyDescent="0.3">
      <c r="C146">
        <v>82</v>
      </c>
      <c r="D146" t="s">
        <v>10690</v>
      </c>
      <c r="E146" t="s">
        <v>14973</v>
      </c>
      <c r="F146" t="s">
        <v>14974</v>
      </c>
      <c r="G146" t="s">
        <v>10639</v>
      </c>
      <c r="H146" t="s">
        <v>448</v>
      </c>
      <c r="I146">
        <v>6</v>
      </c>
      <c r="J146" s="69" t="s">
        <v>11021</v>
      </c>
      <c r="K146" t="str">
        <f>IF(Draft2020[[#This Row],[KEEPER]]="K",_xlfn.IFNA(INDEX(Draft2019[Current Contract],MATCH(Draft2020[[#This Row],[sleeper_id]],Draft2019[sleeper_id],0)),"Undrafted"),"")</f>
        <v/>
      </c>
      <c r="L146" t="str">
        <f>IF(Draft2020[[#This Row],[KEEPER]]="K",Draft2020[[#This Row],[Last Contract]],IF(ISNA(VLOOKUP(Draft2020[[#This Row],[sleeper_id]],Rookies2020[player_id],1,FALSE)),"Auction","Rookie"))</f>
        <v>Rookie</v>
      </c>
      <c r="M146">
        <f>IF(Draft2020[[#This Row],[KEEPER]]="K",1+_xlfn.IFNA(INDEX(Draft2019[Net Keeper Count],MATCH(Draft2020[[#This Row],[PLAYER]],Draft2019[PLAYER],0)),0),0)</f>
        <v>0</v>
      </c>
    </row>
    <row r="147" spans="3:13" x14ac:dyDescent="0.3">
      <c r="C147">
        <v>14</v>
      </c>
      <c r="D147" t="s">
        <v>16156</v>
      </c>
      <c r="E147" t="s">
        <v>1069</v>
      </c>
      <c r="F147" t="s">
        <v>114</v>
      </c>
      <c r="G147" t="s">
        <v>10603</v>
      </c>
      <c r="H147" t="s">
        <v>320</v>
      </c>
      <c r="I147">
        <v>48</v>
      </c>
      <c r="J147" s="69"/>
      <c r="K147" t="str">
        <f>IF(Draft2020[[#This Row],[KEEPER]]="K",_xlfn.IFNA(INDEX(Draft2019[Current Contract],MATCH(Draft2020[[#This Row],[sleeper_id]],Draft2019[sleeper_id],0)),"Undrafted"),"")</f>
        <v/>
      </c>
      <c r="L147" t="str">
        <f>IF(Draft2020[[#This Row],[KEEPER]]="K",Draft2020[[#This Row],[Last Contract]],IF(ISNA(VLOOKUP(Draft2020[[#This Row],[sleeper_id]],Rookies2020[player_id],1,FALSE)),"Auction","Rookie"))</f>
        <v>Auction</v>
      </c>
      <c r="M147">
        <f>IF(Draft2020[[#This Row],[KEEPER]]="K",1+_xlfn.IFNA(INDEX(Draft2019[Net Keeper Count],MATCH(Draft2020[[#This Row],[PLAYER]],Draft2019[PLAYER],0)),0),0)</f>
        <v>0</v>
      </c>
    </row>
    <row r="148" spans="3:13" x14ac:dyDescent="0.3">
      <c r="C148">
        <v>22</v>
      </c>
      <c r="D148" t="s">
        <v>16156</v>
      </c>
      <c r="E148" t="s">
        <v>1690</v>
      </c>
      <c r="F148" t="s">
        <v>14</v>
      </c>
      <c r="G148" t="s">
        <v>10625</v>
      </c>
      <c r="H148" t="s">
        <v>310</v>
      </c>
      <c r="I148">
        <v>9</v>
      </c>
      <c r="J148" s="69"/>
      <c r="K148" t="str">
        <f>IF(Draft2020[[#This Row],[KEEPER]]="K",_xlfn.IFNA(INDEX(Draft2019[Current Contract],MATCH(Draft2020[[#This Row],[sleeper_id]],Draft2019[sleeper_id],0)),"Undrafted"),"")</f>
        <v/>
      </c>
      <c r="L148" t="str">
        <f>IF(Draft2020[[#This Row],[KEEPER]]="K",Draft2020[[#This Row],[Last Contract]],IF(ISNA(VLOOKUP(Draft2020[[#This Row],[sleeper_id]],Rookies2020[player_id],1,FALSE)),"Auction","Rookie"))</f>
        <v>Auction</v>
      </c>
      <c r="M148">
        <f>IF(Draft2020[[#This Row],[KEEPER]]="K",1+_xlfn.IFNA(INDEX(Draft2019[Net Keeper Count],MATCH(Draft2020[[#This Row],[PLAYER]],Draft2019[PLAYER],0)),0),0)</f>
        <v>0</v>
      </c>
    </row>
    <row r="149" spans="3:13" x14ac:dyDescent="0.3">
      <c r="C149">
        <v>27</v>
      </c>
      <c r="D149" t="s">
        <v>16156</v>
      </c>
      <c r="E149" t="s">
        <v>4455</v>
      </c>
      <c r="F149" t="s">
        <v>47</v>
      </c>
      <c r="G149" t="s">
        <v>10708</v>
      </c>
      <c r="H149" t="s">
        <v>448</v>
      </c>
      <c r="I149">
        <v>2</v>
      </c>
      <c r="J149" s="69"/>
      <c r="K149" t="str">
        <f>IF(Draft2020[[#This Row],[KEEPER]]="K",_xlfn.IFNA(INDEX(Draft2019[Current Contract],MATCH(Draft2020[[#This Row],[sleeper_id]],Draft2019[sleeper_id],0)),"Undrafted"),"")</f>
        <v/>
      </c>
      <c r="L149" t="str">
        <f>IF(Draft2020[[#This Row],[KEEPER]]="K",Draft2020[[#This Row],[Last Contract]],IF(ISNA(VLOOKUP(Draft2020[[#This Row],[sleeper_id]],Rookies2020[player_id],1,FALSE)),"Auction","Rookie"))</f>
        <v>Auction</v>
      </c>
      <c r="M149">
        <f>IF(Draft2020[[#This Row],[KEEPER]]="K",1+_xlfn.IFNA(INDEX(Draft2019[Net Keeper Count],MATCH(Draft2020[[#This Row],[PLAYER]],Draft2019[PLAYER],0)),0),0)</f>
        <v>0</v>
      </c>
    </row>
    <row r="150" spans="3:13" x14ac:dyDescent="0.3">
      <c r="C150">
        <v>38</v>
      </c>
      <c r="D150" t="s">
        <v>16156</v>
      </c>
      <c r="E150" t="s">
        <v>8451</v>
      </c>
      <c r="F150" t="s">
        <v>54</v>
      </c>
      <c r="G150" t="s">
        <v>313</v>
      </c>
      <c r="H150" t="s">
        <v>347</v>
      </c>
      <c r="I150">
        <v>4</v>
      </c>
      <c r="J150" s="69" t="s">
        <v>434</v>
      </c>
      <c r="K150" t="str">
        <f>IF(Draft2020[[#This Row],[KEEPER]]="K",_xlfn.IFNA(INDEX(Draft2019[Current Contract],MATCH(Draft2020[[#This Row],[sleeper_id]],Draft2019[sleeper_id],0)),"Undrafted"),"")</f>
        <v>Rookie</v>
      </c>
      <c r="L150" t="str">
        <f>IF(Draft2020[[#This Row],[KEEPER]]="K",Draft2020[[#This Row],[Last Contract]],IF(ISNA(VLOOKUP(Draft2020[[#This Row],[sleeper_id]],Rookies2020[player_id],1,FALSE)),"Auction","Rookie"))</f>
        <v>Rookie</v>
      </c>
      <c r="M150">
        <f>IF(Draft2020[[#This Row],[KEEPER]]="K",1+_xlfn.IFNA(INDEX(Draft2019[Net Keeper Count],MATCH(Draft2020[[#This Row],[PLAYER]],Draft2019[PLAYER],0)),0),0)</f>
        <v>2</v>
      </c>
    </row>
    <row r="151" spans="3:13" x14ac:dyDescent="0.3">
      <c r="C151">
        <v>39</v>
      </c>
      <c r="D151" t="s">
        <v>16156</v>
      </c>
      <c r="E151" t="s">
        <v>2578</v>
      </c>
      <c r="F151" t="s">
        <v>2574</v>
      </c>
      <c r="G151" t="s">
        <v>10642</v>
      </c>
      <c r="H151" t="s">
        <v>310</v>
      </c>
      <c r="I151">
        <v>1</v>
      </c>
      <c r="J151" s="69" t="s">
        <v>434</v>
      </c>
      <c r="K151" t="str">
        <f>IF(Draft2020[[#This Row],[KEEPER]]="K",_xlfn.IFNA(INDEX(Draft2019[Current Contract],MATCH(Draft2020[[#This Row],[sleeper_id]],Draft2019[sleeper_id],0)),"Undrafted"),"")</f>
        <v>Undrafted</v>
      </c>
      <c r="L151" t="str">
        <f>IF(Draft2020[[#This Row],[KEEPER]]="K",Draft2020[[#This Row],[Last Contract]],IF(ISNA(VLOOKUP(Draft2020[[#This Row],[sleeper_id]],Rookies2020[player_id],1,FALSE)),"Auction","Rookie"))</f>
        <v>Undrafted</v>
      </c>
      <c r="M151">
        <f>IF(Draft2020[[#This Row],[KEEPER]]="K",1+_xlfn.IFNA(INDEX(Draft2019[Net Keeper Count],MATCH(Draft2020[[#This Row],[PLAYER]],Draft2019[PLAYER],0)),0),0)</f>
        <v>1</v>
      </c>
    </row>
    <row r="152" spans="3:13" x14ac:dyDescent="0.3">
      <c r="C152">
        <v>40</v>
      </c>
      <c r="D152" t="s">
        <v>16156</v>
      </c>
      <c r="E152" t="s">
        <v>1929</v>
      </c>
      <c r="F152" t="s">
        <v>1926</v>
      </c>
      <c r="G152" t="s">
        <v>10637</v>
      </c>
      <c r="H152" t="s">
        <v>347</v>
      </c>
      <c r="I152">
        <v>5</v>
      </c>
      <c r="J152" s="69" t="s">
        <v>434</v>
      </c>
      <c r="K152" t="str">
        <f>IF(Draft2020[[#This Row],[KEEPER]]="K",_xlfn.IFNA(INDEX(Draft2019[Current Contract],MATCH(Draft2020[[#This Row],[sleeper_id]],Draft2019[sleeper_id],0)),"Undrafted"),"")</f>
        <v>Rookie</v>
      </c>
      <c r="L152" t="str">
        <f>IF(Draft2020[[#This Row],[KEEPER]]="K",Draft2020[[#This Row],[Last Contract]],IF(ISNA(VLOOKUP(Draft2020[[#This Row],[sleeper_id]],Rookies2020[player_id],1,FALSE)),"Auction","Rookie"))</f>
        <v>Rookie</v>
      </c>
      <c r="M152">
        <f>IF(Draft2020[[#This Row],[KEEPER]]="K",1+_xlfn.IFNA(INDEX(Draft2019[Net Keeper Count],MATCH(Draft2020[[#This Row],[PLAYER]],Draft2019[PLAYER],0)),0),0)</f>
        <v>1</v>
      </c>
    </row>
    <row r="153" spans="3:13" x14ac:dyDescent="0.3">
      <c r="C153">
        <v>41</v>
      </c>
      <c r="D153" t="s">
        <v>16156</v>
      </c>
      <c r="E153" t="s">
        <v>7953</v>
      </c>
      <c r="F153" t="s">
        <v>46</v>
      </c>
      <c r="G153" t="s">
        <v>10631</v>
      </c>
      <c r="H153" t="s">
        <v>347</v>
      </c>
      <c r="I153">
        <v>3</v>
      </c>
      <c r="J153" s="69" t="s">
        <v>434</v>
      </c>
      <c r="K153" t="str">
        <f>IF(Draft2020[[#This Row],[KEEPER]]="K",_xlfn.IFNA(INDEX(Draft2019[Current Contract],MATCH(Draft2020[[#This Row],[sleeper_id]],Draft2019[sleeper_id],0)),"Undrafted"),"")</f>
        <v>Rookie</v>
      </c>
      <c r="L153" t="str">
        <f>IF(Draft2020[[#This Row],[KEEPER]]="K",Draft2020[[#This Row],[Last Contract]],IF(ISNA(VLOOKUP(Draft2020[[#This Row],[sleeper_id]],Rookies2020[player_id],1,FALSE)),"Auction","Rookie"))</f>
        <v>Rookie</v>
      </c>
      <c r="M153">
        <f>IF(Draft2020[[#This Row],[KEEPER]]="K",1+_xlfn.IFNA(INDEX(Draft2019[Net Keeper Count],MATCH(Draft2020[[#This Row],[PLAYER]],Draft2019[PLAYER],0)),0),0)</f>
        <v>3</v>
      </c>
    </row>
    <row r="154" spans="3:13" x14ac:dyDescent="0.3">
      <c r="C154">
        <v>42</v>
      </c>
      <c r="D154" t="s">
        <v>16156</v>
      </c>
      <c r="E154" t="s">
        <v>3301</v>
      </c>
      <c r="F154" t="s">
        <v>55</v>
      </c>
      <c r="G154" t="s">
        <v>10642</v>
      </c>
      <c r="H154" t="s">
        <v>320</v>
      </c>
      <c r="I154">
        <v>1</v>
      </c>
      <c r="J154" s="69" t="s">
        <v>434</v>
      </c>
      <c r="K154" t="str">
        <f>IF(Draft2020[[#This Row],[KEEPER]]="K",_xlfn.IFNA(INDEX(Draft2019[Current Contract],MATCH(Draft2020[[#This Row],[sleeper_id]],Draft2019[sleeper_id],0)),"Undrafted"),"")</f>
        <v>Rookie</v>
      </c>
      <c r="L154" t="str">
        <f>IF(Draft2020[[#This Row],[KEEPER]]="K",Draft2020[[#This Row],[Last Contract]],IF(ISNA(VLOOKUP(Draft2020[[#This Row],[sleeper_id]],Rookies2020[player_id],1,FALSE)),"Auction","Rookie"))</f>
        <v>Rookie</v>
      </c>
      <c r="M154">
        <f>IF(Draft2020[[#This Row],[KEEPER]]="K",1+_xlfn.IFNA(INDEX(Draft2019[Net Keeper Count],MATCH(Draft2020[[#This Row],[PLAYER]],Draft2019[PLAYER],0)),0),0)</f>
        <v>2</v>
      </c>
    </row>
    <row r="155" spans="3:13" x14ac:dyDescent="0.3">
      <c r="C155">
        <v>43</v>
      </c>
      <c r="D155" t="s">
        <v>16156</v>
      </c>
      <c r="E155" t="s">
        <v>7475</v>
      </c>
      <c r="F155" t="s">
        <v>212</v>
      </c>
      <c r="G155" t="s">
        <v>566</v>
      </c>
      <c r="H155" t="s">
        <v>347</v>
      </c>
      <c r="I155">
        <v>1</v>
      </c>
      <c r="J155" s="69" t="s">
        <v>434</v>
      </c>
      <c r="K155" t="str">
        <f>IF(Draft2020[[#This Row],[KEEPER]]="K",_xlfn.IFNA(INDEX(Draft2019[Current Contract],MATCH(Draft2020[[#This Row],[sleeper_id]],Draft2019[sleeper_id],0)),"Undrafted"),"")</f>
        <v>Undrafted</v>
      </c>
      <c r="L155" t="str">
        <f>IF(Draft2020[[#This Row],[KEEPER]]="K",Draft2020[[#This Row],[Last Contract]],IF(ISNA(VLOOKUP(Draft2020[[#This Row],[sleeper_id]],Rookies2020[player_id],1,FALSE)),"Auction","Rookie"))</f>
        <v>Undrafted</v>
      </c>
      <c r="M155">
        <f>IF(Draft2020[[#This Row],[KEEPER]]="K",1+_xlfn.IFNA(INDEX(Draft2019[Net Keeper Count],MATCH(Draft2020[[#This Row],[PLAYER]],Draft2019[PLAYER],0)),0),0)</f>
        <v>1</v>
      </c>
    </row>
    <row r="156" spans="3:13" x14ac:dyDescent="0.3">
      <c r="C156">
        <v>44</v>
      </c>
      <c r="D156" t="s">
        <v>16156</v>
      </c>
      <c r="E156" t="s">
        <v>5475</v>
      </c>
      <c r="F156" t="s">
        <v>44</v>
      </c>
      <c r="G156" t="s">
        <v>11135</v>
      </c>
      <c r="H156" t="s">
        <v>347</v>
      </c>
      <c r="I156">
        <v>1</v>
      </c>
      <c r="J156" s="69" t="s">
        <v>434</v>
      </c>
      <c r="K156" t="str">
        <f>IF(Draft2020[[#This Row],[KEEPER]]="K",_xlfn.IFNA(INDEX(Draft2019[Current Contract],MATCH(Draft2020[[#This Row],[sleeper_id]],Draft2019[sleeper_id],0)),"Undrafted"),"")</f>
        <v>Undrafted</v>
      </c>
      <c r="L156" t="str">
        <f>IF(Draft2020[[#This Row],[KEEPER]]="K",Draft2020[[#This Row],[Last Contract]],IF(ISNA(VLOOKUP(Draft2020[[#This Row],[sleeper_id]],Rookies2020[player_id],1,FALSE)),"Auction","Rookie"))</f>
        <v>Undrafted</v>
      </c>
      <c r="M156">
        <f>IF(Draft2020[[#This Row],[KEEPER]]="K",1+_xlfn.IFNA(INDEX(Draft2019[Net Keeper Count],MATCH(Draft2020[[#This Row],[PLAYER]],Draft2019[PLAYER],0)),0),0)</f>
        <v>2</v>
      </c>
    </row>
    <row r="157" spans="3:13" x14ac:dyDescent="0.3">
      <c r="C157">
        <v>45</v>
      </c>
      <c r="D157" t="s">
        <v>16156</v>
      </c>
      <c r="E157" t="s">
        <v>314</v>
      </c>
      <c r="F157" t="s">
        <v>308</v>
      </c>
      <c r="G157" t="s">
        <v>313</v>
      </c>
      <c r="H157" t="s">
        <v>310</v>
      </c>
      <c r="I157">
        <v>3</v>
      </c>
      <c r="J157" s="69" t="s">
        <v>434</v>
      </c>
      <c r="K157" t="str">
        <f>IF(Draft2020[[#This Row],[KEEPER]]="K",_xlfn.IFNA(INDEX(Draft2019[Current Contract],MATCH(Draft2020[[#This Row],[sleeper_id]],Draft2019[sleeper_id],0)),"Undrafted"),"")</f>
        <v>Rookie</v>
      </c>
      <c r="L157" t="str">
        <f>IF(Draft2020[[#This Row],[KEEPER]]="K",Draft2020[[#This Row],[Last Contract]],IF(ISNA(VLOOKUP(Draft2020[[#This Row],[sleeper_id]],Rookies2020[player_id],1,FALSE)),"Auction","Rookie"))</f>
        <v>Rookie</v>
      </c>
      <c r="M157">
        <f>IF(Draft2020[[#This Row],[KEEPER]]="K",1+_xlfn.IFNA(INDEX(Draft2019[Net Keeper Count],MATCH(Draft2020[[#This Row],[PLAYER]],Draft2019[PLAYER],0)),0),0)</f>
        <v>1</v>
      </c>
    </row>
    <row r="158" spans="3:13" x14ac:dyDescent="0.3">
      <c r="C158">
        <v>46</v>
      </c>
      <c r="D158" t="s">
        <v>16156</v>
      </c>
      <c r="E158" t="s">
        <v>9250</v>
      </c>
      <c r="F158" t="s">
        <v>72</v>
      </c>
      <c r="G158" t="s">
        <v>10619</v>
      </c>
      <c r="H158" t="s">
        <v>434</v>
      </c>
      <c r="I158">
        <v>1</v>
      </c>
      <c r="J158" s="69" t="s">
        <v>434</v>
      </c>
      <c r="K158" t="str">
        <f>IF(Draft2020[[#This Row],[KEEPER]]="K",_xlfn.IFNA(INDEX(Draft2019[Current Contract],MATCH(Draft2020[[#This Row],[sleeper_id]],Draft2019[sleeper_id],0)),"Undrafted"),"")</f>
        <v>Undrafted</v>
      </c>
      <c r="L158" t="str">
        <f>IF(Draft2020[[#This Row],[KEEPER]]="K",Draft2020[[#This Row],[Last Contract]],IF(ISNA(VLOOKUP(Draft2020[[#This Row],[sleeper_id]],Rookies2020[player_id],1,FALSE)),"Auction","Rookie"))</f>
        <v>Undrafted</v>
      </c>
      <c r="M158">
        <f>IF(Draft2020[[#This Row],[KEEPER]]="K",1+_xlfn.IFNA(INDEX(Draft2019[Net Keeper Count],MATCH(Draft2020[[#This Row],[PLAYER]],Draft2019[PLAYER],0)),0),0)</f>
        <v>2</v>
      </c>
    </row>
    <row r="159" spans="3:13" x14ac:dyDescent="0.3">
      <c r="C159">
        <v>47</v>
      </c>
      <c r="D159" t="s">
        <v>16156</v>
      </c>
      <c r="E159" t="s">
        <v>8704</v>
      </c>
      <c r="F159" t="s">
        <v>26</v>
      </c>
      <c r="G159" t="s">
        <v>297</v>
      </c>
      <c r="H159" t="s">
        <v>320</v>
      </c>
      <c r="I159">
        <v>3</v>
      </c>
      <c r="J159" s="69" t="s">
        <v>434</v>
      </c>
      <c r="K159" t="str">
        <f>IF(Draft2020[[#This Row],[KEEPER]]="K",_xlfn.IFNA(INDEX(Draft2019[Current Contract],MATCH(Draft2020[[#This Row],[sleeper_id]],Draft2019[sleeper_id],0)),"Undrafted"),"")</f>
        <v>Undrafted</v>
      </c>
      <c r="L159" t="str">
        <f>IF(Draft2020[[#This Row],[KEEPER]]="K",Draft2020[[#This Row],[Last Contract]],IF(ISNA(VLOOKUP(Draft2020[[#This Row],[sleeper_id]],Rookies2020[player_id],1,FALSE)),"Auction","Rookie"))</f>
        <v>Undrafted</v>
      </c>
      <c r="M159">
        <f>IF(Draft2020[[#This Row],[KEEPER]]="K",1+_xlfn.IFNA(INDEX(Draft2019[Net Keeper Count],MATCH(Draft2020[[#This Row],[PLAYER]],Draft2019[PLAYER],0)),0),0)</f>
        <v>2</v>
      </c>
    </row>
    <row r="160" spans="3:13" x14ac:dyDescent="0.3">
      <c r="C160">
        <v>48</v>
      </c>
      <c r="D160" t="s">
        <v>16156</v>
      </c>
      <c r="E160" t="s">
        <v>8338</v>
      </c>
      <c r="F160" t="s">
        <v>138</v>
      </c>
      <c r="G160" t="s">
        <v>10637</v>
      </c>
      <c r="H160" t="s">
        <v>347</v>
      </c>
      <c r="I160">
        <v>29</v>
      </c>
      <c r="J160" s="69" t="s">
        <v>434</v>
      </c>
      <c r="K160" t="str">
        <f>IF(Draft2020[[#This Row],[KEEPER]]="K",_xlfn.IFNA(INDEX(Draft2019[Current Contract],MATCH(Draft2020[[#This Row],[sleeper_id]],Draft2019[sleeper_id],0)),"Undrafted"),"")</f>
        <v>Auction</v>
      </c>
      <c r="L160" t="str">
        <f>IF(Draft2020[[#This Row],[KEEPER]]="K",Draft2020[[#This Row],[Last Contract]],IF(ISNA(VLOOKUP(Draft2020[[#This Row],[sleeper_id]],Rookies2020[player_id],1,FALSE)),"Auction","Rookie"))</f>
        <v>Auction</v>
      </c>
      <c r="M160">
        <f>IF(Draft2020[[#This Row],[KEEPER]]="K",1+_xlfn.IFNA(INDEX(Draft2019[Net Keeper Count],MATCH(Draft2020[[#This Row],[PLAYER]],Draft2019[PLAYER],0)),0),0)</f>
        <v>1</v>
      </c>
    </row>
    <row r="161" spans="3:13" x14ac:dyDescent="0.3">
      <c r="C161">
        <v>49</v>
      </c>
      <c r="D161" t="s">
        <v>16156</v>
      </c>
      <c r="E161" t="s">
        <v>2511</v>
      </c>
      <c r="F161" t="s">
        <v>53</v>
      </c>
      <c r="G161" t="s">
        <v>10599</v>
      </c>
      <c r="H161" t="s">
        <v>310</v>
      </c>
      <c r="I161">
        <v>6</v>
      </c>
      <c r="J161" s="69" t="s">
        <v>434</v>
      </c>
      <c r="K161" t="str">
        <f>IF(Draft2020[[#This Row],[KEEPER]]="K",_xlfn.IFNA(INDEX(Draft2019[Current Contract],MATCH(Draft2020[[#This Row],[sleeper_id]],Draft2019[sleeper_id],0)),"Undrafted"),"")</f>
        <v>Rookie</v>
      </c>
      <c r="L161" t="str">
        <f>IF(Draft2020[[#This Row],[KEEPER]]="K",Draft2020[[#This Row],[Last Contract]],IF(ISNA(VLOOKUP(Draft2020[[#This Row],[sleeper_id]],Rookies2020[player_id],1,FALSE)),"Auction","Rookie"))</f>
        <v>Rookie</v>
      </c>
      <c r="M161">
        <f>IF(Draft2020[[#This Row],[KEEPER]]="K",1+_xlfn.IFNA(INDEX(Draft2019[Net Keeper Count],MATCH(Draft2020[[#This Row],[PLAYER]],Draft2019[PLAYER],0)),0),0)</f>
        <v>2</v>
      </c>
    </row>
    <row r="162" spans="3:13" x14ac:dyDescent="0.3">
      <c r="C162">
        <v>50</v>
      </c>
      <c r="D162" t="s">
        <v>16156</v>
      </c>
      <c r="E162" t="s">
        <v>10584</v>
      </c>
      <c r="F162" t="s">
        <v>146</v>
      </c>
      <c r="G162" t="s">
        <v>10686</v>
      </c>
      <c r="H162" t="s">
        <v>347</v>
      </c>
      <c r="I162">
        <v>3</v>
      </c>
      <c r="J162" s="69" t="s">
        <v>434</v>
      </c>
      <c r="K162" t="str">
        <f>IF(Draft2020[[#This Row],[KEEPER]]="K",_xlfn.IFNA(INDEX(Draft2019[Current Contract],MATCH(Draft2020[[#This Row],[sleeper_id]],Draft2019[sleeper_id],0)),"Undrafted"),"")</f>
        <v>Undrafted</v>
      </c>
      <c r="L162" t="str">
        <f>IF(Draft2020[[#This Row],[KEEPER]]="K",Draft2020[[#This Row],[Last Contract]],IF(ISNA(VLOOKUP(Draft2020[[#This Row],[sleeper_id]],Rookies2020[player_id],1,FALSE)),"Auction","Rookie"))</f>
        <v>Undrafted</v>
      </c>
      <c r="M162">
        <f>IF(Draft2020[[#This Row],[KEEPER]]="K",1+_xlfn.IFNA(INDEX(Draft2019[Net Keeper Count],MATCH(Draft2020[[#This Row],[PLAYER]],Draft2019[PLAYER],0)),0),0)</f>
        <v>1</v>
      </c>
    </row>
    <row r="163" spans="3:13" x14ac:dyDescent="0.3">
      <c r="C163">
        <v>51</v>
      </c>
      <c r="D163" t="s">
        <v>16156</v>
      </c>
      <c r="E163" t="s">
        <v>2997</v>
      </c>
      <c r="F163" t="s">
        <v>89</v>
      </c>
      <c r="G163" t="s">
        <v>364</v>
      </c>
      <c r="H163" t="s">
        <v>347</v>
      </c>
      <c r="I163">
        <v>115</v>
      </c>
      <c r="J163" s="69" t="s">
        <v>434</v>
      </c>
      <c r="K163" t="str">
        <f>IF(Draft2020[[#This Row],[KEEPER]]="K",_xlfn.IFNA(INDEX(Draft2019[Current Contract],MATCH(Draft2020[[#This Row],[sleeper_id]],Draft2019[sleeper_id],0)),"Undrafted"),"")</f>
        <v>Auction</v>
      </c>
      <c r="L163" t="str">
        <f>IF(Draft2020[[#This Row],[KEEPER]]="K",Draft2020[[#This Row],[Last Contract]],IF(ISNA(VLOOKUP(Draft2020[[#This Row],[sleeper_id]],Rookies2020[player_id],1,FALSE)),"Auction","Rookie"))</f>
        <v>Auction</v>
      </c>
      <c r="M163">
        <f>IF(Draft2020[[#This Row],[KEEPER]]="K",1+_xlfn.IFNA(INDEX(Draft2019[Net Keeper Count],MATCH(Draft2020[[#This Row],[PLAYER]],Draft2019[PLAYER],0)),0),0)</f>
        <v>1</v>
      </c>
    </row>
    <row r="164" spans="3:13" x14ac:dyDescent="0.3">
      <c r="C164">
        <v>52</v>
      </c>
      <c r="D164" t="s">
        <v>16156</v>
      </c>
      <c r="E164" t="s">
        <v>2711</v>
      </c>
      <c r="F164" t="s">
        <v>2709</v>
      </c>
      <c r="G164" t="s">
        <v>14224</v>
      </c>
      <c r="H164" t="s">
        <v>448</v>
      </c>
      <c r="I164">
        <v>25</v>
      </c>
      <c r="J164" s="69" t="s">
        <v>434</v>
      </c>
      <c r="K164" t="str">
        <f>IF(Draft2020[[#This Row],[KEEPER]]="K",_xlfn.IFNA(INDEX(Draft2019[Current Contract],MATCH(Draft2020[[#This Row],[sleeper_id]],Draft2019[sleeper_id],0)),"Undrafted"),"")</f>
        <v>Rookie</v>
      </c>
      <c r="L164" t="str">
        <f>IF(Draft2020[[#This Row],[KEEPER]]="K",Draft2020[[#This Row],[Last Contract]],IF(ISNA(VLOOKUP(Draft2020[[#This Row],[sleeper_id]],Rookies2020[player_id],1,FALSE)),"Auction","Rookie"))</f>
        <v>Rookie</v>
      </c>
      <c r="M164">
        <f>IF(Draft2020[[#This Row],[KEEPER]]="K",1+_xlfn.IFNA(INDEX(Draft2019[Net Keeper Count],MATCH(Draft2020[[#This Row],[PLAYER]],Draft2019[PLAYER],0)),0),0)</f>
        <v>1</v>
      </c>
    </row>
    <row r="165" spans="3:13" x14ac:dyDescent="0.3">
      <c r="C165">
        <v>53</v>
      </c>
      <c r="D165" t="s">
        <v>16156</v>
      </c>
      <c r="E165" t="s">
        <v>14328</v>
      </c>
      <c r="F165" t="s">
        <v>14329</v>
      </c>
      <c r="G165" t="s">
        <v>370</v>
      </c>
      <c r="H165" t="s">
        <v>320</v>
      </c>
      <c r="I165">
        <v>2</v>
      </c>
      <c r="J165" s="69" t="s">
        <v>11021</v>
      </c>
      <c r="K165" t="str">
        <f>IF(Draft2020[[#This Row],[KEEPER]]="K",_xlfn.IFNA(INDEX(Draft2019[Current Contract],MATCH(Draft2020[[#This Row],[sleeper_id]],Draft2019[sleeper_id],0)),"Undrafted"),"")</f>
        <v/>
      </c>
      <c r="L165" t="str">
        <f>IF(Draft2020[[#This Row],[KEEPER]]="K",Draft2020[[#This Row],[Last Contract]],IF(ISNA(VLOOKUP(Draft2020[[#This Row],[sleeper_id]],Rookies2020[player_id],1,FALSE)),"Auction","Rookie"))</f>
        <v>Rookie</v>
      </c>
      <c r="M165">
        <f>IF(Draft2020[[#This Row],[KEEPER]]="K",1+_xlfn.IFNA(INDEX(Draft2019[Net Keeper Count],MATCH(Draft2020[[#This Row],[PLAYER]],Draft2019[PLAYER],0)),0),0)</f>
        <v>0</v>
      </c>
    </row>
    <row r="166" spans="3:13" x14ac:dyDescent="0.3">
      <c r="C166">
        <v>54</v>
      </c>
      <c r="D166" t="s">
        <v>16156</v>
      </c>
      <c r="E166" t="s">
        <v>14235</v>
      </c>
      <c r="F166" t="s">
        <v>14236</v>
      </c>
      <c r="G166" t="s">
        <v>11135</v>
      </c>
      <c r="H166" t="s">
        <v>347</v>
      </c>
      <c r="I166">
        <v>3</v>
      </c>
      <c r="J166" s="69" t="s">
        <v>11021</v>
      </c>
      <c r="K166" t="str">
        <f>IF(Draft2020[[#This Row],[KEEPER]]="K",_xlfn.IFNA(INDEX(Draft2019[Current Contract],MATCH(Draft2020[[#This Row],[sleeper_id]],Draft2019[sleeper_id],0)),"Undrafted"),"")</f>
        <v/>
      </c>
      <c r="L166" t="str">
        <f>IF(Draft2020[[#This Row],[KEEPER]]="K",Draft2020[[#This Row],[Last Contract]],IF(ISNA(VLOOKUP(Draft2020[[#This Row],[sleeper_id]],Rookies2020[player_id],1,FALSE)),"Auction","Rookie"))</f>
        <v>Rookie</v>
      </c>
      <c r="M166">
        <f>IF(Draft2020[[#This Row],[KEEPER]]="K",1+_xlfn.IFNA(INDEX(Draft2019[Net Keeper Count],MATCH(Draft2020[[#This Row],[PLAYER]],Draft2019[PLAYER],0)),0),0)</f>
        <v>0</v>
      </c>
    </row>
    <row r="167" spans="3:13" x14ac:dyDescent="0.3">
      <c r="C167">
        <v>55</v>
      </c>
      <c r="D167" t="s">
        <v>16156</v>
      </c>
      <c r="E167" t="s">
        <v>15585</v>
      </c>
      <c r="F167" t="s">
        <v>14577</v>
      </c>
      <c r="G167" t="s">
        <v>10625</v>
      </c>
      <c r="H167" t="s">
        <v>448</v>
      </c>
      <c r="I167">
        <v>3</v>
      </c>
      <c r="J167" s="69" t="s">
        <v>11021</v>
      </c>
      <c r="K167" t="str">
        <f>IF(Draft2020[[#This Row],[KEEPER]]="K",_xlfn.IFNA(INDEX(Draft2019[Current Contract],MATCH(Draft2020[[#This Row],[sleeper_id]],Draft2019[sleeper_id],0)),"Undrafted"),"")</f>
        <v/>
      </c>
      <c r="L167" t="str">
        <f>IF(Draft2020[[#This Row],[KEEPER]]="K",Draft2020[[#This Row],[Last Contract]],IF(ISNA(VLOOKUP(Draft2020[[#This Row],[sleeper_id]],Rookies2020[player_id],1,FALSE)),"Auction","Rookie"))</f>
        <v>Rookie</v>
      </c>
      <c r="M167">
        <f>IF(Draft2020[[#This Row],[KEEPER]]="K",1+_xlfn.IFNA(INDEX(Draft2019[Net Keeper Count],MATCH(Draft2020[[#This Row],[PLAYER]],Draft2019[PLAYER],0)),0),0)</f>
        <v>0</v>
      </c>
    </row>
    <row r="168" spans="3:13" x14ac:dyDescent="0.3">
      <c r="C168">
        <v>56</v>
      </c>
      <c r="D168" t="s">
        <v>16156</v>
      </c>
      <c r="E168" t="s">
        <v>15601</v>
      </c>
      <c r="F168" t="s">
        <v>15480</v>
      </c>
      <c r="G168" t="s">
        <v>10637</v>
      </c>
      <c r="H168" t="s">
        <v>347</v>
      </c>
      <c r="I168">
        <v>4</v>
      </c>
      <c r="J168" s="69" t="s">
        <v>11021</v>
      </c>
      <c r="K168" t="str">
        <f>IF(Draft2020[[#This Row],[KEEPER]]="K",_xlfn.IFNA(INDEX(Draft2019[Current Contract],MATCH(Draft2020[[#This Row],[sleeper_id]],Draft2019[sleeper_id],0)),"Undrafted"),"")</f>
        <v/>
      </c>
      <c r="L168" t="str">
        <f>IF(Draft2020[[#This Row],[KEEPER]]="K",Draft2020[[#This Row],[Last Contract]],IF(ISNA(VLOOKUP(Draft2020[[#This Row],[sleeper_id]],Rookies2020[player_id],1,FALSE)),"Auction","Rookie"))</f>
        <v>Rookie</v>
      </c>
      <c r="M168">
        <f>IF(Draft2020[[#This Row],[KEEPER]]="K",1+_xlfn.IFNA(INDEX(Draft2019[Net Keeper Count],MATCH(Draft2020[[#This Row],[PLAYER]],Draft2019[PLAYER],0)),0),0)</f>
        <v>0</v>
      </c>
    </row>
    <row r="169" spans="3:13" x14ac:dyDescent="0.3">
      <c r="C169">
        <v>57</v>
      </c>
      <c r="D169" t="s">
        <v>16156</v>
      </c>
      <c r="E169" t="s">
        <v>14590</v>
      </c>
      <c r="F169" t="s">
        <v>14591</v>
      </c>
      <c r="G169" t="s">
        <v>566</v>
      </c>
      <c r="H169" t="s">
        <v>448</v>
      </c>
      <c r="I169">
        <v>6</v>
      </c>
      <c r="J169" s="69" t="s">
        <v>11021</v>
      </c>
      <c r="K169" t="str">
        <f>IF(Draft2020[[#This Row],[KEEPER]]="K",_xlfn.IFNA(INDEX(Draft2019[Current Contract],MATCH(Draft2020[[#This Row],[sleeper_id]],Draft2019[sleeper_id],0)),"Undrafted"),"")</f>
        <v/>
      </c>
      <c r="L169" t="str">
        <f>IF(Draft2020[[#This Row],[KEEPER]]="K",Draft2020[[#This Row],[Last Contract]],IF(ISNA(VLOOKUP(Draft2020[[#This Row],[sleeper_id]],Rookies2020[player_id],1,FALSE)),"Auction","Rookie"))</f>
        <v>Rookie</v>
      </c>
      <c r="M169">
        <f>IF(Draft2020[[#This Row],[KEEPER]]="K",1+_xlfn.IFNA(INDEX(Draft2019[Net Keeper Count],MATCH(Draft2020[[#This Row],[PLAYER]],Draft2019[PLAYER],0)),0),0)</f>
        <v>0</v>
      </c>
    </row>
    <row r="170" spans="3:13" x14ac:dyDescent="0.3">
      <c r="C170">
        <v>58</v>
      </c>
      <c r="D170" t="s">
        <v>16156</v>
      </c>
      <c r="E170" t="s">
        <v>15459</v>
      </c>
      <c r="F170" t="s">
        <v>15460</v>
      </c>
      <c r="G170" t="s">
        <v>305</v>
      </c>
      <c r="H170" t="s">
        <v>448</v>
      </c>
      <c r="I170">
        <v>6</v>
      </c>
      <c r="J170" s="69" t="s">
        <v>11021</v>
      </c>
      <c r="K170" t="str">
        <f>IF(Draft2020[[#This Row],[KEEPER]]="K",_xlfn.IFNA(INDEX(Draft2019[Current Contract],MATCH(Draft2020[[#This Row],[sleeper_id]],Draft2019[sleeper_id],0)),"Undrafted"),"")</f>
        <v/>
      </c>
      <c r="L170" t="str">
        <f>IF(Draft2020[[#This Row],[KEEPER]]="K",Draft2020[[#This Row],[Last Contract]],IF(ISNA(VLOOKUP(Draft2020[[#This Row],[sleeper_id]],Rookies2020[player_id],1,FALSE)),"Auction","Rookie"))</f>
        <v>Rookie</v>
      </c>
      <c r="M170">
        <f>IF(Draft2020[[#This Row],[KEEPER]]="K",1+_xlfn.IFNA(INDEX(Draft2019[Net Keeper Count],MATCH(Draft2020[[#This Row],[PLAYER]],Draft2019[PLAYER],0)),0),0)</f>
        <v>0</v>
      </c>
    </row>
    <row r="171" spans="3:13" x14ac:dyDescent="0.3">
      <c r="C171">
        <v>7</v>
      </c>
      <c r="D171" t="s">
        <v>16154</v>
      </c>
      <c r="E171" t="s">
        <v>9111</v>
      </c>
      <c r="F171" t="s">
        <v>165</v>
      </c>
      <c r="G171" t="s">
        <v>10654</v>
      </c>
      <c r="H171" t="s">
        <v>347</v>
      </c>
      <c r="I171">
        <v>17</v>
      </c>
      <c r="J171" s="69"/>
      <c r="K171" t="str">
        <f>IF(Draft2020[[#This Row],[KEEPER]]="K",_xlfn.IFNA(INDEX(Draft2019[Current Contract],MATCH(Draft2020[[#This Row],[sleeper_id]],Draft2019[sleeper_id],0)),"Undrafted"),"")</f>
        <v/>
      </c>
      <c r="L171" t="str">
        <f>IF(Draft2020[[#This Row],[KEEPER]]="K",Draft2020[[#This Row],[Last Contract]],IF(ISNA(VLOOKUP(Draft2020[[#This Row],[sleeper_id]],Rookies2020[player_id],1,FALSE)),"Auction","Rookie"))</f>
        <v>Auction</v>
      </c>
      <c r="M171">
        <f>IF(Draft2020[[#This Row],[KEEPER]]="K",1+_xlfn.IFNA(INDEX(Draft2019[Net Keeper Count],MATCH(Draft2020[[#This Row],[PLAYER]],Draft2019[PLAYER],0)),0),0)</f>
        <v>0</v>
      </c>
    </row>
    <row r="172" spans="3:13" x14ac:dyDescent="0.3">
      <c r="C172">
        <v>10</v>
      </c>
      <c r="D172" t="s">
        <v>16154</v>
      </c>
      <c r="E172" t="s">
        <v>4858</v>
      </c>
      <c r="F172" t="s">
        <v>184</v>
      </c>
      <c r="G172" t="s">
        <v>10635</v>
      </c>
      <c r="H172" t="s">
        <v>347</v>
      </c>
      <c r="I172">
        <v>53</v>
      </c>
      <c r="J172" s="69"/>
      <c r="K172" t="str">
        <f>IF(Draft2020[[#This Row],[KEEPER]]="K",_xlfn.IFNA(INDEX(Draft2019[Current Contract],MATCH(Draft2020[[#This Row],[sleeper_id]],Draft2019[sleeper_id],0)),"Undrafted"),"")</f>
        <v/>
      </c>
      <c r="L172" t="str">
        <f>IF(Draft2020[[#This Row],[KEEPER]]="K",Draft2020[[#This Row],[Last Contract]],IF(ISNA(VLOOKUP(Draft2020[[#This Row],[sleeper_id]],Rookies2020[player_id],1,FALSE)),"Auction","Rookie"))</f>
        <v>Auction</v>
      </c>
      <c r="M172">
        <f>IF(Draft2020[[#This Row],[KEEPER]]="K",1+_xlfn.IFNA(INDEX(Draft2019[Net Keeper Count],MATCH(Draft2020[[#This Row],[PLAYER]],Draft2019[PLAYER],0)),0),0)</f>
        <v>0</v>
      </c>
    </row>
    <row r="173" spans="3:13" x14ac:dyDescent="0.3">
      <c r="C173">
        <v>16</v>
      </c>
      <c r="D173" t="s">
        <v>16154</v>
      </c>
      <c r="E173" t="s">
        <v>1216</v>
      </c>
      <c r="F173" t="s">
        <v>122</v>
      </c>
      <c r="G173" t="s">
        <v>10654</v>
      </c>
      <c r="H173" t="s">
        <v>448</v>
      </c>
      <c r="I173">
        <v>47</v>
      </c>
      <c r="J173" s="69"/>
      <c r="K173" t="str">
        <f>IF(Draft2020[[#This Row],[KEEPER]]="K",_xlfn.IFNA(INDEX(Draft2019[Current Contract],MATCH(Draft2020[[#This Row],[sleeper_id]],Draft2019[sleeper_id],0)),"Undrafted"),"")</f>
        <v/>
      </c>
      <c r="L173" t="str">
        <f>IF(Draft2020[[#This Row],[KEEPER]]="K",Draft2020[[#This Row],[Last Contract]],IF(ISNA(VLOOKUP(Draft2020[[#This Row],[sleeper_id]],Rookies2020[player_id],1,FALSE)),"Auction","Rookie"))</f>
        <v>Auction</v>
      </c>
      <c r="M173">
        <f>IF(Draft2020[[#This Row],[KEEPER]]="K",1+_xlfn.IFNA(INDEX(Draft2019[Net Keeper Count],MATCH(Draft2020[[#This Row],[PLAYER]],Draft2019[PLAYER],0)),0),0)</f>
        <v>0</v>
      </c>
    </row>
    <row r="174" spans="3:13" x14ac:dyDescent="0.3">
      <c r="C174">
        <v>17</v>
      </c>
      <c r="D174" t="s">
        <v>16154</v>
      </c>
      <c r="E174" t="s">
        <v>3028</v>
      </c>
      <c r="F174" t="s">
        <v>258</v>
      </c>
      <c r="G174" t="s">
        <v>10654</v>
      </c>
      <c r="H174" t="s">
        <v>448</v>
      </c>
      <c r="I174">
        <v>32</v>
      </c>
      <c r="J174" s="69"/>
      <c r="K174" t="str">
        <f>IF(Draft2020[[#This Row],[KEEPER]]="K",_xlfn.IFNA(INDEX(Draft2019[Current Contract],MATCH(Draft2020[[#This Row],[sleeper_id]],Draft2019[sleeper_id],0)),"Undrafted"),"")</f>
        <v/>
      </c>
      <c r="L174" t="str">
        <f>IF(Draft2020[[#This Row],[KEEPER]]="K",Draft2020[[#This Row],[Last Contract]],IF(ISNA(VLOOKUP(Draft2020[[#This Row],[sleeper_id]],Rookies2020[player_id],1,FALSE)),"Auction","Rookie"))</f>
        <v>Auction</v>
      </c>
      <c r="M174">
        <f>IF(Draft2020[[#This Row],[KEEPER]]="K",1+_xlfn.IFNA(INDEX(Draft2019[Net Keeper Count],MATCH(Draft2020[[#This Row],[PLAYER]],Draft2019[PLAYER],0)),0),0)</f>
        <v>0</v>
      </c>
    </row>
    <row r="175" spans="3:13" x14ac:dyDescent="0.3">
      <c r="C175">
        <v>36</v>
      </c>
      <c r="D175" t="s">
        <v>16154</v>
      </c>
      <c r="E175" t="s">
        <v>8573</v>
      </c>
      <c r="F175" t="s">
        <v>219</v>
      </c>
      <c r="G175" t="s">
        <v>10686</v>
      </c>
      <c r="H175" t="s">
        <v>448</v>
      </c>
      <c r="I175">
        <v>1</v>
      </c>
      <c r="J175" s="69"/>
      <c r="K175" t="str">
        <f>IF(Draft2020[[#This Row],[KEEPER]]="K",_xlfn.IFNA(INDEX(Draft2019[Current Contract],MATCH(Draft2020[[#This Row],[sleeper_id]],Draft2019[sleeper_id],0)),"Undrafted"),"")</f>
        <v/>
      </c>
      <c r="L175" t="str">
        <f>IF(Draft2020[[#This Row],[KEEPER]]="K",Draft2020[[#This Row],[Last Contract]],IF(ISNA(VLOOKUP(Draft2020[[#This Row],[sleeper_id]],Rookies2020[player_id],1,FALSE)),"Auction","Rookie"))</f>
        <v>Auction</v>
      </c>
      <c r="M175">
        <f>IF(Draft2020[[#This Row],[KEEPER]]="K",1+_xlfn.IFNA(INDEX(Draft2019[Net Keeper Count],MATCH(Draft2020[[#This Row],[PLAYER]],Draft2019[PLAYER],0)),0),0)</f>
        <v>0</v>
      </c>
    </row>
    <row r="176" spans="3:13" x14ac:dyDescent="0.3">
      <c r="C176">
        <v>37</v>
      </c>
      <c r="D176" t="s">
        <v>16154</v>
      </c>
      <c r="E176" t="s">
        <v>15136</v>
      </c>
      <c r="F176" t="s">
        <v>15137</v>
      </c>
      <c r="G176" t="s">
        <v>10603</v>
      </c>
      <c r="H176" t="s">
        <v>347</v>
      </c>
      <c r="I176">
        <v>1</v>
      </c>
      <c r="J176" s="69"/>
      <c r="K176" t="str">
        <f>IF(Draft2020[[#This Row],[KEEPER]]="K",_xlfn.IFNA(INDEX(Draft2019[Current Contract],MATCH(Draft2020[[#This Row],[sleeper_id]],Draft2019[sleeper_id],0)),"Undrafted"),"")</f>
        <v/>
      </c>
      <c r="L176" t="str">
        <f>IF(Draft2020[[#This Row],[KEEPER]]="K",Draft2020[[#This Row],[Last Contract]],IF(ISNA(VLOOKUP(Draft2020[[#This Row],[sleeper_id]],Rookies2020[player_id],1,FALSE)),"Auction","Rookie"))</f>
        <v>Auction</v>
      </c>
      <c r="M176">
        <f>IF(Draft2020[[#This Row],[KEEPER]]="K",1+_xlfn.IFNA(INDEX(Draft2019[Net Keeper Count],MATCH(Draft2020[[#This Row],[PLAYER]],Draft2019[PLAYER],0)),0),0)</f>
        <v>0</v>
      </c>
    </row>
    <row r="177" spans="3:13" x14ac:dyDescent="0.3">
      <c r="C177">
        <v>83</v>
      </c>
      <c r="D177" t="s">
        <v>16154</v>
      </c>
      <c r="E177" t="s">
        <v>2722</v>
      </c>
      <c r="F177" t="s">
        <v>180</v>
      </c>
      <c r="G177" t="s">
        <v>370</v>
      </c>
      <c r="H177" t="s">
        <v>347</v>
      </c>
      <c r="I177">
        <v>3</v>
      </c>
      <c r="J177" s="69" t="s">
        <v>434</v>
      </c>
      <c r="K177" t="str">
        <f>IF(Draft2020[[#This Row],[KEEPER]]="K",_xlfn.IFNA(INDEX(Draft2019[Current Contract],MATCH(Draft2020[[#This Row],[sleeper_id]],Draft2019[sleeper_id],0)),"Undrafted"),"")</f>
        <v>Rookie</v>
      </c>
      <c r="L177" t="str">
        <f>IF(Draft2020[[#This Row],[KEEPER]]="K",Draft2020[[#This Row],[Last Contract]],IF(ISNA(VLOOKUP(Draft2020[[#This Row],[sleeper_id]],Rookies2020[player_id],1,FALSE)),"Auction","Rookie"))</f>
        <v>Rookie</v>
      </c>
      <c r="M177">
        <f>IF(Draft2020[[#This Row],[KEEPER]]="K",1+_xlfn.IFNA(INDEX(Draft2019[Net Keeper Count],MATCH(Draft2020[[#This Row],[PLAYER]],Draft2019[PLAYER],0)),0),0)</f>
        <v>2</v>
      </c>
    </row>
    <row r="178" spans="3:13" x14ac:dyDescent="0.3">
      <c r="C178">
        <v>84</v>
      </c>
      <c r="D178" t="s">
        <v>16154</v>
      </c>
      <c r="E178" t="s">
        <v>2663</v>
      </c>
      <c r="F178" t="s">
        <v>2661</v>
      </c>
      <c r="G178" t="s">
        <v>10639</v>
      </c>
      <c r="H178" t="s">
        <v>347</v>
      </c>
      <c r="I178">
        <v>3</v>
      </c>
      <c r="J178" s="69" t="s">
        <v>434</v>
      </c>
      <c r="K178" t="str">
        <f>IF(Draft2020[[#This Row],[KEEPER]]="K",_xlfn.IFNA(INDEX(Draft2019[Current Contract],MATCH(Draft2020[[#This Row],[sleeper_id]],Draft2019[sleeper_id],0)),"Undrafted"),"")</f>
        <v>Rookie</v>
      </c>
      <c r="L178" t="str">
        <f>IF(Draft2020[[#This Row],[KEEPER]]="K",Draft2020[[#This Row],[Last Contract]],IF(ISNA(VLOOKUP(Draft2020[[#This Row],[sleeper_id]],Rookies2020[player_id],1,FALSE)),"Auction","Rookie"))</f>
        <v>Rookie</v>
      </c>
      <c r="M178">
        <f>IF(Draft2020[[#This Row],[KEEPER]]="K",1+_xlfn.IFNA(INDEX(Draft2019[Net Keeper Count],MATCH(Draft2020[[#This Row],[PLAYER]],Draft2019[PLAYER],0)),0),0)</f>
        <v>1</v>
      </c>
    </row>
    <row r="179" spans="3:13" x14ac:dyDescent="0.3">
      <c r="C179">
        <v>85</v>
      </c>
      <c r="D179" t="s">
        <v>16154</v>
      </c>
      <c r="E179" t="s">
        <v>5075</v>
      </c>
      <c r="F179" t="s">
        <v>179</v>
      </c>
      <c r="G179" t="s">
        <v>10682</v>
      </c>
      <c r="H179" t="s">
        <v>448</v>
      </c>
      <c r="I179">
        <v>2</v>
      </c>
      <c r="J179" s="69" t="s">
        <v>434</v>
      </c>
      <c r="K179" t="str">
        <f>IF(Draft2020[[#This Row],[KEEPER]]="K",_xlfn.IFNA(INDEX(Draft2019[Current Contract],MATCH(Draft2020[[#This Row],[sleeper_id]],Draft2019[sleeper_id],0)),"Undrafted"),"")</f>
        <v>Rookie</v>
      </c>
      <c r="L179" t="str">
        <f>IF(Draft2020[[#This Row],[KEEPER]]="K",Draft2020[[#This Row],[Last Contract]],IF(ISNA(VLOOKUP(Draft2020[[#This Row],[sleeper_id]],Rookies2020[player_id],1,FALSE)),"Auction","Rookie"))</f>
        <v>Rookie</v>
      </c>
      <c r="M179">
        <f>IF(Draft2020[[#This Row],[KEEPER]]="K",1+_xlfn.IFNA(INDEX(Draft2019[Net Keeper Count],MATCH(Draft2020[[#This Row],[PLAYER]],Draft2019[PLAYER],0)),0),0)</f>
        <v>2</v>
      </c>
    </row>
    <row r="180" spans="3:13" x14ac:dyDescent="0.3">
      <c r="C180">
        <v>86</v>
      </c>
      <c r="D180" t="s">
        <v>16154</v>
      </c>
      <c r="E180" t="s">
        <v>9917</v>
      </c>
      <c r="F180" t="s">
        <v>173</v>
      </c>
      <c r="G180" t="s">
        <v>351</v>
      </c>
      <c r="H180" t="s">
        <v>310</v>
      </c>
      <c r="I180">
        <v>3</v>
      </c>
      <c r="J180" s="69" t="s">
        <v>434</v>
      </c>
      <c r="K180" t="str">
        <f>IF(Draft2020[[#This Row],[KEEPER]]="K",_xlfn.IFNA(INDEX(Draft2019[Current Contract],MATCH(Draft2020[[#This Row],[sleeper_id]],Draft2019[sleeper_id],0)),"Undrafted"),"")</f>
        <v>Rookie</v>
      </c>
      <c r="L180" t="str">
        <f>IF(Draft2020[[#This Row],[KEEPER]]="K",Draft2020[[#This Row],[Last Contract]],IF(ISNA(VLOOKUP(Draft2020[[#This Row],[sleeper_id]],Rookies2020[player_id],1,FALSE)),"Auction","Rookie"))</f>
        <v>Rookie</v>
      </c>
      <c r="M180">
        <f>IF(Draft2020[[#This Row],[KEEPER]]="K",1+_xlfn.IFNA(INDEX(Draft2019[Net Keeper Count],MATCH(Draft2020[[#This Row],[PLAYER]],Draft2019[PLAYER],0)),0),0)</f>
        <v>2</v>
      </c>
    </row>
    <row r="181" spans="3:13" x14ac:dyDescent="0.3">
      <c r="C181">
        <v>87</v>
      </c>
      <c r="D181" t="s">
        <v>16154</v>
      </c>
      <c r="E181" t="s">
        <v>8131</v>
      </c>
      <c r="F181" t="s">
        <v>228</v>
      </c>
      <c r="G181" t="s">
        <v>10625</v>
      </c>
      <c r="H181" t="s">
        <v>347</v>
      </c>
      <c r="I181">
        <v>4</v>
      </c>
      <c r="J181" s="69" t="s">
        <v>434</v>
      </c>
      <c r="K181" t="str">
        <f>IF(Draft2020[[#This Row],[KEEPER]]="K",_xlfn.IFNA(INDEX(Draft2019[Current Contract],MATCH(Draft2020[[#This Row],[sleeper_id]],Draft2019[sleeper_id],0)),"Undrafted"),"")</f>
        <v>Rookie</v>
      </c>
      <c r="L181" t="str">
        <f>IF(Draft2020[[#This Row],[KEEPER]]="K",Draft2020[[#This Row],[Last Contract]],IF(ISNA(VLOOKUP(Draft2020[[#This Row],[sleeper_id]],Rookies2020[player_id],1,FALSE)),"Auction","Rookie"))</f>
        <v>Rookie</v>
      </c>
      <c r="M181">
        <f>IF(Draft2020[[#This Row],[KEEPER]]="K",1+_xlfn.IFNA(INDEX(Draft2019[Net Keeper Count],MATCH(Draft2020[[#This Row],[PLAYER]],Draft2019[PLAYER],0)),0),0)</f>
        <v>2</v>
      </c>
    </row>
    <row r="182" spans="3:13" x14ac:dyDescent="0.3">
      <c r="C182">
        <v>88</v>
      </c>
      <c r="D182" t="s">
        <v>16154</v>
      </c>
      <c r="E182" t="s">
        <v>836</v>
      </c>
      <c r="F182" t="s">
        <v>170</v>
      </c>
      <c r="G182" t="s">
        <v>351</v>
      </c>
      <c r="H182" t="s">
        <v>347</v>
      </c>
      <c r="I182">
        <v>6</v>
      </c>
      <c r="J182" s="69" t="s">
        <v>434</v>
      </c>
      <c r="K182" t="str">
        <f>IF(Draft2020[[#This Row],[KEEPER]]="K",_xlfn.IFNA(INDEX(Draft2019[Current Contract],MATCH(Draft2020[[#This Row],[sleeper_id]],Draft2019[sleeper_id],0)),"Undrafted"),"")</f>
        <v>Rookie</v>
      </c>
      <c r="L182" t="str">
        <f>IF(Draft2020[[#This Row],[KEEPER]]="K",Draft2020[[#This Row],[Last Contract]],IF(ISNA(VLOOKUP(Draft2020[[#This Row],[sleeper_id]],Rookies2020[player_id],1,FALSE)),"Auction","Rookie"))</f>
        <v>Rookie</v>
      </c>
      <c r="M182">
        <f>IF(Draft2020[[#This Row],[KEEPER]]="K",1+_xlfn.IFNA(INDEX(Draft2019[Net Keeper Count],MATCH(Draft2020[[#This Row],[PLAYER]],Draft2019[PLAYER],0)),0),0)</f>
        <v>3</v>
      </c>
    </row>
    <row r="183" spans="3:13" x14ac:dyDescent="0.3">
      <c r="C183">
        <v>89</v>
      </c>
      <c r="D183" t="s">
        <v>16154</v>
      </c>
      <c r="E183" t="s">
        <v>5649</v>
      </c>
      <c r="F183" t="s">
        <v>5647</v>
      </c>
      <c r="G183" t="s">
        <v>566</v>
      </c>
      <c r="H183" t="s">
        <v>310</v>
      </c>
      <c r="I183">
        <v>1</v>
      </c>
      <c r="J183" s="69" t="s">
        <v>434</v>
      </c>
      <c r="K183" t="str">
        <f>IF(Draft2020[[#This Row],[KEEPER]]="K",_xlfn.IFNA(INDEX(Draft2019[Current Contract],MATCH(Draft2020[[#This Row],[sleeper_id]],Draft2019[sleeper_id],0)),"Undrafted"),"")</f>
        <v>Auction</v>
      </c>
      <c r="L183" t="str">
        <f>IF(Draft2020[[#This Row],[KEEPER]]="K",Draft2020[[#This Row],[Last Contract]],IF(ISNA(VLOOKUP(Draft2020[[#This Row],[sleeper_id]],Rookies2020[player_id],1,FALSE)),"Auction","Rookie"))</f>
        <v>Auction</v>
      </c>
      <c r="M183">
        <f>IF(Draft2020[[#This Row],[KEEPER]]="K",1+_xlfn.IFNA(INDEX(Draft2019[Net Keeper Count],MATCH(Draft2020[[#This Row],[PLAYER]],Draft2019[PLAYER],0)),0),0)</f>
        <v>1</v>
      </c>
    </row>
    <row r="184" spans="3:13" x14ac:dyDescent="0.3">
      <c r="C184">
        <v>90</v>
      </c>
      <c r="D184" t="s">
        <v>16154</v>
      </c>
      <c r="E184" t="s">
        <v>9315</v>
      </c>
      <c r="F184" t="s">
        <v>177</v>
      </c>
      <c r="G184" t="s">
        <v>10686</v>
      </c>
      <c r="H184" t="s">
        <v>320</v>
      </c>
      <c r="I184">
        <v>5</v>
      </c>
      <c r="J184" s="69" t="s">
        <v>434</v>
      </c>
      <c r="K184" t="str">
        <f>IF(Draft2020[[#This Row],[KEEPER]]="K",_xlfn.IFNA(INDEX(Draft2019[Current Contract],MATCH(Draft2020[[#This Row],[sleeper_id]],Draft2019[sleeper_id],0)),"Undrafted"),"")</f>
        <v>Rookie</v>
      </c>
      <c r="L184" t="str">
        <f>IF(Draft2020[[#This Row],[KEEPER]]="K",Draft2020[[#This Row],[Last Contract]],IF(ISNA(VLOOKUP(Draft2020[[#This Row],[sleeper_id]],Rookies2020[player_id],1,FALSE)),"Auction","Rookie"))</f>
        <v>Rookie</v>
      </c>
      <c r="M184">
        <f>IF(Draft2020[[#This Row],[KEEPER]]="K",1+_xlfn.IFNA(INDEX(Draft2019[Net Keeper Count],MATCH(Draft2020[[#This Row],[PLAYER]],Draft2019[PLAYER],0)),0),0)</f>
        <v>2</v>
      </c>
    </row>
    <row r="185" spans="3:13" x14ac:dyDescent="0.3">
      <c r="C185">
        <v>91</v>
      </c>
      <c r="D185" t="s">
        <v>16154</v>
      </c>
      <c r="E185" t="s">
        <v>7047</v>
      </c>
      <c r="F185" t="s">
        <v>169</v>
      </c>
      <c r="G185" t="s">
        <v>370</v>
      </c>
      <c r="H185" t="s">
        <v>434</v>
      </c>
      <c r="I185">
        <v>1</v>
      </c>
      <c r="J185" s="69" t="s">
        <v>434</v>
      </c>
      <c r="K185" t="str">
        <f>IF(Draft2020[[#This Row],[KEEPER]]="K",_xlfn.IFNA(INDEX(Draft2019[Current Contract],MATCH(Draft2020[[#This Row],[sleeper_id]],Draft2019[sleeper_id],0)),"Undrafted"),"")</f>
        <v>Undrafted</v>
      </c>
      <c r="L185" t="str">
        <f>IF(Draft2020[[#This Row],[KEEPER]]="K",Draft2020[[#This Row],[Last Contract]],IF(ISNA(VLOOKUP(Draft2020[[#This Row],[sleeper_id]],Rookies2020[player_id],1,FALSE)),"Auction","Rookie"))</f>
        <v>Undrafted</v>
      </c>
      <c r="M185">
        <f>IF(Draft2020[[#This Row],[KEEPER]]="K",1+_xlfn.IFNA(INDEX(Draft2019[Net Keeper Count],MATCH(Draft2020[[#This Row],[PLAYER]],Draft2019[PLAYER],0)),0),0)</f>
        <v>1</v>
      </c>
    </row>
    <row r="186" spans="3:13" x14ac:dyDescent="0.3">
      <c r="C186">
        <v>92</v>
      </c>
      <c r="D186" t="s">
        <v>16154</v>
      </c>
      <c r="E186" t="s">
        <v>2002</v>
      </c>
      <c r="F186" t="s">
        <v>181</v>
      </c>
      <c r="G186" t="s">
        <v>10650</v>
      </c>
      <c r="H186" t="s">
        <v>448</v>
      </c>
      <c r="I186">
        <v>17</v>
      </c>
      <c r="J186" s="69" t="s">
        <v>434</v>
      </c>
      <c r="K186" t="str">
        <f>IF(Draft2020[[#This Row],[KEEPER]]="K",_xlfn.IFNA(INDEX(Draft2019[Current Contract],MATCH(Draft2020[[#This Row],[sleeper_id]],Draft2019[sleeper_id],0)),"Undrafted"),"")</f>
        <v>Rookie</v>
      </c>
      <c r="L186" t="str">
        <f>IF(Draft2020[[#This Row],[KEEPER]]="K",Draft2020[[#This Row],[Last Contract]],IF(ISNA(VLOOKUP(Draft2020[[#This Row],[sleeper_id]],Rookies2020[player_id],1,FALSE)),"Auction","Rookie"))</f>
        <v>Rookie</v>
      </c>
      <c r="M186">
        <f>IF(Draft2020[[#This Row],[KEEPER]]="K",1+_xlfn.IFNA(INDEX(Draft2019[Net Keeper Count],MATCH(Draft2020[[#This Row],[PLAYER]],Draft2019[PLAYER],0)),0),0)</f>
        <v>2</v>
      </c>
    </row>
    <row r="187" spans="3:13" x14ac:dyDescent="0.3">
      <c r="C187">
        <v>93</v>
      </c>
      <c r="D187" t="s">
        <v>16154</v>
      </c>
      <c r="E187" t="s">
        <v>8670</v>
      </c>
      <c r="F187" t="s">
        <v>172</v>
      </c>
      <c r="G187" t="s">
        <v>10605</v>
      </c>
      <c r="H187" t="s">
        <v>448</v>
      </c>
      <c r="I187">
        <v>21</v>
      </c>
      <c r="J187" s="69" t="s">
        <v>434</v>
      </c>
      <c r="K187" t="str">
        <f>IF(Draft2020[[#This Row],[KEEPER]]="K",_xlfn.IFNA(INDEX(Draft2019[Current Contract],MATCH(Draft2020[[#This Row],[sleeper_id]],Draft2019[sleeper_id],0)),"Undrafted"),"")</f>
        <v>Rookie</v>
      </c>
      <c r="L187" t="str">
        <f>IF(Draft2020[[#This Row],[KEEPER]]="K",Draft2020[[#This Row],[Last Contract]],IF(ISNA(VLOOKUP(Draft2020[[#This Row],[sleeper_id]],Rookies2020[player_id],1,FALSE)),"Auction","Rookie"))</f>
        <v>Rookie</v>
      </c>
      <c r="M187">
        <f>IF(Draft2020[[#This Row],[KEEPER]]="K",1+_xlfn.IFNA(INDEX(Draft2019[Net Keeper Count],MATCH(Draft2020[[#This Row],[PLAYER]],Draft2019[PLAYER],0)),0),0)</f>
        <v>3</v>
      </c>
    </row>
    <row r="188" spans="3:13" x14ac:dyDescent="0.3">
      <c r="C188">
        <v>94</v>
      </c>
      <c r="D188" t="s">
        <v>16154</v>
      </c>
      <c r="E188" t="s">
        <v>477</v>
      </c>
      <c r="F188" t="s">
        <v>175</v>
      </c>
      <c r="G188" t="s">
        <v>10635</v>
      </c>
      <c r="H188" t="s">
        <v>347</v>
      </c>
      <c r="I188">
        <v>15</v>
      </c>
      <c r="J188" s="69" t="s">
        <v>434</v>
      </c>
      <c r="K188" t="str">
        <f>IF(Draft2020[[#This Row],[KEEPER]]="K",_xlfn.IFNA(INDEX(Draft2019[Current Contract],MATCH(Draft2020[[#This Row],[sleeper_id]],Draft2019[sleeper_id],0)),"Undrafted"),"")</f>
        <v>Rookie</v>
      </c>
      <c r="L188" t="str">
        <f>IF(Draft2020[[#This Row],[KEEPER]]="K",Draft2020[[#This Row],[Last Contract]],IF(ISNA(VLOOKUP(Draft2020[[#This Row],[sleeper_id]],Rookies2020[player_id],1,FALSE)),"Auction","Rookie"))</f>
        <v>Rookie</v>
      </c>
      <c r="M188">
        <f>IF(Draft2020[[#This Row],[KEEPER]]="K",1+_xlfn.IFNA(INDEX(Draft2019[Net Keeper Count],MATCH(Draft2020[[#This Row],[PLAYER]],Draft2019[PLAYER],0)),0),0)</f>
        <v>2</v>
      </c>
    </row>
    <row r="189" spans="3:13" x14ac:dyDescent="0.3">
      <c r="C189">
        <v>95</v>
      </c>
      <c r="D189" t="s">
        <v>16154</v>
      </c>
      <c r="E189" t="s">
        <v>8192</v>
      </c>
      <c r="F189" t="s">
        <v>176</v>
      </c>
      <c r="G189" t="s">
        <v>10642</v>
      </c>
      <c r="H189" t="s">
        <v>347</v>
      </c>
      <c r="I189">
        <v>16</v>
      </c>
      <c r="J189" s="69" t="s">
        <v>434</v>
      </c>
      <c r="K189" t="str">
        <f>IF(Draft2020[[#This Row],[KEEPER]]="K",_xlfn.IFNA(INDEX(Draft2019[Current Contract],MATCH(Draft2020[[#This Row],[sleeper_id]],Draft2019[sleeper_id],0)),"Undrafted"),"")</f>
        <v>Rookie</v>
      </c>
      <c r="L189" t="str">
        <f>IF(Draft2020[[#This Row],[KEEPER]]="K",Draft2020[[#This Row],[Last Contract]],IF(ISNA(VLOOKUP(Draft2020[[#This Row],[sleeper_id]],Rookies2020[player_id],1,FALSE)),"Auction","Rookie"))</f>
        <v>Rookie</v>
      </c>
      <c r="M189">
        <f>IF(Draft2020[[#This Row],[KEEPER]]="K",1+_xlfn.IFNA(INDEX(Draft2019[Net Keeper Count],MATCH(Draft2020[[#This Row],[PLAYER]],Draft2019[PLAYER],0)),0),0)</f>
        <v>2</v>
      </c>
    </row>
    <row r="190" spans="3:13" x14ac:dyDescent="0.3">
      <c r="C190">
        <v>96</v>
      </c>
      <c r="D190" t="s">
        <v>16154</v>
      </c>
      <c r="E190" t="s">
        <v>8677</v>
      </c>
      <c r="F190" t="s">
        <v>168</v>
      </c>
      <c r="G190" t="s">
        <v>10696</v>
      </c>
      <c r="H190" t="s">
        <v>310</v>
      </c>
      <c r="I190">
        <v>7</v>
      </c>
      <c r="J190" s="69" t="s">
        <v>434</v>
      </c>
      <c r="K190" t="str">
        <f>IF(Draft2020[[#This Row],[KEEPER]]="K",_xlfn.IFNA(INDEX(Draft2019[Current Contract],MATCH(Draft2020[[#This Row],[sleeper_id]],Draft2019[sleeper_id],0)),"Undrafted"),"")</f>
        <v>Auction</v>
      </c>
      <c r="L190" t="str">
        <f>IF(Draft2020[[#This Row],[KEEPER]]="K",Draft2020[[#This Row],[Last Contract]],IF(ISNA(VLOOKUP(Draft2020[[#This Row],[sleeper_id]],Rookies2020[player_id],1,FALSE)),"Auction","Rookie"))</f>
        <v>Auction</v>
      </c>
      <c r="M190">
        <f>IF(Draft2020[[#This Row],[KEEPER]]="K",1+_xlfn.IFNA(INDEX(Draft2019[Net Keeper Count],MATCH(Draft2020[[#This Row],[PLAYER]],Draft2019[PLAYER],0)),0),0)</f>
        <v>1</v>
      </c>
    </row>
    <row r="191" spans="3:13" x14ac:dyDescent="0.3">
      <c r="C191">
        <v>97</v>
      </c>
      <c r="D191" t="s">
        <v>16154</v>
      </c>
      <c r="E191" t="s">
        <v>6595</v>
      </c>
      <c r="F191" t="s">
        <v>6593</v>
      </c>
      <c r="G191" t="s">
        <v>10639</v>
      </c>
      <c r="H191" t="s">
        <v>320</v>
      </c>
      <c r="I191">
        <v>23</v>
      </c>
      <c r="J191" s="69" t="s">
        <v>434</v>
      </c>
      <c r="K191" t="str">
        <f>IF(Draft2020[[#This Row],[KEEPER]]="K",_xlfn.IFNA(INDEX(Draft2019[Current Contract],MATCH(Draft2020[[#This Row],[sleeper_id]],Draft2019[sleeper_id],0)),"Undrafted"),"")</f>
        <v>Auction</v>
      </c>
      <c r="L191" t="str">
        <f>IF(Draft2020[[#This Row],[KEEPER]]="K",Draft2020[[#This Row],[Last Contract]],IF(ISNA(VLOOKUP(Draft2020[[#This Row],[sleeper_id]],Rookies2020[player_id],1,FALSE)),"Auction","Rookie"))</f>
        <v>Auction</v>
      </c>
      <c r="M191">
        <f>IF(Draft2020[[#This Row],[KEEPER]]="K",1+_xlfn.IFNA(INDEX(Draft2019[Net Keeper Count],MATCH(Draft2020[[#This Row],[PLAYER]],Draft2019[PLAYER],0)),0),0)</f>
        <v>1</v>
      </c>
    </row>
    <row r="192" spans="3:13" x14ac:dyDescent="0.3">
      <c r="C192">
        <v>98</v>
      </c>
      <c r="D192" t="s">
        <v>16154</v>
      </c>
      <c r="E192" t="s">
        <v>14936</v>
      </c>
      <c r="F192" t="s">
        <v>14937</v>
      </c>
      <c r="G192" t="s">
        <v>566</v>
      </c>
      <c r="H192" t="s">
        <v>347</v>
      </c>
      <c r="I192">
        <v>2</v>
      </c>
      <c r="J192" s="69" t="s">
        <v>11021</v>
      </c>
      <c r="K192" t="str">
        <f>IF(Draft2020[[#This Row],[KEEPER]]="K",_xlfn.IFNA(INDEX(Draft2019[Current Contract],MATCH(Draft2020[[#This Row],[sleeper_id]],Draft2019[sleeper_id],0)),"Undrafted"),"")</f>
        <v/>
      </c>
      <c r="L192" t="str">
        <f>IF(Draft2020[[#This Row],[KEEPER]]="K",Draft2020[[#This Row],[Last Contract]],IF(ISNA(VLOOKUP(Draft2020[[#This Row],[sleeper_id]],Rookies2020[player_id],1,FALSE)),"Auction","Rookie"))</f>
        <v>Rookie</v>
      </c>
      <c r="M192">
        <f>IF(Draft2020[[#This Row],[KEEPER]]="K",1+_xlfn.IFNA(INDEX(Draft2019[Net Keeper Count],MATCH(Draft2020[[#This Row],[PLAYER]],Draft2019[PLAYER],0)),0),0)</f>
        <v>0</v>
      </c>
    </row>
    <row r="193" spans="3:13" x14ac:dyDescent="0.3">
      <c r="C193">
        <v>99</v>
      </c>
      <c r="D193" t="s">
        <v>16154</v>
      </c>
      <c r="E193" t="s">
        <v>14877</v>
      </c>
      <c r="F193" t="s">
        <v>14878</v>
      </c>
      <c r="G193" t="s">
        <v>1190</v>
      </c>
      <c r="H193" t="s">
        <v>448</v>
      </c>
      <c r="I193">
        <v>5</v>
      </c>
      <c r="J193" s="69" t="s">
        <v>11021</v>
      </c>
      <c r="K193" t="str">
        <f>IF(Draft2020[[#This Row],[KEEPER]]="K",_xlfn.IFNA(INDEX(Draft2019[Current Contract],MATCH(Draft2020[[#This Row],[sleeper_id]],Draft2019[sleeper_id],0)),"Undrafted"),"")</f>
        <v/>
      </c>
      <c r="L193" t="str">
        <f>IF(Draft2020[[#This Row],[KEEPER]]="K",Draft2020[[#This Row],[Last Contract]],IF(ISNA(VLOOKUP(Draft2020[[#This Row],[sleeper_id]],Rookies2020[player_id],1,FALSE)),"Auction","Rookie"))</f>
        <v>Rookie</v>
      </c>
      <c r="M193">
        <f>IF(Draft2020[[#This Row],[KEEPER]]="K",1+_xlfn.IFNA(INDEX(Draft2019[Net Keeper Count],MATCH(Draft2020[[#This Row],[PLAYER]],Draft2019[PLAYER],0)),0),0)</f>
        <v>0</v>
      </c>
    </row>
    <row r="194" spans="3:13" x14ac:dyDescent="0.3">
      <c r="C194">
        <v>100</v>
      </c>
      <c r="D194" t="s">
        <v>16154</v>
      </c>
      <c r="E194" t="s">
        <v>14611</v>
      </c>
      <c r="F194" t="s">
        <v>14612</v>
      </c>
      <c r="G194" t="s">
        <v>10637</v>
      </c>
      <c r="H194" t="s">
        <v>448</v>
      </c>
      <c r="I194">
        <v>6</v>
      </c>
      <c r="J194" s="69" t="s">
        <v>11021</v>
      </c>
      <c r="K194" t="str">
        <f>IF(Draft2020[[#This Row],[KEEPER]]="K",_xlfn.IFNA(INDEX(Draft2019[Current Contract],MATCH(Draft2020[[#This Row],[sleeper_id]],Draft2019[sleeper_id],0)),"Undrafted"),"")</f>
        <v/>
      </c>
      <c r="L194" t="str">
        <f>IF(Draft2020[[#This Row],[KEEPER]]="K",Draft2020[[#This Row],[Last Contract]],IF(ISNA(VLOOKUP(Draft2020[[#This Row],[sleeper_id]],Rookies2020[player_id],1,FALSE)),"Auction","Rookie"))</f>
        <v>Rookie</v>
      </c>
      <c r="M194">
        <f>IF(Draft2020[[#This Row],[KEEPER]]="K",1+_xlfn.IFNA(INDEX(Draft2019[Net Keeper Count],MATCH(Draft2020[[#This Row],[PLAYER]],Draft2019[PLAYER],0)),0),0)</f>
        <v>0</v>
      </c>
    </row>
    <row r="195" spans="3:13" x14ac:dyDescent="0.3">
      <c r="C195">
        <v>19</v>
      </c>
      <c r="D195" t="s">
        <v>13918</v>
      </c>
      <c r="E195" t="s">
        <v>5179</v>
      </c>
      <c r="F195" t="s">
        <v>19</v>
      </c>
      <c r="G195" t="s">
        <v>10599</v>
      </c>
      <c r="H195" t="s">
        <v>347</v>
      </c>
      <c r="I195">
        <v>26</v>
      </c>
      <c r="J195" s="69"/>
      <c r="K195" t="str">
        <f>IF(Draft2020[[#This Row],[KEEPER]]="K",_xlfn.IFNA(INDEX(Draft2019[Current Contract],MATCH(Draft2020[[#This Row],[sleeper_id]],Draft2019[sleeper_id],0)),"Undrafted"),"")</f>
        <v/>
      </c>
      <c r="L195" t="str">
        <f>IF(Draft2020[[#This Row],[KEEPER]]="K",Draft2020[[#This Row],[Last Contract]],IF(ISNA(VLOOKUP(Draft2020[[#This Row],[sleeper_id]],Rookies2020[player_id],1,FALSE)),"Auction","Rookie"))</f>
        <v>Auction</v>
      </c>
      <c r="M195">
        <f>IF(Draft2020[[#This Row],[KEEPER]]="K",1+_xlfn.IFNA(INDEX(Draft2019[Net Keeper Count],MATCH(Draft2020[[#This Row],[PLAYER]],Draft2019[PLAYER],0)),0),0)</f>
        <v>0</v>
      </c>
    </row>
    <row r="196" spans="3:13" x14ac:dyDescent="0.3">
      <c r="C196">
        <v>23</v>
      </c>
      <c r="D196" t="s">
        <v>13918</v>
      </c>
      <c r="E196" t="s">
        <v>1651</v>
      </c>
      <c r="F196" t="s">
        <v>42</v>
      </c>
      <c r="G196" t="s">
        <v>10635</v>
      </c>
      <c r="H196" t="s">
        <v>310</v>
      </c>
      <c r="I196">
        <v>6</v>
      </c>
      <c r="J196" s="69"/>
      <c r="K196" t="str">
        <f>IF(Draft2020[[#This Row],[KEEPER]]="K",_xlfn.IFNA(INDEX(Draft2019[Current Contract],MATCH(Draft2020[[#This Row],[sleeper_id]],Draft2019[sleeper_id],0)),"Undrafted"),"")</f>
        <v/>
      </c>
      <c r="L196" t="str">
        <f>IF(Draft2020[[#This Row],[KEEPER]]="K",Draft2020[[#This Row],[Last Contract]],IF(ISNA(VLOOKUP(Draft2020[[#This Row],[sleeper_id]],Rookies2020[player_id],1,FALSE)),"Auction","Rookie"))</f>
        <v>Auction</v>
      </c>
      <c r="M196">
        <f>IF(Draft2020[[#This Row],[KEEPER]]="K",1+_xlfn.IFNA(INDEX(Draft2019[Net Keeper Count],MATCH(Draft2020[[#This Row],[PLAYER]],Draft2019[PLAYER],0)),0),0)</f>
        <v>0</v>
      </c>
    </row>
    <row r="197" spans="3:13" x14ac:dyDescent="0.3">
      <c r="C197">
        <v>24</v>
      </c>
      <c r="D197" t="s">
        <v>13918</v>
      </c>
      <c r="E197" t="s">
        <v>3833</v>
      </c>
      <c r="F197" t="s">
        <v>186</v>
      </c>
      <c r="G197" t="s">
        <v>10631</v>
      </c>
      <c r="H197" t="s">
        <v>347</v>
      </c>
      <c r="I197">
        <v>11</v>
      </c>
      <c r="J197" s="69"/>
      <c r="K197" t="str">
        <f>IF(Draft2020[[#This Row],[KEEPER]]="K",_xlfn.IFNA(INDEX(Draft2019[Current Contract],MATCH(Draft2020[[#This Row],[sleeper_id]],Draft2019[sleeper_id],0)),"Undrafted"),"")</f>
        <v/>
      </c>
      <c r="L197" t="str">
        <f>IF(Draft2020[[#This Row],[KEEPER]]="K",Draft2020[[#This Row],[Last Contract]],IF(ISNA(VLOOKUP(Draft2020[[#This Row],[sleeper_id]],Rookies2020[player_id],1,FALSE)),"Auction","Rookie"))</f>
        <v>Auction</v>
      </c>
      <c r="M197">
        <f>IF(Draft2020[[#This Row],[KEEPER]]="K",1+_xlfn.IFNA(INDEX(Draft2019[Net Keeper Count],MATCH(Draft2020[[#This Row],[PLAYER]],Draft2019[PLAYER],0)),0),0)</f>
        <v>0</v>
      </c>
    </row>
    <row r="198" spans="3:13" x14ac:dyDescent="0.3">
      <c r="C198">
        <v>33</v>
      </c>
      <c r="D198" t="s">
        <v>13918</v>
      </c>
      <c r="E198" t="s">
        <v>2128</v>
      </c>
      <c r="F198" t="s">
        <v>145</v>
      </c>
      <c r="G198" t="s">
        <v>10625</v>
      </c>
      <c r="H198" t="s">
        <v>320</v>
      </c>
      <c r="I198">
        <v>8</v>
      </c>
      <c r="J198" s="69"/>
      <c r="K198" t="str">
        <f>IF(Draft2020[[#This Row],[KEEPER]]="K",_xlfn.IFNA(INDEX(Draft2019[Current Contract],MATCH(Draft2020[[#This Row],[sleeper_id]],Draft2019[sleeper_id],0)),"Undrafted"),"")</f>
        <v/>
      </c>
      <c r="L198" t="str">
        <f>IF(Draft2020[[#This Row],[KEEPER]]="K",Draft2020[[#This Row],[Last Contract]],IF(ISNA(VLOOKUP(Draft2020[[#This Row],[sleeper_id]],Rookies2020[player_id],1,FALSE)),"Auction","Rookie"))</f>
        <v>Auction</v>
      </c>
      <c r="M198">
        <f>IF(Draft2020[[#This Row],[KEEPER]]="K",1+_xlfn.IFNA(INDEX(Draft2019[Net Keeper Count],MATCH(Draft2020[[#This Row],[PLAYER]],Draft2019[PLAYER],0)),0),0)</f>
        <v>0</v>
      </c>
    </row>
    <row r="199" spans="3:13" x14ac:dyDescent="0.3">
      <c r="C199">
        <v>161</v>
      </c>
      <c r="D199" t="s">
        <v>13918</v>
      </c>
      <c r="E199" t="s">
        <v>5338</v>
      </c>
      <c r="F199" t="s">
        <v>5337</v>
      </c>
      <c r="G199" t="s">
        <v>486</v>
      </c>
      <c r="H199" t="s">
        <v>448</v>
      </c>
      <c r="I199">
        <v>4</v>
      </c>
      <c r="J199" s="69" t="s">
        <v>434</v>
      </c>
      <c r="K199" t="str">
        <f>IF(Draft2020[[#This Row],[KEEPER]]="K",_xlfn.IFNA(INDEX(Draft2019[Current Contract],MATCH(Draft2020[[#This Row],[sleeper_id]],Draft2019[sleeper_id],0)),"Undrafted"),"")</f>
        <v>Rookie</v>
      </c>
      <c r="L199" t="str">
        <f>IF(Draft2020[[#This Row],[KEEPER]]="K",Draft2020[[#This Row],[Last Contract]],IF(ISNA(VLOOKUP(Draft2020[[#This Row],[sleeper_id]],Rookies2020[player_id],1,FALSE)),"Auction","Rookie"))</f>
        <v>Rookie</v>
      </c>
      <c r="M199">
        <f>IF(Draft2020[[#This Row],[KEEPER]]="K",1+_xlfn.IFNA(INDEX(Draft2019[Net Keeper Count],MATCH(Draft2020[[#This Row],[PLAYER]],Draft2019[PLAYER],0)),0),0)</f>
        <v>1</v>
      </c>
    </row>
    <row r="200" spans="3:13" x14ac:dyDescent="0.3">
      <c r="C200">
        <v>162</v>
      </c>
      <c r="D200" t="s">
        <v>13918</v>
      </c>
      <c r="E200" t="s">
        <v>7491</v>
      </c>
      <c r="F200" t="s">
        <v>7488</v>
      </c>
      <c r="G200" t="s">
        <v>10635</v>
      </c>
      <c r="H200" t="s">
        <v>347</v>
      </c>
      <c r="I200">
        <v>1</v>
      </c>
      <c r="J200" s="69" t="s">
        <v>434</v>
      </c>
      <c r="K200" t="str">
        <f>IF(Draft2020[[#This Row],[KEEPER]]="K",_xlfn.IFNA(INDEX(Draft2019[Current Contract],MATCH(Draft2020[[#This Row],[sleeper_id]],Draft2019[sleeper_id],0)),"Undrafted"),"")</f>
        <v>Undrafted</v>
      </c>
      <c r="L200" t="str">
        <f>IF(Draft2020[[#This Row],[KEEPER]]="K",Draft2020[[#This Row],[Last Contract]],IF(ISNA(VLOOKUP(Draft2020[[#This Row],[sleeper_id]],Rookies2020[player_id],1,FALSE)),"Auction","Rookie"))</f>
        <v>Undrafted</v>
      </c>
      <c r="M200">
        <f>IF(Draft2020[[#This Row],[KEEPER]]="K",1+_xlfn.IFNA(INDEX(Draft2019[Net Keeper Count],MATCH(Draft2020[[#This Row],[PLAYER]],Draft2019[PLAYER],0)),0),0)</f>
        <v>1</v>
      </c>
    </row>
    <row r="201" spans="3:13" x14ac:dyDescent="0.3">
      <c r="C201">
        <v>163</v>
      </c>
      <c r="D201" t="s">
        <v>13918</v>
      </c>
      <c r="E201" t="s">
        <v>6608</v>
      </c>
      <c r="F201" t="s">
        <v>105</v>
      </c>
      <c r="G201" t="s">
        <v>10654</v>
      </c>
      <c r="H201" t="s">
        <v>320</v>
      </c>
      <c r="I201">
        <v>1</v>
      </c>
      <c r="J201" s="69" t="s">
        <v>434</v>
      </c>
      <c r="K201" t="str">
        <f>IF(Draft2020[[#This Row],[KEEPER]]="K",_xlfn.IFNA(INDEX(Draft2019[Current Contract],MATCH(Draft2020[[#This Row],[sleeper_id]],Draft2019[sleeper_id],0)),"Undrafted"),"")</f>
        <v>Undrafted</v>
      </c>
      <c r="L201" t="str">
        <f>IF(Draft2020[[#This Row],[KEEPER]]="K",Draft2020[[#This Row],[Last Contract]],IF(ISNA(VLOOKUP(Draft2020[[#This Row],[sleeper_id]],Rookies2020[player_id],1,FALSE)),"Auction","Rookie"))</f>
        <v>Undrafted</v>
      </c>
      <c r="M201">
        <f>IF(Draft2020[[#This Row],[KEEPER]]="K",1+_xlfn.IFNA(INDEX(Draft2019[Net Keeper Count],MATCH(Draft2020[[#This Row],[PLAYER]],Draft2019[PLAYER],0)),0),0)</f>
        <v>1</v>
      </c>
    </row>
    <row r="202" spans="3:13" x14ac:dyDescent="0.3">
      <c r="C202">
        <v>164</v>
      </c>
      <c r="D202" t="s">
        <v>13918</v>
      </c>
      <c r="E202" t="s">
        <v>1243</v>
      </c>
      <c r="F202" t="s">
        <v>1240</v>
      </c>
      <c r="G202" t="s">
        <v>10696</v>
      </c>
      <c r="H202" t="s">
        <v>448</v>
      </c>
      <c r="I202">
        <v>2</v>
      </c>
      <c r="J202" s="69" t="s">
        <v>434</v>
      </c>
      <c r="K202" t="str">
        <f>IF(Draft2020[[#This Row],[KEEPER]]="K",_xlfn.IFNA(INDEX(Draft2019[Current Contract],MATCH(Draft2020[[#This Row],[sleeper_id]],Draft2019[sleeper_id],0)),"Undrafted"),"")</f>
        <v>Rookie</v>
      </c>
      <c r="L202" t="str">
        <f>IF(Draft2020[[#This Row],[KEEPER]]="K",Draft2020[[#This Row],[Last Contract]],IF(ISNA(VLOOKUP(Draft2020[[#This Row],[sleeper_id]],Rookies2020[player_id],1,FALSE)),"Auction","Rookie"))</f>
        <v>Rookie</v>
      </c>
      <c r="M202">
        <f>IF(Draft2020[[#This Row],[KEEPER]]="K",1+_xlfn.IFNA(INDEX(Draft2019[Net Keeper Count],MATCH(Draft2020[[#This Row],[PLAYER]],Draft2019[PLAYER],0)),0),0)</f>
        <v>1</v>
      </c>
    </row>
    <row r="203" spans="3:13" x14ac:dyDescent="0.3">
      <c r="C203">
        <v>165</v>
      </c>
      <c r="D203" t="s">
        <v>13918</v>
      </c>
      <c r="E203" t="s">
        <v>7931</v>
      </c>
      <c r="F203" t="s">
        <v>188</v>
      </c>
      <c r="G203" t="s">
        <v>10599</v>
      </c>
      <c r="H203" t="s">
        <v>347</v>
      </c>
      <c r="I203">
        <v>1</v>
      </c>
      <c r="J203" s="69" t="s">
        <v>434</v>
      </c>
      <c r="K203" t="str">
        <f>IF(Draft2020[[#This Row],[KEEPER]]="K",_xlfn.IFNA(INDEX(Draft2019[Current Contract],MATCH(Draft2020[[#This Row],[sleeper_id]],Draft2019[sleeper_id],0)),"Undrafted"),"")</f>
        <v>Undrafted</v>
      </c>
      <c r="L203" t="str">
        <f>IF(Draft2020[[#This Row],[KEEPER]]="K",Draft2020[[#This Row],[Last Contract]],IF(ISNA(VLOOKUP(Draft2020[[#This Row],[sleeper_id]],Rookies2020[player_id],1,FALSE)),"Auction","Rookie"))</f>
        <v>Undrafted</v>
      </c>
      <c r="M203">
        <f>IF(Draft2020[[#This Row],[KEEPER]]="K",1+_xlfn.IFNA(INDEX(Draft2019[Net Keeper Count],MATCH(Draft2020[[#This Row],[PLAYER]],Draft2019[PLAYER],0)),0),0)</f>
        <v>2</v>
      </c>
    </row>
    <row r="204" spans="3:13" x14ac:dyDescent="0.3">
      <c r="C204">
        <v>166</v>
      </c>
      <c r="D204" t="s">
        <v>13918</v>
      </c>
      <c r="E204" t="s">
        <v>5671</v>
      </c>
      <c r="F204" t="s">
        <v>124</v>
      </c>
      <c r="G204" t="s">
        <v>10650</v>
      </c>
      <c r="H204" t="s">
        <v>347</v>
      </c>
      <c r="I204">
        <v>1</v>
      </c>
      <c r="J204" s="69" t="s">
        <v>434</v>
      </c>
      <c r="K204" t="str">
        <f>IF(Draft2020[[#This Row],[KEEPER]]="K",_xlfn.IFNA(INDEX(Draft2019[Current Contract],MATCH(Draft2020[[#This Row],[sleeper_id]],Draft2019[sleeper_id],0)),"Undrafted"),"")</f>
        <v>Undrafted</v>
      </c>
      <c r="L204" t="str">
        <f>IF(Draft2020[[#This Row],[KEEPER]]="K",Draft2020[[#This Row],[Last Contract]],IF(ISNA(VLOOKUP(Draft2020[[#This Row],[sleeper_id]],Rookies2020[player_id],1,FALSE)),"Auction","Rookie"))</f>
        <v>Undrafted</v>
      </c>
      <c r="M204">
        <f>IF(Draft2020[[#This Row],[KEEPER]]="K",1+_xlfn.IFNA(INDEX(Draft2019[Net Keeper Count],MATCH(Draft2020[[#This Row],[PLAYER]],Draft2019[PLAYER],0)),0),0)</f>
        <v>1</v>
      </c>
    </row>
    <row r="205" spans="3:13" x14ac:dyDescent="0.3">
      <c r="C205">
        <v>167</v>
      </c>
      <c r="D205" t="s">
        <v>13918</v>
      </c>
      <c r="E205" t="s">
        <v>15594</v>
      </c>
      <c r="F205" t="s">
        <v>6647</v>
      </c>
      <c r="G205" t="s">
        <v>10609</v>
      </c>
      <c r="H205" t="s">
        <v>320</v>
      </c>
      <c r="I205">
        <v>3</v>
      </c>
      <c r="J205" s="69" t="s">
        <v>434</v>
      </c>
      <c r="K205" t="str">
        <f>IF(Draft2020[[#This Row],[KEEPER]]="K",_xlfn.IFNA(INDEX(Draft2019[Current Contract],MATCH(Draft2020[[#This Row],[sleeper_id]],Draft2019[sleeper_id],0)),"Undrafted"),"")</f>
        <v>Rookie</v>
      </c>
      <c r="L205" t="str">
        <f>IF(Draft2020[[#This Row],[KEEPER]]="K",Draft2020[[#This Row],[Last Contract]],IF(ISNA(VLOOKUP(Draft2020[[#This Row],[sleeper_id]],Rookies2020[player_id],1,FALSE)),"Auction","Rookie"))</f>
        <v>Rookie</v>
      </c>
      <c r="M205">
        <f>IF(Draft2020[[#This Row],[KEEPER]]="K",1+_xlfn.IFNA(INDEX(Draft2019[Net Keeper Count],MATCH(Draft2020[[#This Row],[PLAYER]],Draft2019[PLAYER],0)),0),0)</f>
        <v>1</v>
      </c>
    </row>
    <row r="206" spans="3:13" x14ac:dyDescent="0.3">
      <c r="C206">
        <v>168</v>
      </c>
      <c r="D206" t="s">
        <v>13918</v>
      </c>
      <c r="E206" t="s">
        <v>956</v>
      </c>
      <c r="F206" t="s">
        <v>951</v>
      </c>
      <c r="G206" t="s">
        <v>10619</v>
      </c>
      <c r="H206" t="s">
        <v>320</v>
      </c>
      <c r="I206">
        <v>1</v>
      </c>
      <c r="J206" s="69" t="s">
        <v>434</v>
      </c>
      <c r="K206" t="str">
        <f>IF(Draft2020[[#This Row],[KEEPER]]="K",_xlfn.IFNA(INDEX(Draft2019[Current Contract],MATCH(Draft2020[[#This Row],[sleeper_id]],Draft2019[sleeper_id],0)),"Undrafted"),"")</f>
        <v>Auction</v>
      </c>
      <c r="L206" t="str">
        <f>IF(Draft2020[[#This Row],[KEEPER]]="K",Draft2020[[#This Row],[Last Contract]],IF(ISNA(VLOOKUP(Draft2020[[#This Row],[sleeper_id]],Rookies2020[player_id],1,FALSE)),"Auction","Rookie"))</f>
        <v>Auction</v>
      </c>
      <c r="M206">
        <f>IF(Draft2020[[#This Row],[KEEPER]]="K",1+_xlfn.IFNA(INDEX(Draft2019[Net Keeper Count],MATCH(Draft2020[[#This Row],[PLAYER]],Draft2019[PLAYER],0)),0),0)</f>
        <v>1</v>
      </c>
    </row>
    <row r="207" spans="3:13" x14ac:dyDescent="0.3">
      <c r="C207">
        <v>169</v>
      </c>
      <c r="D207" t="s">
        <v>13918</v>
      </c>
      <c r="E207" t="s">
        <v>9745</v>
      </c>
      <c r="F207" t="s">
        <v>9743</v>
      </c>
      <c r="G207" t="s">
        <v>10631</v>
      </c>
      <c r="H207" t="s">
        <v>310</v>
      </c>
      <c r="I207">
        <v>1</v>
      </c>
      <c r="J207" s="69" t="s">
        <v>434</v>
      </c>
      <c r="K207" t="str">
        <f>IF(Draft2020[[#This Row],[KEEPER]]="K",_xlfn.IFNA(INDEX(Draft2019[Current Contract],MATCH(Draft2020[[#This Row],[sleeper_id]],Draft2019[sleeper_id],0)),"Undrafted"),"")</f>
        <v>Rookie</v>
      </c>
      <c r="L207" t="str">
        <f>IF(Draft2020[[#This Row],[KEEPER]]="K",Draft2020[[#This Row],[Last Contract]],IF(ISNA(VLOOKUP(Draft2020[[#This Row],[sleeper_id]],Rookies2020[player_id],1,FALSE)),"Auction","Rookie"))</f>
        <v>Rookie</v>
      </c>
      <c r="M207">
        <f>IF(Draft2020[[#This Row],[KEEPER]]="K",1+_xlfn.IFNA(INDEX(Draft2019[Net Keeper Count],MATCH(Draft2020[[#This Row],[PLAYER]],Draft2019[PLAYER],0)),0),0)</f>
        <v>1</v>
      </c>
    </row>
    <row r="208" spans="3:13" x14ac:dyDescent="0.3">
      <c r="C208">
        <v>170</v>
      </c>
      <c r="D208" t="s">
        <v>13918</v>
      </c>
      <c r="E208" t="s">
        <v>1207</v>
      </c>
      <c r="F208" t="s">
        <v>1203</v>
      </c>
      <c r="G208" t="s">
        <v>10635</v>
      </c>
      <c r="H208" t="s">
        <v>434</v>
      </c>
      <c r="I208">
        <v>1</v>
      </c>
      <c r="J208" s="69" t="s">
        <v>434</v>
      </c>
      <c r="K208" t="str">
        <f>IF(Draft2020[[#This Row],[KEEPER]]="K",_xlfn.IFNA(INDEX(Draft2019[Current Contract],MATCH(Draft2020[[#This Row],[sleeper_id]],Draft2019[sleeper_id],0)),"Undrafted"),"")</f>
        <v>Undrafted</v>
      </c>
      <c r="L208" t="str">
        <f>IF(Draft2020[[#This Row],[KEEPER]]="K",Draft2020[[#This Row],[Last Contract]],IF(ISNA(VLOOKUP(Draft2020[[#This Row],[sleeper_id]],Rookies2020[player_id],1,FALSE)),"Auction","Rookie"))</f>
        <v>Undrafted</v>
      </c>
      <c r="M208">
        <f>IF(Draft2020[[#This Row],[KEEPER]]="K",1+_xlfn.IFNA(INDEX(Draft2019[Net Keeper Count],MATCH(Draft2020[[#This Row],[PLAYER]],Draft2019[PLAYER],0)),0),0)</f>
        <v>1</v>
      </c>
    </row>
    <row r="209" spans="3:13" x14ac:dyDescent="0.3">
      <c r="C209">
        <v>171</v>
      </c>
      <c r="D209" t="s">
        <v>13918</v>
      </c>
      <c r="E209" t="s">
        <v>13799</v>
      </c>
      <c r="F209" t="s">
        <v>7355</v>
      </c>
      <c r="G209" t="s">
        <v>10619</v>
      </c>
      <c r="H209" t="s">
        <v>347</v>
      </c>
      <c r="I209">
        <v>11</v>
      </c>
      <c r="J209" s="69" t="s">
        <v>434</v>
      </c>
      <c r="K209" t="str">
        <f>IF(Draft2020[[#This Row],[KEEPER]]="K",_xlfn.IFNA(INDEX(Draft2019[Current Contract],MATCH(Draft2020[[#This Row],[sleeper_id]],Draft2019[sleeper_id],0)),"Undrafted"),"")</f>
        <v>Rookie</v>
      </c>
      <c r="L209" t="str">
        <f>IF(Draft2020[[#This Row],[KEEPER]]="K",Draft2020[[#This Row],[Last Contract]],IF(ISNA(VLOOKUP(Draft2020[[#This Row],[sleeper_id]],Rookies2020[player_id],1,FALSE)),"Auction","Rookie"))</f>
        <v>Rookie</v>
      </c>
      <c r="M209">
        <f>IF(Draft2020[[#This Row],[KEEPER]]="K",1+_xlfn.IFNA(INDEX(Draft2019[Net Keeper Count],MATCH(Draft2020[[#This Row],[PLAYER]],Draft2019[PLAYER],0)),0),0)</f>
        <v>1</v>
      </c>
    </row>
    <row r="210" spans="3:13" x14ac:dyDescent="0.3">
      <c r="C210">
        <v>172</v>
      </c>
      <c r="D210" t="s">
        <v>13918</v>
      </c>
      <c r="E210" t="s">
        <v>10036</v>
      </c>
      <c r="F210" t="s">
        <v>144</v>
      </c>
      <c r="G210" t="s">
        <v>10708</v>
      </c>
      <c r="H210" t="s">
        <v>347</v>
      </c>
      <c r="I210">
        <v>34</v>
      </c>
      <c r="J210" s="69" t="s">
        <v>434</v>
      </c>
      <c r="K210" t="str">
        <f>IF(Draft2020[[#This Row],[KEEPER]]="K",_xlfn.IFNA(INDEX(Draft2019[Current Contract],MATCH(Draft2020[[#This Row],[sleeper_id]],Draft2019[sleeper_id],0)),"Undrafted"),"")</f>
        <v>Auction</v>
      </c>
      <c r="L210" t="str">
        <f>IF(Draft2020[[#This Row],[KEEPER]]="K",Draft2020[[#This Row],[Last Contract]],IF(ISNA(VLOOKUP(Draft2020[[#This Row],[sleeper_id]],Rookies2020[player_id],1,FALSE)),"Auction","Rookie"))</f>
        <v>Auction</v>
      </c>
      <c r="M210">
        <f>IF(Draft2020[[#This Row],[KEEPER]]="K",1+_xlfn.IFNA(INDEX(Draft2019[Net Keeper Count],MATCH(Draft2020[[#This Row],[PLAYER]],Draft2019[PLAYER],0)),0),0)</f>
        <v>1</v>
      </c>
    </row>
    <row r="211" spans="3:13" x14ac:dyDescent="0.3">
      <c r="C211">
        <v>173</v>
      </c>
      <c r="D211" t="s">
        <v>13918</v>
      </c>
      <c r="E211" t="s">
        <v>4048</v>
      </c>
      <c r="F211" t="s">
        <v>195</v>
      </c>
      <c r="G211" t="s">
        <v>10696</v>
      </c>
      <c r="H211" t="s">
        <v>347</v>
      </c>
      <c r="I211">
        <v>55</v>
      </c>
      <c r="J211" s="69" t="s">
        <v>434</v>
      </c>
      <c r="K211" t="str">
        <f>IF(Draft2020[[#This Row],[KEEPER]]="K",_xlfn.IFNA(INDEX(Draft2019[Current Contract],MATCH(Draft2020[[#This Row],[sleeper_id]],Draft2019[sleeper_id],0)),"Undrafted"),"")</f>
        <v>Auction</v>
      </c>
      <c r="L211" t="str">
        <f>IF(Draft2020[[#This Row],[KEEPER]]="K",Draft2020[[#This Row],[Last Contract]],IF(ISNA(VLOOKUP(Draft2020[[#This Row],[sleeper_id]],Rookies2020[player_id],1,FALSE)),"Auction","Rookie"))</f>
        <v>Auction</v>
      </c>
      <c r="M211">
        <f>IF(Draft2020[[#This Row],[KEEPER]]="K",1+_xlfn.IFNA(INDEX(Draft2019[Net Keeper Count],MATCH(Draft2020[[#This Row],[PLAYER]],Draft2019[PLAYER],0)),0),0)</f>
        <v>1</v>
      </c>
    </row>
    <row r="212" spans="3:13" x14ac:dyDescent="0.3">
      <c r="C212">
        <v>174</v>
      </c>
      <c r="D212" t="s">
        <v>13918</v>
      </c>
      <c r="E212" t="s">
        <v>8334</v>
      </c>
      <c r="F212" t="s">
        <v>92</v>
      </c>
      <c r="G212" t="s">
        <v>532</v>
      </c>
      <c r="H212" t="s">
        <v>448</v>
      </c>
      <c r="I212">
        <v>4</v>
      </c>
      <c r="J212" s="69" t="s">
        <v>434</v>
      </c>
      <c r="K212" t="str">
        <f>IF(Draft2020[[#This Row],[KEEPER]]="K",_xlfn.IFNA(INDEX(Draft2019[Current Contract],MATCH(Draft2020[[#This Row],[sleeper_id]],Draft2019[sleeper_id],0)),"Undrafted"),"")</f>
        <v>Undrafted</v>
      </c>
      <c r="L212" t="str">
        <f>IF(Draft2020[[#This Row],[KEEPER]]="K",Draft2020[[#This Row],[Last Contract]],IF(ISNA(VLOOKUP(Draft2020[[#This Row],[sleeper_id]],Rookies2020[player_id],1,FALSE)),"Auction","Rookie"))</f>
        <v>Undrafted</v>
      </c>
      <c r="M212">
        <f>IF(Draft2020[[#This Row],[KEEPER]]="K",1+_xlfn.IFNA(INDEX(Draft2019[Net Keeper Count],MATCH(Draft2020[[#This Row],[PLAYER]],Draft2019[PLAYER],0)),0),0)</f>
        <v>1</v>
      </c>
    </row>
    <row r="213" spans="3:13" x14ac:dyDescent="0.3">
      <c r="C213">
        <v>175</v>
      </c>
      <c r="D213" t="s">
        <v>13918</v>
      </c>
      <c r="E213" t="s">
        <v>3189</v>
      </c>
      <c r="F213" t="s">
        <v>167</v>
      </c>
      <c r="G213" t="s">
        <v>14224</v>
      </c>
      <c r="H213" t="s">
        <v>448</v>
      </c>
      <c r="I213">
        <v>18</v>
      </c>
      <c r="J213" s="69" t="s">
        <v>434</v>
      </c>
      <c r="K213" t="str">
        <f>IF(Draft2020[[#This Row],[KEEPER]]="K",_xlfn.IFNA(INDEX(Draft2019[Current Contract],MATCH(Draft2020[[#This Row],[sleeper_id]],Draft2019[sleeper_id],0)),"Undrafted"),"")</f>
        <v>Auction</v>
      </c>
      <c r="L213" t="str">
        <f>IF(Draft2020[[#This Row],[KEEPER]]="K",Draft2020[[#This Row],[Last Contract]],IF(ISNA(VLOOKUP(Draft2020[[#This Row],[sleeper_id]],Rookies2020[player_id],1,FALSE)),"Auction","Rookie"))</f>
        <v>Auction</v>
      </c>
      <c r="M213">
        <f>IF(Draft2020[[#This Row],[KEEPER]]="K",1+_xlfn.IFNA(INDEX(Draft2019[Net Keeper Count],MATCH(Draft2020[[#This Row],[PLAYER]],Draft2019[PLAYER],0)),0),0)</f>
        <v>1</v>
      </c>
    </row>
    <row r="214" spans="3:13" x14ac:dyDescent="0.3">
      <c r="C214">
        <v>176</v>
      </c>
      <c r="D214" t="s">
        <v>13918</v>
      </c>
      <c r="E214" t="s">
        <v>5035</v>
      </c>
      <c r="F214" t="s">
        <v>203</v>
      </c>
      <c r="G214" t="s">
        <v>10639</v>
      </c>
      <c r="H214" t="s">
        <v>310</v>
      </c>
      <c r="I214">
        <v>24</v>
      </c>
      <c r="J214" s="69" t="s">
        <v>434</v>
      </c>
      <c r="K214" t="str">
        <f>IF(Draft2020[[#This Row],[KEEPER]]="K",_xlfn.IFNA(INDEX(Draft2019[Current Contract],MATCH(Draft2020[[#This Row],[sleeper_id]],Draft2019[sleeper_id],0)),"Undrafted"),"")</f>
        <v>Rookie</v>
      </c>
      <c r="L214" t="str">
        <f>IF(Draft2020[[#This Row],[KEEPER]]="K",Draft2020[[#This Row],[Last Contract]],IF(ISNA(VLOOKUP(Draft2020[[#This Row],[sleeper_id]],Rookies2020[player_id],1,FALSE)),"Auction","Rookie"))</f>
        <v>Rookie</v>
      </c>
      <c r="M214">
        <f>IF(Draft2020[[#This Row],[KEEPER]]="K",1+_xlfn.IFNA(INDEX(Draft2019[Net Keeper Count],MATCH(Draft2020[[#This Row],[PLAYER]],Draft2019[PLAYER],0)),0),0)</f>
        <v>2</v>
      </c>
    </row>
    <row r="215" spans="3:13" x14ac:dyDescent="0.3">
      <c r="C215">
        <v>177</v>
      </c>
      <c r="D215" t="s">
        <v>13918</v>
      </c>
      <c r="E215" t="s">
        <v>7500</v>
      </c>
      <c r="F215" t="s">
        <v>197</v>
      </c>
      <c r="G215" t="s">
        <v>10601</v>
      </c>
      <c r="H215" t="s">
        <v>448</v>
      </c>
      <c r="I215">
        <v>61</v>
      </c>
      <c r="J215" s="69" t="s">
        <v>434</v>
      </c>
      <c r="K215" t="str">
        <f>IF(Draft2020[[#This Row],[KEEPER]]="K",_xlfn.IFNA(INDEX(Draft2019[Current Contract],MATCH(Draft2020[[#This Row],[sleeper_id]],Draft2019[sleeper_id],0)),"Undrafted"),"")</f>
        <v>Rookie</v>
      </c>
      <c r="L215" t="str">
        <f>IF(Draft2020[[#This Row],[KEEPER]]="K",Draft2020[[#This Row],[Last Contract]],IF(ISNA(VLOOKUP(Draft2020[[#This Row],[sleeper_id]],Rookies2020[player_id],1,FALSE)),"Auction","Rookie"))</f>
        <v>Rookie</v>
      </c>
      <c r="M215">
        <f>IF(Draft2020[[#This Row],[KEEPER]]="K",1+_xlfn.IFNA(INDEX(Draft2019[Net Keeper Count],MATCH(Draft2020[[#This Row],[PLAYER]],Draft2019[PLAYER],0)),0),0)</f>
        <v>4</v>
      </c>
    </row>
    <row r="216" spans="3:13" x14ac:dyDescent="0.3">
      <c r="C216">
        <v>178</v>
      </c>
      <c r="D216" t="s">
        <v>13918</v>
      </c>
      <c r="E216" t="s">
        <v>15502</v>
      </c>
      <c r="F216" t="s">
        <v>15503</v>
      </c>
      <c r="G216" t="s">
        <v>10603</v>
      </c>
      <c r="H216" t="s">
        <v>448</v>
      </c>
      <c r="I216">
        <v>2</v>
      </c>
      <c r="J216" s="69" t="s">
        <v>11021</v>
      </c>
      <c r="K216" t="str">
        <f>IF(Draft2020[[#This Row],[KEEPER]]="K",_xlfn.IFNA(INDEX(Draft2019[Current Contract],MATCH(Draft2020[[#This Row],[sleeper_id]],Draft2019[sleeper_id],0)),"Undrafted"),"")</f>
        <v/>
      </c>
      <c r="L216" t="str">
        <f>IF(Draft2020[[#This Row],[KEEPER]]="K",Draft2020[[#This Row],[Last Contract]],IF(ISNA(VLOOKUP(Draft2020[[#This Row],[sleeper_id]],Rookies2020[player_id],1,FALSE)),"Auction","Rookie"))</f>
        <v>Rookie</v>
      </c>
      <c r="M216">
        <f>IF(Draft2020[[#This Row],[KEEPER]]="K",1+_xlfn.IFNA(INDEX(Draft2019[Net Keeper Count],MATCH(Draft2020[[#This Row],[PLAYER]],Draft2019[PLAYER],0)),0),0)</f>
        <v>0</v>
      </c>
    </row>
    <row r="217" spans="3:13" x14ac:dyDescent="0.3">
      <c r="C217">
        <v>179</v>
      </c>
      <c r="D217" t="s">
        <v>13918</v>
      </c>
      <c r="E217" t="s">
        <v>14623</v>
      </c>
      <c r="F217" t="s">
        <v>14624</v>
      </c>
      <c r="G217" t="s">
        <v>10625</v>
      </c>
      <c r="H217" t="s">
        <v>347</v>
      </c>
      <c r="I217">
        <v>3</v>
      </c>
      <c r="J217" s="69" t="s">
        <v>11021</v>
      </c>
      <c r="K217" t="str">
        <f>IF(Draft2020[[#This Row],[KEEPER]]="K",_xlfn.IFNA(INDEX(Draft2019[Current Contract],MATCH(Draft2020[[#This Row],[sleeper_id]],Draft2019[sleeper_id],0)),"Undrafted"),"")</f>
        <v/>
      </c>
      <c r="L217" t="str">
        <f>IF(Draft2020[[#This Row],[KEEPER]]="K",Draft2020[[#This Row],[Last Contract]],IF(ISNA(VLOOKUP(Draft2020[[#This Row],[sleeper_id]],Rookies2020[player_id],1,FALSE)),"Auction","Rookie"))</f>
        <v>Rookie</v>
      </c>
      <c r="M217">
        <f>IF(Draft2020[[#This Row],[KEEPER]]="K",1+_xlfn.IFNA(INDEX(Draft2019[Net Keeper Count],MATCH(Draft2020[[#This Row],[PLAYER]],Draft2019[PLAYER],0)),0),0)</f>
        <v>0</v>
      </c>
    </row>
    <row r="218" spans="3:13" x14ac:dyDescent="0.3">
      <c r="C218">
        <v>180</v>
      </c>
      <c r="D218" t="s">
        <v>13918</v>
      </c>
      <c r="E218" t="s">
        <v>15600</v>
      </c>
      <c r="F218" t="s">
        <v>14402</v>
      </c>
      <c r="G218" t="s">
        <v>14224</v>
      </c>
      <c r="H218" t="s">
        <v>347</v>
      </c>
      <c r="I218">
        <v>5</v>
      </c>
      <c r="J218" s="69" t="s">
        <v>11021</v>
      </c>
      <c r="K218" t="str">
        <f>IF(Draft2020[[#This Row],[KEEPER]]="K",_xlfn.IFNA(INDEX(Draft2019[Current Contract],MATCH(Draft2020[[#This Row],[sleeper_id]],Draft2019[sleeper_id],0)),"Undrafted"),"")</f>
        <v/>
      </c>
      <c r="L218" t="str">
        <f>IF(Draft2020[[#This Row],[KEEPER]]="K",Draft2020[[#This Row],[Last Contract]],IF(ISNA(VLOOKUP(Draft2020[[#This Row],[sleeper_id]],Rookies2020[player_id],1,FALSE)),"Auction","Rookie"))</f>
        <v>Rookie</v>
      </c>
      <c r="M218">
        <f>IF(Draft2020[[#This Row],[KEEPER]]="K",1+_xlfn.IFNA(INDEX(Draft2019[Net Keeper Count],MATCH(Draft2020[[#This Row],[PLAYER]],Draft2019[PLAYER],0)),0),0)</f>
        <v>0</v>
      </c>
    </row>
    <row r="219" spans="3:13" x14ac:dyDescent="0.3">
      <c r="C219">
        <v>2</v>
      </c>
      <c r="D219" t="s">
        <v>10555</v>
      </c>
      <c r="E219" t="s">
        <v>4084</v>
      </c>
      <c r="F219" t="s">
        <v>220</v>
      </c>
      <c r="G219" t="s">
        <v>10605</v>
      </c>
      <c r="H219" t="s">
        <v>320</v>
      </c>
      <c r="I219">
        <v>2</v>
      </c>
      <c r="J219" s="69"/>
      <c r="K219" t="str">
        <f>IF(Draft2020[[#This Row],[KEEPER]]="K",_xlfn.IFNA(INDEX(Draft2019[Current Contract],MATCH(Draft2020[[#This Row],[sleeper_id]],Draft2019[sleeper_id],0)),"Undrafted"),"")</f>
        <v/>
      </c>
      <c r="L219" t="str">
        <f>IF(Draft2020[[#This Row],[KEEPER]]="K",Draft2020[[#This Row],[Last Contract]],IF(ISNA(VLOOKUP(Draft2020[[#This Row],[sleeper_id]],Rookies2020[player_id],1,FALSE)),"Auction","Rookie"))</f>
        <v>Auction</v>
      </c>
      <c r="M219">
        <f>IF(Draft2020[[#This Row],[KEEPER]]="K",1+_xlfn.IFNA(INDEX(Draft2019[Net Keeper Count],MATCH(Draft2020[[#This Row],[PLAYER]],Draft2019[PLAYER],0)),0),0)</f>
        <v>0</v>
      </c>
    </row>
    <row r="220" spans="3:13" x14ac:dyDescent="0.3">
      <c r="C220">
        <v>5</v>
      </c>
      <c r="D220" t="s">
        <v>10555</v>
      </c>
      <c r="E220" t="s">
        <v>9504</v>
      </c>
      <c r="F220" t="s">
        <v>240</v>
      </c>
      <c r="G220" t="s">
        <v>1190</v>
      </c>
      <c r="H220" t="s">
        <v>347</v>
      </c>
      <c r="I220">
        <v>61</v>
      </c>
      <c r="J220" s="69"/>
      <c r="K220" t="str">
        <f>IF(Draft2020[[#This Row],[KEEPER]]="K",_xlfn.IFNA(INDEX(Draft2019[Current Contract],MATCH(Draft2020[[#This Row],[sleeper_id]],Draft2019[sleeper_id],0)),"Undrafted"),"")</f>
        <v/>
      </c>
      <c r="L220" t="str">
        <f>IF(Draft2020[[#This Row],[KEEPER]]="K",Draft2020[[#This Row],[Last Contract]],IF(ISNA(VLOOKUP(Draft2020[[#This Row],[sleeper_id]],Rookies2020[player_id],1,FALSE)),"Auction","Rookie"))</f>
        <v>Auction</v>
      </c>
      <c r="M220">
        <f>IF(Draft2020[[#This Row],[KEEPER]]="K",1+_xlfn.IFNA(INDEX(Draft2019[Net Keeper Count],MATCH(Draft2020[[#This Row],[PLAYER]],Draft2019[PLAYER],0)),0),0)</f>
        <v>0</v>
      </c>
    </row>
    <row r="221" spans="3:13" x14ac:dyDescent="0.3">
      <c r="C221">
        <v>21</v>
      </c>
      <c r="D221" t="s">
        <v>10555</v>
      </c>
      <c r="E221" t="s">
        <v>9980</v>
      </c>
      <c r="F221" t="s">
        <v>38</v>
      </c>
      <c r="G221" t="s">
        <v>305</v>
      </c>
      <c r="H221" t="s">
        <v>448</v>
      </c>
      <c r="I221">
        <v>40</v>
      </c>
      <c r="J221" s="69"/>
      <c r="K221" t="str">
        <f>IF(Draft2020[[#This Row],[KEEPER]]="K",_xlfn.IFNA(INDEX(Draft2019[Current Contract],MATCH(Draft2020[[#This Row],[sleeper_id]],Draft2019[sleeper_id],0)),"Undrafted"),"")</f>
        <v/>
      </c>
      <c r="L221" t="str">
        <f>IF(Draft2020[[#This Row],[KEEPER]]="K",Draft2020[[#This Row],[Last Contract]],IF(ISNA(VLOOKUP(Draft2020[[#This Row],[sleeper_id]],Rookies2020[player_id],1,FALSE)),"Auction","Rookie"))</f>
        <v>Auction</v>
      </c>
      <c r="M221">
        <f>IF(Draft2020[[#This Row],[KEEPER]]="K",1+_xlfn.IFNA(INDEX(Draft2019[Net Keeper Count],MATCH(Draft2020[[#This Row],[PLAYER]],Draft2019[PLAYER],0)),0),0)</f>
        <v>0</v>
      </c>
    </row>
    <row r="222" spans="3:13" x14ac:dyDescent="0.3">
      <c r="C222">
        <v>28</v>
      </c>
      <c r="D222" t="s">
        <v>10555</v>
      </c>
      <c r="E222" t="s">
        <v>7123</v>
      </c>
      <c r="F222" t="s">
        <v>211</v>
      </c>
      <c r="G222" t="s">
        <v>10601</v>
      </c>
      <c r="H222" t="s">
        <v>434</v>
      </c>
      <c r="I222">
        <v>1</v>
      </c>
      <c r="J222" s="69"/>
      <c r="K222" t="str">
        <f>IF(Draft2020[[#This Row],[KEEPER]]="K",_xlfn.IFNA(INDEX(Draft2019[Current Contract],MATCH(Draft2020[[#This Row],[sleeper_id]],Draft2019[sleeper_id],0)),"Undrafted"),"")</f>
        <v/>
      </c>
      <c r="L222" t="str">
        <f>IF(Draft2020[[#This Row],[KEEPER]]="K",Draft2020[[#This Row],[Last Contract]],IF(ISNA(VLOOKUP(Draft2020[[#This Row],[sleeper_id]],Rookies2020[player_id],1,FALSE)),"Auction","Rookie"))</f>
        <v>Auction</v>
      </c>
      <c r="M222">
        <f>IF(Draft2020[[#This Row],[KEEPER]]="K",1+_xlfn.IFNA(INDEX(Draft2019[Net Keeper Count],MATCH(Draft2020[[#This Row],[PLAYER]],Draft2019[PLAYER],0)),0),0)</f>
        <v>0</v>
      </c>
    </row>
    <row r="223" spans="3:13" x14ac:dyDescent="0.3">
      <c r="C223">
        <v>34</v>
      </c>
      <c r="D223" t="s">
        <v>10555</v>
      </c>
      <c r="E223" t="s">
        <v>4363</v>
      </c>
      <c r="F223" t="s">
        <v>239</v>
      </c>
      <c r="G223" t="s">
        <v>10599</v>
      </c>
      <c r="H223" t="s">
        <v>448</v>
      </c>
      <c r="I223">
        <v>1</v>
      </c>
      <c r="J223" s="69"/>
      <c r="K223" t="str">
        <f>IF(Draft2020[[#This Row],[KEEPER]]="K",_xlfn.IFNA(INDEX(Draft2019[Current Contract],MATCH(Draft2020[[#This Row],[sleeper_id]],Draft2019[sleeper_id],0)),"Undrafted"),"")</f>
        <v/>
      </c>
      <c r="L223" t="str">
        <f>IF(Draft2020[[#This Row],[KEEPER]]="K",Draft2020[[#This Row],[Last Contract]],IF(ISNA(VLOOKUP(Draft2020[[#This Row],[sleeper_id]],Rookies2020[player_id],1,FALSE)),"Auction","Rookie"))</f>
        <v>Auction</v>
      </c>
      <c r="M223">
        <f>IF(Draft2020[[#This Row],[KEEPER]]="K",1+_xlfn.IFNA(INDEX(Draft2019[Net Keeper Count],MATCH(Draft2020[[#This Row],[PLAYER]],Draft2019[PLAYER],0)),0),0)</f>
        <v>0</v>
      </c>
    </row>
    <row r="224" spans="3:13" x14ac:dyDescent="0.3">
      <c r="C224">
        <v>142</v>
      </c>
      <c r="D224" t="s">
        <v>10555</v>
      </c>
      <c r="E224" t="s">
        <v>12419</v>
      </c>
      <c r="F224" t="s">
        <v>206</v>
      </c>
      <c r="G224" t="s">
        <v>1190</v>
      </c>
      <c r="H224" t="s">
        <v>448</v>
      </c>
      <c r="I224">
        <v>6</v>
      </c>
      <c r="J224" s="69" t="s">
        <v>434</v>
      </c>
      <c r="K224" t="str">
        <f>IF(Draft2020[[#This Row],[KEEPER]]="K",_xlfn.IFNA(INDEX(Draft2019[Current Contract],MATCH(Draft2020[[#This Row],[sleeper_id]],Draft2019[sleeper_id],0)),"Undrafted"),"")</f>
        <v>Rookie</v>
      </c>
      <c r="L224" t="str">
        <f>IF(Draft2020[[#This Row],[KEEPER]]="K",Draft2020[[#This Row],[Last Contract]],IF(ISNA(VLOOKUP(Draft2020[[#This Row],[sleeper_id]],Rookies2020[player_id],1,FALSE)),"Auction","Rookie"))</f>
        <v>Rookie</v>
      </c>
      <c r="M224">
        <f>IF(Draft2020[[#This Row],[KEEPER]]="K",1+_xlfn.IFNA(INDEX(Draft2019[Net Keeper Count],MATCH(Draft2020[[#This Row],[PLAYER]],Draft2019[PLAYER],0)),0),0)</f>
        <v>1</v>
      </c>
    </row>
    <row r="225" spans="3:13" x14ac:dyDescent="0.3">
      <c r="C225">
        <v>143</v>
      </c>
      <c r="D225" t="s">
        <v>10555</v>
      </c>
      <c r="E225" t="s">
        <v>2124</v>
      </c>
      <c r="F225" t="s">
        <v>2121</v>
      </c>
      <c r="G225" t="s">
        <v>10631</v>
      </c>
      <c r="H225" t="s">
        <v>448</v>
      </c>
      <c r="I225">
        <v>3</v>
      </c>
      <c r="J225" s="69" t="s">
        <v>434</v>
      </c>
      <c r="K225" t="str">
        <f>IF(Draft2020[[#This Row],[KEEPER]]="K",_xlfn.IFNA(INDEX(Draft2019[Current Contract],MATCH(Draft2020[[#This Row],[sleeper_id]],Draft2019[sleeper_id],0)),"Undrafted"),"")</f>
        <v>Rookie</v>
      </c>
      <c r="L225" t="str">
        <f>IF(Draft2020[[#This Row],[KEEPER]]="K",Draft2020[[#This Row],[Last Contract]],IF(ISNA(VLOOKUP(Draft2020[[#This Row],[sleeper_id]],Rookies2020[player_id],1,FALSE)),"Auction","Rookie"))</f>
        <v>Rookie</v>
      </c>
      <c r="M225">
        <f>IF(Draft2020[[#This Row],[KEEPER]]="K",1+_xlfn.IFNA(INDEX(Draft2019[Net Keeper Count],MATCH(Draft2020[[#This Row],[PLAYER]],Draft2019[PLAYER],0)),0),0)</f>
        <v>1</v>
      </c>
    </row>
    <row r="226" spans="3:13" x14ac:dyDescent="0.3">
      <c r="C226">
        <v>144</v>
      </c>
      <c r="D226" t="s">
        <v>10555</v>
      </c>
      <c r="E226" t="s">
        <v>10247</v>
      </c>
      <c r="F226" t="s">
        <v>257</v>
      </c>
      <c r="G226" t="s">
        <v>297</v>
      </c>
      <c r="H226" t="s">
        <v>448</v>
      </c>
      <c r="I226">
        <v>1</v>
      </c>
      <c r="J226" s="69" t="s">
        <v>434</v>
      </c>
      <c r="K226" t="str">
        <f>IF(Draft2020[[#This Row],[KEEPER]]="K",_xlfn.IFNA(INDEX(Draft2019[Current Contract],MATCH(Draft2020[[#This Row],[sleeper_id]],Draft2019[sleeper_id],0)),"Undrafted"),"")</f>
        <v>Rookie</v>
      </c>
      <c r="L226" t="str">
        <f>IF(Draft2020[[#This Row],[KEEPER]]="K",Draft2020[[#This Row],[Last Contract]],IF(ISNA(VLOOKUP(Draft2020[[#This Row],[sleeper_id]],Rookies2020[player_id],1,FALSE)),"Auction","Rookie"))</f>
        <v>Rookie</v>
      </c>
      <c r="M226">
        <f>IF(Draft2020[[#This Row],[KEEPER]]="K",1+_xlfn.IFNA(INDEX(Draft2019[Net Keeper Count],MATCH(Draft2020[[#This Row],[PLAYER]],Draft2019[PLAYER],0)),0),0)</f>
        <v>2</v>
      </c>
    </row>
    <row r="227" spans="3:13" x14ac:dyDescent="0.3">
      <c r="C227">
        <v>145</v>
      </c>
      <c r="D227" t="s">
        <v>10555</v>
      </c>
      <c r="E227" t="s">
        <v>7025</v>
      </c>
      <c r="F227" t="s">
        <v>7024</v>
      </c>
      <c r="G227" t="s">
        <v>566</v>
      </c>
      <c r="H227" t="s">
        <v>448</v>
      </c>
      <c r="I227">
        <v>6</v>
      </c>
      <c r="J227" s="69" t="s">
        <v>434</v>
      </c>
      <c r="K227" t="str">
        <f>IF(Draft2020[[#This Row],[KEEPER]]="K",_xlfn.IFNA(INDEX(Draft2019[Current Contract],MATCH(Draft2020[[#This Row],[sleeper_id]],Draft2019[sleeper_id],0)),"Undrafted"),"")</f>
        <v>Rookie</v>
      </c>
      <c r="L227" t="str">
        <f>IF(Draft2020[[#This Row],[KEEPER]]="K",Draft2020[[#This Row],[Last Contract]],IF(ISNA(VLOOKUP(Draft2020[[#This Row],[sleeper_id]],Rookies2020[player_id],1,FALSE)),"Auction","Rookie"))</f>
        <v>Rookie</v>
      </c>
      <c r="M227">
        <f>IF(Draft2020[[#This Row],[KEEPER]]="K",1+_xlfn.IFNA(INDEX(Draft2019[Net Keeper Count],MATCH(Draft2020[[#This Row],[PLAYER]],Draft2019[PLAYER],0)),0),0)</f>
        <v>1</v>
      </c>
    </row>
    <row r="228" spans="3:13" x14ac:dyDescent="0.3">
      <c r="C228">
        <v>146</v>
      </c>
      <c r="D228" t="s">
        <v>10555</v>
      </c>
      <c r="E228" t="s">
        <v>4624</v>
      </c>
      <c r="F228" t="s">
        <v>254</v>
      </c>
      <c r="G228" t="s">
        <v>10605</v>
      </c>
      <c r="H228" t="s">
        <v>310</v>
      </c>
      <c r="I228">
        <v>4</v>
      </c>
      <c r="J228" s="69" t="s">
        <v>434</v>
      </c>
      <c r="K228" t="str">
        <f>IF(Draft2020[[#This Row],[KEEPER]]="K",_xlfn.IFNA(INDEX(Draft2019[Current Contract],MATCH(Draft2020[[#This Row],[sleeper_id]],Draft2019[sleeper_id],0)),"Undrafted"),"")</f>
        <v>Rookie</v>
      </c>
      <c r="L228" t="str">
        <f>IF(Draft2020[[#This Row],[KEEPER]]="K",Draft2020[[#This Row],[Last Contract]],IF(ISNA(VLOOKUP(Draft2020[[#This Row],[sleeper_id]],Rookies2020[player_id],1,FALSE)),"Auction","Rookie"))</f>
        <v>Rookie</v>
      </c>
      <c r="M228">
        <f>IF(Draft2020[[#This Row],[KEEPER]]="K",1+_xlfn.IFNA(INDEX(Draft2019[Net Keeper Count],MATCH(Draft2020[[#This Row],[PLAYER]],Draft2019[PLAYER],0)),0),0)</f>
        <v>2</v>
      </c>
    </row>
    <row r="229" spans="3:13" x14ac:dyDescent="0.3">
      <c r="C229">
        <v>147</v>
      </c>
      <c r="D229" t="s">
        <v>10555</v>
      </c>
      <c r="E229" t="s">
        <v>1075</v>
      </c>
      <c r="F229" t="s">
        <v>185</v>
      </c>
      <c r="G229" t="s">
        <v>486</v>
      </c>
      <c r="H229" t="s">
        <v>310</v>
      </c>
      <c r="I229">
        <v>7</v>
      </c>
      <c r="J229" s="69" t="s">
        <v>434</v>
      </c>
      <c r="K229" t="str">
        <f>IF(Draft2020[[#This Row],[KEEPER]]="K",_xlfn.IFNA(INDEX(Draft2019[Current Contract],MATCH(Draft2020[[#This Row],[sleeper_id]],Draft2019[sleeper_id],0)),"Undrafted"),"")</f>
        <v>Auction</v>
      </c>
      <c r="L229" t="str">
        <f>IF(Draft2020[[#This Row],[KEEPER]]="K",Draft2020[[#This Row],[Last Contract]],IF(ISNA(VLOOKUP(Draft2020[[#This Row],[sleeper_id]],Rookies2020[player_id],1,FALSE)),"Auction","Rookie"))</f>
        <v>Auction</v>
      </c>
      <c r="M229">
        <f>IF(Draft2020[[#This Row],[KEEPER]]="K",1+_xlfn.IFNA(INDEX(Draft2019[Net Keeper Count],MATCH(Draft2020[[#This Row],[PLAYER]],Draft2019[PLAYER],0)),0),0)</f>
        <v>1</v>
      </c>
    </row>
    <row r="230" spans="3:13" x14ac:dyDescent="0.3">
      <c r="C230">
        <v>148</v>
      </c>
      <c r="D230" t="s">
        <v>10555</v>
      </c>
      <c r="E230" t="s">
        <v>10457</v>
      </c>
      <c r="F230" t="s">
        <v>242</v>
      </c>
      <c r="G230" t="s">
        <v>10650</v>
      </c>
      <c r="H230" t="s">
        <v>310</v>
      </c>
      <c r="I230">
        <v>4</v>
      </c>
      <c r="J230" s="69" t="s">
        <v>434</v>
      </c>
      <c r="K230" t="str">
        <f>IF(Draft2020[[#This Row],[KEEPER]]="K",_xlfn.IFNA(INDEX(Draft2019[Current Contract],MATCH(Draft2020[[#This Row],[sleeper_id]],Draft2019[sleeper_id],0)),"Undrafted"),"")</f>
        <v>Rookie</v>
      </c>
      <c r="L230" t="str">
        <f>IF(Draft2020[[#This Row],[KEEPER]]="K",Draft2020[[#This Row],[Last Contract]],IF(ISNA(VLOOKUP(Draft2020[[#This Row],[sleeper_id]],Rookies2020[player_id],1,FALSE)),"Auction","Rookie"))</f>
        <v>Rookie</v>
      </c>
      <c r="M230">
        <f>IF(Draft2020[[#This Row],[KEEPER]]="K",1+_xlfn.IFNA(INDEX(Draft2019[Net Keeper Count],MATCH(Draft2020[[#This Row],[PLAYER]],Draft2019[PLAYER],0)),0),0)</f>
        <v>4</v>
      </c>
    </row>
    <row r="231" spans="3:13" x14ac:dyDescent="0.3">
      <c r="C231">
        <v>149</v>
      </c>
      <c r="D231" t="s">
        <v>10555</v>
      </c>
      <c r="E231" t="s">
        <v>7937</v>
      </c>
      <c r="F231" t="s">
        <v>244</v>
      </c>
      <c r="G231" t="s">
        <v>10622</v>
      </c>
      <c r="H231" t="s">
        <v>347</v>
      </c>
      <c r="I231">
        <v>2</v>
      </c>
      <c r="J231" s="69" t="s">
        <v>434</v>
      </c>
      <c r="K231" t="str">
        <f>IF(Draft2020[[#This Row],[KEEPER]]="K",_xlfn.IFNA(INDEX(Draft2019[Current Contract],MATCH(Draft2020[[#This Row],[sleeper_id]],Draft2019[sleeper_id],0)),"Undrafted"),"")</f>
        <v>Undrafted</v>
      </c>
      <c r="L231" t="str">
        <f>IF(Draft2020[[#This Row],[KEEPER]]="K",Draft2020[[#This Row],[Last Contract]],IF(ISNA(VLOOKUP(Draft2020[[#This Row],[sleeper_id]],Rookies2020[player_id],1,FALSE)),"Auction","Rookie"))</f>
        <v>Undrafted</v>
      </c>
      <c r="M231">
        <f>IF(Draft2020[[#This Row],[KEEPER]]="K",1+_xlfn.IFNA(INDEX(Draft2019[Net Keeper Count],MATCH(Draft2020[[#This Row],[PLAYER]],Draft2019[PLAYER],0)),0),0)</f>
        <v>2</v>
      </c>
    </row>
    <row r="232" spans="3:13" x14ac:dyDescent="0.3">
      <c r="C232">
        <v>150</v>
      </c>
      <c r="D232" t="s">
        <v>10555</v>
      </c>
      <c r="E232" t="s">
        <v>5710</v>
      </c>
      <c r="F232" t="s">
        <v>248</v>
      </c>
      <c r="G232" t="s">
        <v>313</v>
      </c>
      <c r="H232" t="s">
        <v>320</v>
      </c>
      <c r="I232">
        <v>17</v>
      </c>
      <c r="J232" s="69" t="s">
        <v>434</v>
      </c>
      <c r="K232" t="str">
        <f>IF(Draft2020[[#This Row],[KEEPER]]="K",_xlfn.IFNA(INDEX(Draft2019[Current Contract],MATCH(Draft2020[[#This Row],[sleeper_id]],Draft2019[sleeper_id],0)),"Undrafted"),"")</f>
        <v>Rookie</v>
      </c>
      <c r="L232" t="str">
        <f>IF(Draft2020[[#This Row],[KEEPER]]="K",Draft2020[[#This Row],[Last Contract]],IF(ISNA(VLOOKUP(Draft2020[[#This Row],[sleeper_id]],Rookies2020[player_id],1,FALSE)),"Auction","Rookie"))</f>
        <v>Rookie</v>
      </c>
      <c r="M232">
        <f>IF(Draft2020[[#This Row],[KEEPER]]="K",1+_xlfn.IFNA(INDEX(Draft2019[Net Keeper Count],MATCH(Draft2020[[#This Row],[PLAYER]],Draft2019[PLAYER],0)),0),0)</f>
        <v>3</v>
      </c>
    </row>
    <row r="233" spans="3:13" x14ac:dyDescent="0.3">
      <c r="C233">
        <v>151</v>
      </c>
      <c r="D233" t="s">
        <v>10555</v>
      </c>
      <c r="E233" t="s">
        <v>6163</v>
      </c>
      <c r="F233" t="s">
        <v>6162</v>
      </c>
      <c r="G233" t="s">
        <v>10601</v>
      </c>
      <c r="H233" t="s">
        <v>347</v>
      </c>
      <c r="I233">
        <v>13</v>
      </c>
      <c r="J233" s="69" t="s">
        <v>434</v>
      </c>
      <c r="K233" t="str">
        <f>IF(Draft2020[[#This Row],[KEEPER]]="K",_xlfn.IFNA(INDEX(Draft2019[Current Contract],MATCH(Draft2020[[#This Row],[sleeper_id]],Draft2019[sleeper_id],0)),"Undrafted"),"")</f>
        <v>Rookie</v>
      </c>
      <c r="L233" t="str">
        <f>IF(Draft2020[[#This Row],[KEEPER]]="K",Draft2020[[#This Row],[Last Contract]],IF(ISNA(VLOOKUP(Draft2020[[#This Row],[sleeper_id]],Rookies2020[player_id],1,FALSE)),"Auction","Rookie"))</f>
        <v>Rookie</v>
      </c>
      <c r="M233">
        <f>IF(Draft2020[[#This Row],[KEEPER]]="K",1+_xlfn.IFNA(INDEX(Draft2019[Net Keeper Count],MATCH(Draft2020[[#This Row],[PLAYER]],Draft2019[PLAYER],0)),0),0)</f>
        <v>1</v>
      </c>
    </row>
    <row r="234" spans="3:13" x14ac:dyDescent="0.3">
      <c r="C234">
        <v>152</v>
      </c>
      <c r="D234" t="s">
        <v>10555</v>
      </c>
      <c r="E234" t="s">
        <v>7444</v>
      </c>
      <c r="F234" t="s">
        <v>246</v>
      </c>
      <c r="G234" t="s">
        <v>1190</v>
      </c>
      <c r="H234" t="s">
        <v>448</v>
      </c>
      <c r="I234">
        <v>28</v>
      </c>
      <c r="J234" s="69" t="s">
        <v>434</v>
      </c>
      <c r="K234" t="str">
        <f>IF(Draft2020[[#This Row],[KEEPER]]="K",_xlfn.IFNA(INDEX(Draft2019[Current Contract],MATCH(Draft2020[[#This Row],[sleeper_id]],Draft2019[sleeper_id],0)),"Undrafted"),"")</f>
        <v>Rookie</v>
      </c>
      <c r="L234" t="str">
        <f>IF(Draft2020[[#This Row],[KEEPER]]="K",Draft2020[[#This Row],[Last Contract]],IF(ISNA(VLOOKUP(Draft2020[[#This Row],[sleeper_id]],Rookies2020[player_id],1,FALSE)),"Auction","Rookie"))</f>
        <v>Rookie</v>
      </c>
      <c r="M234">
        <f>IF(Draft2020[[#This Row],[KEEPER]]="K",1+_xlfn.IFNA(INDEX(Draft2019[Net Keeper Count],MATCH(Draft2020[[#This Row],[PLAYER]],Draft2019[PLAYER],0)),0),0)</f>
        <v>3</v>
      </c>
    </row>
    <row r="235" spans="3:13" x14ac:dyDescent="0.3">
      <c r="C235">
        <v>153</v>
      </c>
      <c r="D235" t="s">
        <v>10555</v>
      </c>
      <c r="E235" t="s">
        <v>10107</v>
      </c>
      <c r="F235" t="s">
        <v>250</v>
      </c>
      <c r="G235" t="s">
        <v>313</v>
      </c>
      <c r="H235" t="s">
        <v>347</v>
      </c>
      <c r="I235">
        <v>22</v>
      </c>
      <c r="J235" s="69" t="s">
        <v>434</v>
      </c>
      <c r="K235" t="str">
        <f>IF(Draft2020[[#This Row],[KEEPER]]="K",_xlfn.IFNA(INDEX(Draft2019[Current Contract],MATCH(Draft2020[[#This Row],[sleeper_id]],Draft2019[sleeper_id],0)),"Undrafted"),"")</f>
        <v>Rookie</v>
      </c>
      <c r="L235" t="str">
        <f>IF(Draft2020[[#This Row],[KEEPER]]="K",Draft2020[[#This Row],[Last Contract]],IF(ISNA(VLOOKUP(Draft2020[[#This Row],[sleeper_id]],Rookies2020[player_id],1,FALSE)),"Auction","Rookie"))</f>
        <v>Rookie</v>
      </c>
      <c r="M235">
        <f>IF(Draft2020[[#This Row],[KEEPER]]="K",1+_xlfn.IFNA(INDEX(Draft2019[Net Keeper Count],MATCH(Draft2020[[#This Row],[PLAYER]],Draft2019[PLAYER],0)),0),0)</f>
        <v>3</v>
      </c>
    </row>
    <row r="236" spans="3:13" x14ac:dyDescent="0.3">
      <c r="C236">
        <v>154</v>
      </c>
      <c r="D236" t="s">
        <v>10555</v>
      </c>
      <c r="E236" t="s">
        <v>2726</v>
      </c>
      <c r="F236" t="s">
        <v>253</v>
      </c>
      <c r="G236" t="s">
        <v>297</v>
      </c>
      <c r="H236" t="s">
        <v>448</v>
      </c>
      <c r="I236">
        <v>8</v>
      </c>
      <c r="J236" s="69" t="s">
        <v>434</v>
      </c>
      <c r="K236" t="str">
        <f>IF(Draft2020[[#This Row],[KEEPER]]="K",_xlfn.IFNA(INDEX(Draft2019[Current Contract],MATCH(Draft2020[[#This Row],[sleeper_id]],Draft2019[sleeper_id],0)),"Undrafted"),"")</f>
        <v>Auction</v>
      </c>
      <c r="L236" t="str">
        <f>IF(Draft2020[[#This Row],[KEEPER]]="K",Draft2020[[#This Row],[Last Contract]],IF(ISNA(VLOOKUP(Draft2020[[#This Row],[sleeper_id]],Rookies2020[player_id],1,FALSE)),"Auction","Rookie"))</f>
        <v>Auction</v>
      </c>
      <c r="M236">
        <f>IF(Draft2020[[#This Row],[KEEPER]]="K",1+_xlfn.IFNA(INDEX(Draft2019[Net Keeper Count],MATCH(Draft2020[[#This Row],[PLAYER]],Draft2019[PLAYER],0)),0),0)</f>
        <v>2</v>
      </c>
    </row>
    <row r="237" spans="3:13" x14ac:dyDescent="0.3">
      <c r="C237">
        <v>155</v>
      </c>
      <c r="D237" t="s">
        <v>10555</v>
      </c>
      <c r="E237" t="s">
        <v>6662</v>
      </c>
      <c r="F237" t="s">
        <v>247</v>
      </c>
      <c r="G237" t="s">
        <v>10622</v>
      </c>
      <c r="H237" t="s">
        <v>448</v>
      </c>
      <c r="I237">
        <v>53</v>
      </c>
      <c r="J237" s="69" t="s">
        <v>434</v>
      </c>
      <c r="K237" t="str">
        <f>IF(Draft2020[[#This Row],[KEEPER]]="K",_xlfn.IFNA(INDEX(Draft2019[Current Contract],MATCH(Draft2020[[#This Row],[sleeper_id]],Draft2019[sleeper_id],0)),"Undrafted"),"")</f>
        <v>Rookie</v>
      </c>
      <c r="L237" t="str">
        <f>IF(Draft2020[[#This Row],[KEEPER]]="K",Draft2020[[#This Row],[Last Contract]],IF(ISNA(VLOOKUP(Draft2020[[#This Row],[sleeper_id]],Rookies2020[player_id],1,FALSE)),"Auction","Rookie"))</f>
        <v>Rookie</v>
      </c>
      <c r="M237">
        <f>IF(Draft2020[[#This Row],[KEEPER]]="K",1+_xlfn.IFNA(INDEX(Draft2019[Net Keeper Count],MATCH(Draft2020[[#This Row],[PLAYER]],Draft2019[PLAYER],0)),0),0)</f>
        <v>3</v>
      </c>
    </row>
    <row r="238" spans="3:13" x14ac:dyDescent="0.3">
      <c r="C238">
        <v>156</v>
      </c>
      <c r="D238" t="s">
        <v>10555</v>
      </c>
      <c r="E238" t="s">
        <v>14495</v>
      </c>
      <c r="F238" t="s">
        <v>14496</v>
      </c>
      <c r="G238" t="s">
        <v>10639</v>
      </c>
      <c r="H238" t="s">
        <v>347</v>
      </c>
      <c r="I238">
        <v>1</v>
      </c>
      <c r="J238" s="69" t="s">
        <v>11021</v>
      </c>
      <c r="K238" t="str">
        <f>IF(Draft2020[[#This Row],[KEEPER]]="K",_xlfn.IFNA(INDEX(Draft2019[Current Contract],MATCH(Draft2020[[#This Row],[sleeper_id]],Draft2019[sleeper_id],0)),"Undrafted"),"")</f>
        <v/>
      </c>
      <c r="L238" t="str">
        <f>IF(Draft2020[[#This Row],[KEEPER]]="K",Draft2020[[#This Row],[Last Contract]],IF(ISNA(VLOOKUP(Draft2020[[#This Row],[sleeper_id]],Rookies2020[player_id],1,FALSE)),"Auction","Rookie"))</f>
        <v>Rookie</v>
      </c>
      <c r="M238">
        <f>IF(Draft2020[[#This Row],[KEEPER]]="K",1+_xlfn.IFNA(INDEX(Draft2019[Net Keeper Count],MATCH(Draft2020[[#This Row],[PLAYER]],Draft2019[PLAYER],0)),0),0)</f>
        <v>0</v>
      </c>
    </row>
    <row r="239" spans="3:13" x14ac:dyDescent="0.3">
      <c r="C239">
        <v>157</v>
      </c>
      <c r="D239" t="s">
        <v>10555</v>
      </c>
      <c r="E239" t="s">
        <v>15495</v>
      </c>
      <c r="F239" t="s">
        <v>15496</v>
      </c>
      <c r="G239" t="s">
        <v>297</v>
      </c>
      <c r="H239" t="s">
        <v>310</v>
      </c>
      <c r="I239">
        <v>2</v>
      </c>
      <c r="J239" s="69" t="s">
        <v>11021</v>
      </c>
      <c r="K239" t="str">
        <f>IF(Draft2020[[#This Row],[KEEPER]]="K",_xlfn.IFNA(INDEX(Draft2019[Current Contract],MATCH(Draft2020[[#This Row],[sleeper_id]],Draft2019[sleeper_id],0)),"Undrafted"),"")</f>
        <v/>
      </c>
      <c r="L239" t="str">
        <f>IF(Draft2020[[#This Row],[KEEPER]]="K",Draft2020[[#This Row],[Last Contract]],IF(ISNA(VLOOKUP(Draft2020[[#This Row],[sleeper_id]],Rookies2020[player_id],1,FALSE)),"Auction","Rookie"))</f>
        <v>Rookie</v>
      </c>
      <c r="M239">
        <f>IF(Draft2020[[#This Row],[KEEPER]]="K",1+_xlfn.IFNA(INDEX(Draft2019[Net Keeper Count],MATCH(Draft2020[[#This Row],[PLAYER]],Draft2019[PLAYER],0)),0),0)</f>
        <v>0</v>
      </c>
    </row>
    <row r="240" spans="3:13" x14ac:dyDescent="0.3">
      <c r="C240">
        <v>158</v>
      </c>
      <c r="D240" t="s">
        <v>10555</v>
      </c>
      <c r="E240" t="s">
        <v>15586</v>
      </c>
      <c r="F240" t="s">
        <v>15130</v>
      </c>
      <c r="G240" t="s">
        <v>10686</v>
      </c>
      <c r="H240" t="s">
        <v>1675</v>
      </c>
      <c r="I240">
        <v>3</v>
      </c>
      <c r="J240" s="69" t="s">
        <v>11021</v>
      </c>
      <c r="K240" t="str">
        <f>IF(Draft2020[[#This Row],[KEEPER]]="K",_xlfn.IFNA(INDEX(Draft2019[Current Contract],MATCH(Draft2020[[#This Row],[sleeper_id]],Draft2019[sleeper_id],0)),"Undrafted"),"")</f>
        <v/>
      </c>
      <c r="L240" t="str">
        <f>IF(Draft2020[[#This Row],[KEEPER]]="K",Draft2020[[#This Row],[Last Contract]],IF(ISNA(VLOOKUP(Draft2020[[#This Row],[sleeper_id]],Rookies2020[player_id],1,FALSE)),"Auction","Rookie"))</f>
        <v>Rookie</v>
      </c>
      <c r="M240">
        <f>IF(Draft2020[[#This Row],[KEEPER]]="K",1+_xlfn.IFNA(INDEX(Draft2019[Net Keeper Count],MATCH(Draft2020[[#This Row],[PLAYER]],Draft2019[PLAYER],0)),0),0)</f>
        <v>0</v>
      </c>
    </row>
    <row r="241" spans="3:13" x14ac:dyDescent="0.3">
      <c r="C241">
        <v>159</v>
      </c>
      <c r="D241" t="s">
        <v>10555</v>
      </c>
      <c r="E241" t="s">
        <v>14184</v>
      </c>
      <c r="F241" t="s">
        <v>14185</v>
      </c>
      <c r="G241" t="s">
        <v>10601</v>
      </c>
      <c r="H241" t="s">
        <v>448</v>
      </c>
      <c r="I241">
        <v>3</v>
      </c>
      <c r="J241" s="69" t="s">
        <v>11021</v>
      </c>
      <c r="K241" t="str">
        <f>IF(Draft2020[[#This Row],[KEEPER]]="K",_xlfn.IFNA(INDEX(Draft2019[Current Contract],MATCH(Draft2020[[#This Row],[sleeper_id]],Draft2019[sleeper_id],0)),"Undrafted"),"")</f>
        <v/>
      </c>
      <c r="L241" t="str">
        <f>IF(Draft2020[[#This Row],[KEEPER]]="K",Draft2020[[#This Row],[Last Contract]],IF(ISNA(VLOOKUP(Draft2020[[#This Row],[sleeper_id]],Rookies2020[player_id],1,FALSE)),"Auction","Rookie"))</f>
        <v>Rookie</v>
      </c>
      <c r="M241">
        <f>IF(Draft2020[[#This Row],[KEEPER]]="K",1+_xlfn.IFNA(INDEX(Draft2019[Net Keeper Count],MATCH(Draft2020[[#This Row],[PLAYER]],Draft2019[PLAYER],0)),0),0)</f>
        <v>0</v>
      </c>
    </row>
    <row r="242" spans="3:13" x14ac:dyDescent="0.3">
      <c r="C242">
        <v>160</v>
      </c>
      <c r="D242" t="s">
        <v>10555</v>
      </c>
      <c r="E242" t="s">
        <v>14372</v>
      </c>
      <c r="F242" t="s">
        <v>14373</v>
      </c>
      <c r="G242" t="s">
        <v>10650</v>
      </c>
      <c r="H242" t="s">
        <v>448</v>
      </c>
      <c r="I242">
        <v>6</v>
      </c>
      <c r="J242" s="69" t="s">
        <v>11021</v>
      </c>
      <c r="K242" t="str">
        <f>IF(Draft2020[[#This Row],[KEEPER]]="K",_xlfn.IFNA(INDEX(Draft2019[Current Contract],MATCH(Draft2020[[#This Row],[sleeper_id]],Draft2019[sleeper_id],0)),"Undrafted"),"")</f>
        <v/>
      </c>
      <c r="L242" t="str">
        <f>IF(Draft2020[[#This Row],[KEEPER]]="K",Draft2020[[#This Row],[Last Contract]],IF(ISNA(VLOOKUP(Draft2020[[#This Row],[sleeper_id]],Rookies2020[player_id],1,FALSE)),"Auction","Rookie"))</f>
        <v>Rookie</v>
      </c>
      <c r="M242">
        <f>IF(Draft2020[[#This Row],[KEEPER]]="K",1+_xlfn.IFNA(INDEX(Draft2019[Net Keeper Count],MATCH(Draft2020[[#This Row],[PLAYER]],Draft2019[PLAYER],0)),0),0)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123585F91E54385D93B5C83CE681E" ma:contentTypeVersion="13" ma:contentTypeDescription="Create a new document." ma:contentTypeScope="" ma:versionID="3fc12cff132d5093400e95ec53481fe0">
  <xsd:schema xmlns:xsd="http://www.w3.org/2001/XMLSchema" xmlns:xs="http://www.w3.org/2001/XMLSchema" xmlns:p="http://schemas.microsoft.com/office/2006/metadata/properties" xmlns:ns3="d94e2d75-a76b-4424-89d0-89cd3d639cda" xmlns:ns4="329e5d6d-40d2-4d98-a804-f29105ddbb84" targetNamespace="http://schemas.microsoft.com/office/2006/metadata/properties" ma:root="true" ma:fieldsID="0d007f1e854c6da13cb3e3b2e4d51877" ns3:_="" ns4:_="">
    <xsd:import namespace="d94e2d75-a76b-4424-89d0-89cd3d639cda"/>
    <xsd:import namespace="329e5d6d-40d2-4d98-a804-f29105ddbb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e2d75-a76b-4424-89d0-89cd3d639c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e5d6d-40d2-4d98-a804-f29105ddbb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J E Z A A B Q S w M E F A A C A A g A a E X 3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G h F 9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R f d S g n D 2 I I 0 W A A D C r g A A E w A c A E Z v c m 1 1 b G F z L 1 N l Y 3 R p b 2 4 x L m 0 g o h g A K K A U A A A A A A A A A A A A A A A A A A A A A A A A A A A A 7 T 1 p b 9 t I s t 8 D 5 D 8 0 G C C Q 3 j K 6 x n E m s 8 8 L O L G 9 M 7 u Z x G t 5 N 8 A T B I G W 2 j Y 3 F K l H U r Y F Q f 9 9 + 7 5 J k Y r W c T K c Y B K q z + r q q u o 6 + s j g N A + T G A z p v / 0 / P 3 / 2 / F l 2 G 6 R w B l Y w S M E R G P Q G f T C H e Q B G v 2 X n Q R q g b 5 j + Y w n T 1 V G e L q E P L l c L e O R 9 X M 6 v Y O r 5 w C x 1 A f 9 / G a I G S e m x 2 k M E g 5 s l n I Q z 1 I 1 3 + H r w 5 m D Q 7 x 2 + P T j 8 + W B w O D j w q n R 7 C R / y s k 6 v g y j T e 7 2 H 8 A v q 8 L 8 1 q F k a X O d 0 T N 0 u x l 4 P v O 7 / P P j 5 8 O 2 b w 7 d o k I d v D l 6 / e f 6 M 5 v W B N e z X z 5 / Z u H j 9 X 8 J F m m S o V I Z g j W D + / B l A / w 2 T Z T q F K O V v W R J 3 T p L p c g 7 j v P U Z X n X e J 3 G O v r O W d 5 v n i + y X b j d Y h J 0 s g n A B 0 0 6 w W H T v + l 0 6 q V 0 P v F T m 9 y X w u q w v r 9 3 2 a U 8 v P N T g H U x z B E i e g M v g K o I e 6 p h 8 d M 7 S Z P 4 h z P I W B c g H w 0 U U 5 q i F D v l 4 t / q Y 5 L d h f N N q + y B e R h H / + / Q h T 4 N / B d E S Z p 3 T N E 1 S 2 d 3 p w y K I Z 6 i 3 9 0 m 0 n M d 9 2 R n N u Y D T J J 3 R z J Y T O h 9 4 v K 4 P 1 h 4 d E h o g z l h E w Q q P D 3 0 m 9 7 F I F k j w N j t U c Q D P K x n A Y 1 w J 0 K 2 R K p 2 1 n z 8 L 4 8 J W V e o g M D 0 O c S y z H 4 w 0 8 I D Y d G L O n Q V 5 o E 8 t + j E L M 4 z 2 S Y y Y l V J H / V q O I Y i a 5 W N w 0 Y j S 6 d r L Y T B X Y F N + u k l I V F Z p i N E V J a K 9 0 B B r s R t f R 5 h g S u m F D r l z m Z A U R i + i z g X E w + E I U D i K Z r D k g u l e r 7 2 P G B k I a w x A w r A b 0 b r A C 6 G 4 L Z N h g o J a p d U w 5 h d J F u L l G a f e Z G H G C C H L g 3 x J i s Z 8 m f L u Y X h z m 0 t 2 Z 0 W v g z g P s t U E T w 9 L w s t 7 N o E P C 5 I f p l l O J x e T W 6 D 8 C G 7 I P 9 e I g 0 R a h u p O b y d a G u + C A 0 s A C + N / L 9 P V R E I K s 0 X M 6 R g u 8 t v J F J F J P k G o o P D f C v g x u e F / r 8 I U F U O A k 1 5 W w W 2 S C G H a I M a B G I W 8 0 V C n N g G y d J L a s u j U J 7 J y 7 S E M s 4 K p V g N l 2 S N S q R 7 J 2 G n O m 1 O Y 6 j I N 4 u w 6 S e e S r w w I 8 Z S 6 s A W D 6 S 3 A y g 0 S E P O r M I Y t L P 1 l g 6 2 J T 7 P x w o B k v u d 7 6 O 8 c 6 U Q g R 8 m K j D w L I 7 R M o A 4 v k n s F t C G M k A K M 0 1 q O E T A A W i M O 0 x h V x F g C S Q q 0 R O / s n W c n / t 2 R d u 5 I + 4 e r 8 o U r 8 f L U k f j 5 Q h G H f 0 2 T 5 c I a J 0 l t m W g g a B c U i x l r j S T e M s 4 F 6 i n Z J P c k t T X h y K X c R T j x U x r e h H E Q 8 S o T j n 9 c 1 S U U R Q V D L p J v I R a 1 Y a C J V b p Z q 2 I X s / U T k A V P g f 0 b z B Q L R q F c 3 g b x D S I r b D Y V C i i c m b V c J I v X f t E s s r f i / P C g g 4 s j Q k e K k a s T V S V 6 w Y w A p h u B G d K b w g j O P K e m T W H 7 C F G N 2 d + S M G 4 x O w r J Y a 6 z b 3 z 2 J d I o J f A C H a T b 4 a p / D + N Z 5 w O 8 z j 8 t U Q v F p k X H U n 9 V r u R K t 9 q 6 R X M K I S n U Z 0 2 u p D y d 3 o r p y U G K C k 1 z E u B r s 4 v C N B o 0 a E U l a k l Y T r p T 6 J K N x 8 F 6 f 0 g 0 S M K 6 g P P k z q 1 g 4 w y p C D g o U K V v 2 e L v M M U 8 h f 0 a o a p c K P x h d 4 u a E u b 1 x q d W r S + N L c Q o N K 0 i l 7 D C p Q u X A a c P R B e a J W W Z c 1 u y V d S S K X A j l 2 Q 5 s M t h M N w Q x R 3 6 R Y 4 J H z S U X j o d / Z L 5 s O e u 1 o y U I E v F P U e N n J n K s 1 G K 8 m + P a o 2 7 + 8 V S x T E p q i g o J + g a G O H g K k A O E + I u M M w M l G i L p z 7 R J 9 T p / 4 S h 7 h x n U x j P w v h m o / t b 1 K Z 1 t e J 4 m o d 3 E O X g p n 4 k b U I l a 4 3 E C I 1 v U X k d F f a + Q v k F T t t m u a r N t I 7 F S m J j t / X P w X A G v d g 0 Y h B R R e m s A V j J + + J Y C 4 g D x j s 7 9 g o d M I y K V a l g d O e y N 1 5 J S t i X L 7 Z K s O d x H f q P E u p R 2 L M 4 S 8 B S S Q j Y 3 v i v k g J P S Q h I k 9 g E R 6 f S 9 8 m c s J y x g p G 6 3 S 4 g 5 n m E t A k a m U Y T x U O t p M Q J / o F q X D / 8 F e b k R 4 v n M 3 Q M i S q B i p D c d W 8 z o s r F 2 H / G + z h P 4 Q J c B R m M w h i y 6 C h n M A E T x e D x T J K P v v B i V Y L Q s c e c Y b x u A U X 0 i 9 Y F 3 p w m r R C 6 + Q A v Y L a M 8 o x 4 w p W F G n h G A d R E F R o x a 9 U g F h I 8 s n s 1 4 F q b R T p K t o A H I R a z w T L L k 7 k b 3 Y U Q C 8 y D G N 5 z 7 I f X Y F T Y r 3 D l 5 r c w F h M F Y J R B / C v 5 E k J P c a h X V B a 0 I e D F h p N D J Q R Q I M D n M L 9 l A r o 4 M m X r D m s d B b x v 4 Y P V S D 0 l I 2 S E D l p h D K a I + M E i h a 8 I 8 7 R r L 9 + s R V K b 7 H A g 4 4 d B x t f R Z U w 1 t H D 6 h Y i Y d M Y c u u i T + t c m R D r w Q j K 2 E k R B u m K q + R T e J h F a N 8 W y 6 y C e v p t 6 b G 3 A w a / m x F c M F O r d 4 8 m g M l x b I u Q P w h N i t L Z U 1 W w Q d 5 S x o o Z p R h f X O h S m i m A V s P J L B A r F H j A F Z r U l x 4 a j J A w t B f f x Y o G M J U b P G e Z 5 Q c M A 9 Q q m K c Q r B 9 b z d L G O F x 2 0 y K j g o s p i q f B Q M x P S j E d F B B 0 L j 0 O t n d z q W 0 j Y t K l I c R d / B i p Y j S a g 2 4 x G s m x w e G j m C d R y V a X X N j n 9 H R R t F X 5 L x 7 b c G L v r 3 F y m K a q F D a a p A i t y i T k V u O y v s L X q O M a S p 8 b O K q p 7 R E i p d d r h p w 9 T G H X e L 9 M U 6 d i f k / T L F Y K v 1 V 6 P 8 J 6 C I 0 / W 9 s a b E V P F x 7 v E L 5 h G v V a E s B K v w G R A + 8 L R O k 8 N m s o s M g E y Q 7 c 7 S q M c 2 l L Q f + u 0 P O R Q L W P x E + K 4 1 C Y 7 G q 3 l V M c H q C w y 2 o j k I C R N V w k D u 4 F g K 8 R I d k F i r 3 S o H h E 1 I w r I m O y d 7 L 8 V n f 4 W 3 y V f x O o A z p Y x 2 X P p X q T M C K 0 n 1 d o T E i 4 S o F g Z r R E f 8 b h d X 3 U p g t J f b 0 e r 0 M t s Y E t X A U u J c Q 9 3 X a 4 9 2 A u t W F m 3 a B a W P m F q G y t N D B U 7 m D b f B Z A u g 8 z G d y k v D 3 o / D i + 3 C p i 5 T b i 5 p b H z o N d u + L n h 5 6 c F Z H 1 + 5 n l 7 9 A Q S 8 i G O Q O F 1 2 W 1 v J h c c R J t B I 8 a 6 h e 4 t F D l u x 5 1 s 4 j x N 5 g n O + x U G M 8 3 9 x X J Y e s v R m w 9 G r N B x F A 2 n e G I y u t l / x 2 0 k F j B Y J 3 N q X S I + Z y W n i F 1 D Q i q G D o d A T 3 O 7 R p S g C o l G n 6 R E E K 9 o A Z j n S N v P 7 H Q s 8 t w 6 Y Z E a q W w d 1 t p S Q 2 z m r j E S u 8 R c A W d 2 g y R z D r M s u I E F w 9 a K O H u g x M g D i x p g p n K r 1 C L W Y p J a e K F W p L X n x 4 6 5 C M R u c T u r B I T 5 X 8 4 H k z u Z I g z I d G j z 1 p F l R J J W 2 C U a R C d E I o z E k k A s m n c h s f / w M r j 2 P P g A k d E Z p G e I m p d R Q P Y 7 e 7 9 4 w o v l e R s P j J 8 / k 9 L G a e w I R y w I M k J I b X D 0 l 6 c q e f Y k f R 5 D A j V S q J F C l h T 6 H i W R d C h Q X n T p K s x j r q g s X x / x 2 b / o I c F P T E s / V O i T K c C O s 2 v 8 B + G e y d V K q r k J / l Q P M Y X Z 5 A v B n r Q 2 s G j Q b Y / H 7 s / G 2 j 5 P T 5 l K u 7 6 x T W 7 j 2 t S u s J N 7 1 h 6 j r 2 B b R 5 G C 1 I r T U A d + 9 / Q Y p 1 c q W r j O 3 X T l r V e O N L o s W c V t T X 2 B c l z j l x 7 w X o 7 E q M c 1 d w L p c U M z f M q 3 Z V n x Y G U b U p 2 N W X V D M 7 I X 8 7 y I 2 L y l W q W i 3 w o x O Q s 0 1 B 1 i t x T i c z g T C + U 4 p G t 1 O Q b / + x c l l u s q Q G I w I 5 m w y / 4 k M 8 S n x z F K E V E 5 j O j c I e j G h z o T I i C G E D p f 5 C u 5 1 r w g 5 3 B a Q k F Y i y / 8 3 z e T A R J 2 A c / G l 0 C q A b 7 3 v 3 7 6 N D w F 7 4 6 H p y f g 0 0 d w c n F 8 d g m G l 8 e X / x y y M V N 9 Q N m 9 U B r I M 3 D E w 3 P G F E l x I f U X v Z + v t 6 J 4 S 5 Y x p a k 8 t W y q R j V q V K N G N W p U o + 9 A N X o i 6 t G 3 V J G + F z X p 0 V S l R l 3 6 Y d W l K q 6 e y z S Y w X 1 e G V K g j O S 4 n 9 n k B 9 N J H J s t S z a v O 0 q L w K W j m r I p s P 5 y 5 N r j z v q X r d V y Z 7 u 2 v / J x G F 5 a 5 6 j M M l Y 4 t / L Z 7 q + y A C j B 2 w a A y g j f O K b S M E z D M P t i m C p r A N m Q + p T 3 J 1 T Z d + S k P b b p 6 C N R t Y 6 A F h z i M B H C x 4 q I 0 Q 2 2 0 0 n e u B j 2 v g N 4 U m c f 9 1 7 1 t Y u v d M 7 g l / h 4 d C y b n U n U 2 K y O d 9 G z 0 N n j i G N C e 7 Y 0 V k j y + w 9 w N + T 7 R M m 3 i n B k e 7 q A d j 4 O Z b L o M U i u A Y 3 H + u B q G U Y z k C x z l k J v Z K r o J L y g V V Q n o R 7 v H W 9 1 J m o M s O 5 3 O r T N z W P r D u K g y I x i A x k 1 A O s x I M v T 5 T R f p h C 0 + j 2 A 2 I 4 i q r 3 L 3 B f c E y i V D T 1 g X 5 u e t S C 9 1 r B H 0 K o S b R U P j n k q y D u n W x w J j + P J 6 v c c b k B S y F C 6 t N t H D T 8 N b d X J T f 2 t K N V 7 x Y N m M F Z B Z b 8 a L q l U u J D K H 0 E l l g m s L 7 r 1 c 6 M a 2 B / C + A s I Y 8 C 1 J E p M 7 M b U V k 4 V 9 2 k y h w A f W U 0 5 O e 1 y X I v e N E A g 8 I 3 V S G F Y L m U 2 P h X J g A m d K i c / l Q r i o E Y d t 5 f W I V g b g l X f C F t 2 N r r o J G w x o L 6 z e d 8 6 z 6 b B Z G Z W Q Z F 1 h L 7 W 0 d i y 0 3 W + 6 + R f g U m h D 9 U 6 B c e J k t p p h C T R E o C 3 s U c 4 h 1 F n c B P g M g m 4 Q S v G l B 5 B o n n s K r L M O T m D b Z N j o b z M Q F J J m Z q 5 G i 2 X V 2 U E R 7 m s D o m z G j W m b y D p m 3 f n s H v o v i y K y k m x 4 a c 3 / V M 1 a u f d l n T g o n c N X 1 9 L 8 K V X u N j j c l K 8 4 3 g r K j M h w 3 M S t F h I E q S 8 Y 1 U e S V n a 5 R b v u A G 6 L z f l S 7 e 4 q 2 v L N e 4 u R N 3 j D l 4 c m 4 u v B X i B X 7 9 w n B b P V x i D d q D d q w E t W a 8 P 6 k E o s a t J K g F j A c n q U I 5 s J u d Y L q r / d W f y D 9 z r R o G E p Q 5 6 B 6 U W u n 6 2 S 4 L 6 5 9 R l h E G J 8 N D 3 C b C d h I z O 1 o h I z X E b + + o 6 2 F 4 0 s n H 1 M W q m 1 1 O c d y o k g 9 L J 5 3 E c 9 Q Q M s w Z p x 6 / 6 7 f / p 9 / 7 E + 5 E a m u i s 7 I C z D g g z m 1 g 3 x c e T 1 V o / u c H X T i U 7 D 9 4 I c t W n n 9 i 3 L P 5 B V E H g v Q Q j M Q m M R p 0 5 a A Z A 6 x r Z L w D P g 9 X u S 6 / t b R U W F W a D i F p x a k g Z B k E c k m f g k I J / S G E 1 M v t 9 m v v a m T t g u Q f O 3 J 9 Y 7 k / O 3 A O W O 6 C 5 / e K g / E B l W S M q X 4 w Z / 1 u c y z K v 0 P j t D J x f n L 4 i s T V t L t n F r p f v T o p Y 2 0 K C E S c k U 4 k l p E E l O G J Y 3 K 7 V u 4 w x 0 o s t c J r R I o 8 9 b m t V 9 K z H K w v b F c F K o G C 0 F G w V E O d u A n N q x o r q i + a C x j h / G 4 K T T x 9 P d Y 3 L u t L G s L c c 0 y H F D 9 J V r D 1 Z i r I K 1 i L y u x G 6 Y l r l 5 h 1 + p c M M W L H Y r b q W c u W N 2 e O 6 9 h H H W q c N d w g y K 6 d G t w S Z S 2 m H B Z 2 L 0 G a G n L W T j 1 / l E O Y t W S 5 h z R F X y y n c O O w a h 1 3 j s G s c d o 3 D r n H Y N Q 6 7 x m H X O O w a h 1 3 j s G s c d o 3 D r n H Y N Q 6 7 x m H X O O w a h 9 0 f 1 W F X t g X u H Y T p 8 B b C g m O x 7 7 O 7 b T s s r 5 M k v w q i K L j K l o h g 8 l U H W f 3 d 7 v 3 i 1 Z S W 7 S 6 i J R I 4 W V f 0 h e 9 5 R f S X d Y e / n p 5 e D r v 9 n t / z + / 4 A / c F / 9 8 i f A / 8 Q / e l 1 e g f o r z 7 5 / x X L 6 0 y z O 8 R u o x M Y h f M Q U d S R 5 6 N Z Y s R 7 N O j 5 4 D S e J n i l P O o P X g 9 8 p J k n O R z m q w g e y c / O x y R W D 6 1 X v l 2 I u + O 2 X 2 l W 6 7 p G 5 3 V C Y n f l e U K I / X L e f b c i C c d 3 M G W P B w 3 z G b w j X r A g J k v B Z U g l + + n 7 C / b P 8 d 0 N + w L / G n b A 8 c k 5 a X S o v b K D v Y o M S n C 1 A g K / C s S 4 i K W i m R d B S i h 1 j y V W w 9 6 t T p E w E 0 2 3 1 l 4 X M 6 E y L Y j o k M T B V w A T 4 X L J + B E 3 u O u j g 8 U j U z a w 6 l c i U X y r a R I W v S Q d q b G V X 8 6 O e Q 8 R n y y S r m a w y T M a Y l N p p N K J 1 e E Q s 2 z 2 q E + 6 n o t H O j R S 6 7 6 4 Y 9 x 2 x B A q z 5 B O p v i h U + s Q p 6 d l F y w V R b d t s E o 1 H X V m j + b Z V v 1 3 E R q 2 u u n s b j h G f g 8 W R A z S X g j 1 o J 8 8 1 9 O z q 6 L E q F X X O W d 1 a m M l h v c T N 2 Z q P C 9 h 9 e N d h w 9 w N t H u N R c 6 v N 6 l 6 Z o w c 6 m 1 r K Q o z L H D 8 1 T W i x P a 1 e v F 2 N j 1 j C 0 R Q w 5 s m K 8 U u O m x y D P p e q d A n 9 l v e Q e O o v N T 0 L Q n 7 d j K Z r 2 x p z 4 O W q u C e + W o E Y A R o K 7 1 n r V A T N F d 7 n 3 t w l h N P j g V L z 4 x v K 2 y B 6 i 5 O m I / O 8 3 l T 9 V n p 2 1 O J C + D / x 4 8 t F T e 0 l 4 D 1 8 e s w a k O W W d + 5 5 i 3 X O J v i I + 9 X e Q v B L C 5 n r K e n H k a p o y 1 m V k T H P n m G T + k G K T h D J q U U 0 O i m r c L G v J I d Y S w z k z x K d M t w b k r n x g i 0 1 o z d J q p L 5 L N g K U h k x W 0 m h O g T e S + h L U 1 u i J R r c I 9 2 I p F 1 3 G n Q i Q W C Z u B c d v 8 7 + G M H n M t f c v S e n e r / t u A 4 s L 5 4 u i e b z 4 M u v X d E u 2 F m t p k 4 7 y z x d n k T n e 0 F L x M p s 6 M 1 q 4 + M W c p h O D 4 B h v U 7 j m R 5 n k d j V w u C P q i 7 n g T z r H y O 8 p U U g F c 7 8 3 V 0 c 2 d s N l B M 7 N Y p + j F y C p H M o u B F 6 7 9 0 v 5 4 H K e 9 s 8 l v v G R g 2 / u K 9 b v F 6 N f 5 q p 5 y p L 9 9 6 R p B + Q M W f Q / 8 K A 9 Y V H 6 M Z i C 9 + s 3 j F U V 8 3 j x e 8 a h A 1 n + 8 I i + + F G X f r 9 j m W O c J C M 1 l X T s + e w / h l 7 Y i S R 9 p a 6 R j I T O 2 K u x 4 E c p 9 g L S p d H K 1 n N 1 A o o d y 9 l L w w H V H I o c n y 8 W M X U X u K T J a 3 h 0 u 9 S r y S 7 2 D M I I 3 l H O T h Q y K s K t l c E S e X n 4 u P m k n U z Q R a D p l i 8 F s x m z r 7 x b 4 n R U A P n F E 8 m I / v r Y o 6 o 3 t v g c 6 1 + 4 m Y j x I O P R S 4 Q 7 3 D m j M I H j 3 M 7 X Y f Y W 7 j C 3 R 8 m a K p 8 H L 3 4 C f G 5 7 + A X l 6 b 3 y N G + K 8 7 W q 0 L G T K 3 h a h 6 A K / I q J N 0 D q t c u w L 7 z M i / 8 x B 3 e s + 6 H S Q 6 r j Z x 4 L 1 g T B k o f K s K N + q A i 2 f 7 q h h + 7 K u U H X M 2 B y Z Z J T 6 P i d r M S X l S z V E c 7 c 8 6 0 H u 7 q e 0 i 1 M V i G t p 3 D o 0 2 K p S p J e m b K s Z r R E u P v b B S O B s 7 D D 0 y K x Y W j c m I / w q L c 0 t U b 4 d O N O g q 6 R d M x j s k X 3 H T P 9 d A 6 / p D u 6 J V W X K 9 c M 5 U f K p i 4 G u S n Q l p X J F U Q J w + 3 i 9 T 0 k h u e J v X 2 m N W 6 B w Q z v c G u x c I 6 2 Q 7 x O 8 N t i 3 3 Y q e 9 X C z o 0 g Z j q p G g j 1 5 I 9 b e n g d 3 Y m z f x z R s / 5 v b 3 V b V h V p 0 W A I z E n k D X I Q v l A u T y W 5 S s o + U z w 5 J 8 k l a C 8 c 5 8 E w Z O 7 / P j v n e b 5 L Z B i 8 9 8 I q 2 o n n w T B 2 V Q i F 1 C 8 S D 4 n 1 y Y 4 Q j D j P e V P y i F V 2 3 v b Z s T N U v i j r A U s K h Y l w / E H M d b 6 w t k A K K b H I J g x p i Q G n p D / Z a Z N G j Z w U X e J b c 2 7 l I 4 V 2 Y o N V H 2 U r v v N r T l W O 9 p Y Y f J v v q L T i a P N m n w N m H s K k q a w y 3 2 e 4 b c u z O 7 C l 7 J D z V O k p U W S o v 0 j B J t 6 G p 3 g k 2 a v A + N n o G d d A z q I o e H K 2 1 k L P r a k V 6 F f Y K 2 5 o t 8 U + X K y Q R y V o j e i b J v w D H s R Q W U y D H V s D F z F V E O d g C W i U n K u j Q m I l x Z I 4 R H 0 y n n 2 O p n t K E g o W I y O Y Z d F q 5 S u D Y Z R D X c M N x n w + L u I n I C / G V e Y r J d Y J U c 7 y 7 5 N z U C 0 v D K z N a a y J 1 M e Y K W J X o 3 T j S g u w A h P M E B 4 n u w w y y 8 w g 6 + Z S C Y s J L z Y P 6 o G B V v Q S S W r a w D r Z u 5 k y w E 5 E D p W k + Z B + Q W F x 5 G I p U G v u 2 v t K W C l E d f i s M U A F v m U 8 n 2 L L j 0 J 2 g 7 8 t w D v 8 v i b n J j T 9 b W v p l 8 i F B 2 o N I x J 2 R U i 9 w U / j 5 0 V b / 7 R u 8 9 7 x P d 5 a 3 w Z / A i 9 k y D X C 3 L b o R f c S s v X G 3 3 + v 1 O r 0 2 K t b W / A A V t 5 F Y O 2 S U M X n k X 9 f G m I p x Z H v j i O L z 4 W 4 P 0 Z k 9 5 R Z h W m y j b h Q v O c Z W E F t F w 2 W 9 m 2 f Z h H f H n S V G 4 T g D V z A F J d c e a G f h 1 m s n J l S 7 v 2 g n T 9 2 N P P S K B T Z M 6 z 1 b i h i S z A l T e c 2 W e y D 0 H W j m f O m 5 t s y r s n H I + / N / A F B L A Q I t A B Q A A g A I A G h F 9 1 K N B o e Q o g A A A P U A A A A S A A A A A A A A A A A A A A A A A A A A A A B D b 2 5 m a W c v U G F j a 2 F n Z S 5 4 b W x Q S w E C L Q A U A A I A C A B o R f d S D 8 r p q 6 Q A A A D p A A A A E w A A A A A A A A A A A A A A A A D u A A A A W 0 N v b n R l b n R f V H l w Z X N d L n h t b F B L A Q I t A B Q A A g A I A G h F 9 1 K C c P Y g j R Y A A M K u A A A T A A A A A A A A A A A A A A A A A N 8 B A A B G b 3 J t d W x h c y 9 T Z W N 0 a W 9 u M S 5 t U E s F B g A A A A A D A A M A w g A A A L k Y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2 A Q A A A A A A c 7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X Y x R T F a d 2 Z D O V J a Q n k 5 T V h T Q l l O d E N t W j R S M l Y w U k h K a F p u U U F B Q U F B Q U F B Q U F B Q U F v c E p J Q X A 3 M D h F U z d J M k N 4 c n h D V W t C R m 1 l R W R s Z E V S e V l X W j B V b V Z 6 Z F d 4 M G N 3 Q U F B U U F B Q U F B Q U F B Q m h X a V R m S G 5 p Q V E 3 O C 9 i Z E V p O W N G c k V H W j R S M l Y w U k h K a F p u U l V j b U Z r W l h N Q U F B S U F B Q U F B Q U F B Q W w 4 U G J l c 0 J 4 S D A 2 S T F J Y z Z t M W 0 5 d G c 5 b W V F Z G x k R V J 5 W V d a M F Q z S m t a W E l B Q U F N Q U F B Q U F B Q U F B T 2 R s N D l I K 1 R Q M E t P T W h 0 a 3 J z d m o z a E Z t Z U V k b G R F U n l Z V 1 o w U k d W M F l X b H N j d 0 F B Q k F B Q U F B Q U F B Q U R 2 M n J 5 S 3 U 3 U D F S N 3 l 2 S 0 x 5 R j F C V W V F V 1 o 0 U j J W M F Z I S m h i b k 5 o W T N S c G I y N X p B Q U F G Q U F B Q S I g L z 4 8 L 1 N 0 Y W J s Z U V u d H J p Z X M + P C 9 J d G V t P j x J d G V t P j x J d G V t T G 9 j Y X R p b 2 4 + P E l 0 Z W 1 U e X B l P k Z v c m 1 1 b G E 8 L 0 l 0 Z W 1 U e X B l P j x J d G V t U G F 0 a D 5 T Z W N 0 a W 9 u M S 9 y b 3 N 0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M 1 Q y M T o x M D o y M S 4 0 O T U w M j E 1 W i I g L z 4 8 R W 5 0 c n k g V H l w Z T 0 i U X V l c n l J R C I g V m F s d W U 9 I n N h Z T U 1 Y T c 5 N i 1 j M D F k L T Q 2 Z T k t Y W F h M y 0 5 O G I 5 Z W U z N W I w M 2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Q 2 9 s d W 1 u V H l w Z X M i I F Z h b H V l P S J z Q U F B Q U F B P T 0 i I C 8 + P E V u d H J 5 I F R 5 c G U 9 I k Z p b G x D b 2 x 1 b W 5 O Y W 1 l c y I g V m F s d W U 9 I n N b J n F 1 b 3 Q 7 c m 9 z d G V y X 2 l k J n F 1 b 3 Q 7 L C Z x d W 9 0 O 3 B s Y X l l c n M m c X V v d D s s J n F 1 b 3 Q 7 b 3 d u Z X J f a W Q m c X V v d D s s J n F 1 b 3 Q 7 b G V h Z 3 V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5 l c n M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T 0 9 I i A v P j x F b n R y e S B U e X B l P S J G a W x s R X J y b 3 J D b 3 V u d C I g V m F s d W U 9 I m w w I i A v P j x F b n R y e S B U e X B l P S J G a W x s T G F z d F V w Z G F 0 Z W Q i I F Z h b H V l P S J k M j A y M S 0 w M y 0 y N 1 Q w N D o y N D o y N i 4 w M j E 3 M D U y W i I g L z 4 8 R W 5 0 c n k g V H l w Z T 0 i R m l s b E V y c m 9 y Q 2 9 k Z S I g V m F s d W U 9 I n N V b m t u b 3 d u I i A v P j x F b n R y e S B U e X B l P S J R d W V y e U l E I i B W Y W x 1 Z T 0 i c z F i O T d h O D J l L T Q 0 Z j g t N G U 2 Y i 0 4 N D c 0 L W V l M z J l M T Y 2 Y m U 5 Y y I g L z 4 8 R W 5 0 c n k g V H l w Z T 0 i T G 9 h Z G V k V G 9 B b m F s e X N p c 1 N l c n Z p Y 2 V z I i B W Y W x 1 Z T 0 i b D A i I C 8 + P E V u d H J 5 I F R 5 c G U 9 I k Z p b G x D b 2 x 1 b W 5 O Y W 1 l c y I g V m F s d W U 9 I n N b J n F 1 b 3 Q 7 d X N l c l 9 p Z C Z x d W 9 0 O y w m c X V v d D t 0 Z W F t X 2 5 h b W U m c X V v d D s s J n F 1 b 3 Q 7 b G V h Z 3 V l X 2 l k J n F 1 b 3 Q 7 L C Z x d W 9 0 O 2 R p c 3 B s Y X l f b m F t Z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F 1 d G 9 S Z W 1 v d m V k Q 2 9 s d W 1 u c z E u e 3 V z Z X J f a W Q s M H 0 m c X V v d D s s J n F 1 b 3 Q 7 U 2 V j d G l v b j E v b 3 d u Z X J z L 0 F 1 d G 9 S Z W 1 v d m V k Q 2 9 s d W 1 u c z E u e 3 R l Y W 1 f b m F t Z S w x f S Z x d W 9 0 O y w m c X V v d D t T Z W N 0 a W 9 u M S 9 v d 2 5 l c n M v Q X V 0 b 1 J l b W 9 2 Z W R D b 2 x 1 b W 5 z M S 5 7 b G V h Z 3 V l X 2 l k L D J 9 J n F 1 b 3 Q 7 L C Z x d W 9 0 O 1 N l Y 3 R p b 2 4 x L 2 9 3 b m V y c y 9 B d X R v U m V t b 3 Z l Z E N v b H V t b n M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F 1 d G 9 S Z W 1 v d m V k Q 2 9 s d W 1 u c z E u e 3 V z Z X J f a W Q s M H 0 m c X V v d D s s J n F 1 b 3 Q 7 U 2 V j d G l v b j E v b 3 d u Z X J z L 0 F 1 d G 9 S Z W 1 v d m V k Q 2 9 s d W 1 u c z E u e 3 R l Y W 1 f b m F t Z S w x f S Z x d W 9 0 O y w m c X V v d D t T Z W N 0 a W 9 u M S 9 v d 2 5 l c n M v Q X V 0 b 1 J l b W 9 2 Z W R D b 2 x 1 b W 5 z M S 5 7 b G V h Z 3 V l X 2 l k L D J 9 J n F 1 b 3 Q 7 L C Z x d W 9 0 O 1 N l Y 3 R p b 2 4 x L 2 9 3 b m V y c y 9 B d X R v U m V t b 3 Z l Z E N v b H V t b n M x L n t k a X N w b G F 5 X 2 5 h b W U s M 3 0 m c X V v d D t d L C Z x d W 9 0 O 1 J l b G F 0 a W 9 u c 2 h p c E l u Z m 8 m c X V v d D s 6 W 1 1 9 I i A v P j x F b n R y e S B U e X B l P S J B Z G R l Z F R v R G F 0 Y U 1 v Z G V s I i B W Y W x 1 Z T 0 i b D A i I C 8 + P E V u d H J 5 I F R 5 c G U 9 I l J l Y 2 9 2 Z X J 5 V G F y Z 2 V 0 U 2 h l Z X Q i I F Z h b H V l P S J z U 2 h l Z X Q x O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l F 1 Z X J 5 S U Q i I F Z h b H V l P S J z M W I y N T A 5 N D Q t N T F h N C 0 0 N W E x L W I y M D M t M W F h M m E 1 N D R h Y z k 4 I i A v P j x F b n R y e S B U e X B l P S J M b 2 F k Z W R U b 0 F u Y W x 5 c 2 l z U 2 V y d m l j Z X M i I F Z h b H V l P S J s M C I g L z 4 8 R W 5 0 c n k g V H l w Z T 0 i R m l s b E x h c 3 R V c G R h d G V k I i B W Y W x 1 Z T 0 i Z D I w M j E t M D c t M j J U M T U 6 M z Q 6 N D A u N j E z O T E y M F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e W V y c y I g L z 4 8 R W 5 0 c n k g V H l w Z T 0 i R m l s b E N v b H V t b l R 5 c G V z I i B W Y W x 1 Z T 0 i c 0 F B V U F B Q U F B Q U F B Q U F B Q U F B Q U F B Q U F B Q U F B Q U F B Q U 0 9 I i A v P j x F b n R y e S B U e X B l P S J G a W x s R X J y b 3 J D b 3 V u d C I g V m F s d W U 9 I m w w I i A v P j x F b n R y e S B U e X B l P S J G a W x s Q 2 9 s d W 1 u T m F t Z X M i I F Z h b H V l P S J z W y Z x d W 9 0 O 2 Z 1 b G x f b m F t Z S Z x d W 9 0 O y w m c X V v d D t D b 3 V u d C Z x d W 9 0 O y w m c X V v d D t z b G V l c G V y X 2 l k J n F 1 b 3 Q 7 L C Z x d W 9 0 O 3 B v c 2 l 0 a W 9 u J n F 1 b 3 Q 7 L C Z x d W 9 0 O 2 d z a X N f a W Q m c X V v d D s s J n F 1 b 3 Q 7 c 3 R h d H V z J n F 1 b 3 Q 7 L C Z x d W 9 0 O 2 5 1 b W J l c i Z x d W 9 0 O y w m c X V v d D t 3 Z W l n a H Q m c X V v d D s s J n F 1 b 3 Q 7 c G x h e W V y X 2 l k J n F 1 b 3 Q 7 L C Z x d W 9 0 O 2 Z h b n R h c 3 l f Z G F 0 Y V 9 p Z C Z x d W 9 0 O y w m c X V v d D t 5 Z W F y c 1 9 l e H A m c X V v d D s s J n F 1 b 3 Q 7 Z m l y c 3 R f b m F t Z S Z x d W 9 0 O y w m c X V v d D t s Y X N 0 X 2 5 h b W U m c X V v d D s s J n F 1 b 3 Q 7 Y W d l J n F 1 b 3 Q 7 L C Z x d W 9 0 O 3 N l Y X J j a F 9 m d W x s X 2 5 h b W U m c X V v d D s s J n F 1 b 3 Q 7 Z m F u d G F z e V 9 w b 3 N p d G l v b n M m c X V v d D s s J n F 1 b 3 Q 7 a W 5 q d X J 5 X 3 N 0 Y X R 1 c y Z x d W 9 0 O y w m c X V v d D t l c 3 B u X 2 l k J n F 1 b 3 Q 7 L C Z x d W 9 0 O 2 R l c H R o X 2 N o Y X J 0 X 2 9 y Z G V y J n F 1 b 3 Q 7 L C Z x d W 9 0 O 2 h l a W d o d C Z x d W 9 0 O y w m c X V v d D t 0 Z W F t J n F 1 b 3 Q 7 L C Z x d W 9 0 O 2 J p c n R o X 2 R h d G U m c X V v d D s s J n F 1 b 3 Q 7 e W F o b 2 9 f a W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k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d y b 3 V w Z W Q g U m 9 3 c y 5 7 Z n V s b F 9 u Y W 1 l L D B 9 J n F 1 b 3 Q 7 L C Z x d W 9 0 O 1 N l Y 3 R p b 2 4 x L 3 B s Y X l l c n M v R 3 J v d X B l Z C B S b 3 d z L n t D b 3 V u d C w x f S Z x d W 9 0 O y w m c X V v d D t T Z W N 0 a W 9 u M S 9 w b G F 5 Z X J z L 0 V 4 c G F u Z G V k I E 9 y a W d p b m F s L n t z b G V l c G V y X 2 l k L D J 9 J n F 1 b 3 Q 7 L C Z x d W 9 0 O 1 N l Y 3 R p b 2 4 x L 3 B s Y X l l c n M v R X h w Y W 5 k Z W Q g T 3 J p Z 2 l u Y W w u e 3 B v c 2 l 0 a W 9 u L D N 9 J n F 1 b 3 Q 7 L C Z x d W 9 0 O 1 N l Y 3 R p b 2 4 x L 3 B s Y X l l c n M v R X h w Y W 5 k Z W Q g T 3 J p Z 2 l u Y W w u e 2 d z a X N f a W Q s N H 0 m c X V v d D s s J n F 1 b 3 Q 7 U 2 V j d G l v b j E v c G x h e W V y c y 9 F e H B h b m R l Z C B P c m l n a W 5 h b C 5 7 c 3 R h d H V z L D V 9 J n F 1 b 3 Q 7 L C Z x d W 9 0 O 1 N l Y 3 R p b 2 4 x L 3 B s Y X l l c n M v R X h w Y W 5 k Z W Q g T 3 J p Z 2 l u Y W w u e 2 5 1 b W J l c i w 2 f S Z x d W 9 0 O y w m c X V v d D t T Z W N 0 a W 9 u M S 9 w b G F 5 Z X J z L 0 V 4 c G F u Z G V k I E 9 y a W d p b m F s L n t 3 Z W l n a H Q s N 3 0 m c X V v d D s s J n F 1 b 3 Q 7 U 2 V j d G l v b j E v c G x h e W V y c y 9 F e H B h b m R l Z C B P c m l n a W 5 h b C 5 7 c G x h e W V y X 2 l k L D h 9 J n F 1 b 3 Q 7 L C Z x d W 9 0 O 1 N l Y 3 R p b 2 4 x L 3 B s Y X l l c n M v R X h w Y W 5 k Z W Q g T 3 J p Z 2 l u Y W w u e 2 Z h b n R h c 3 l f Z G F 0 Y V 9 p Z C w 5 f S Z x d W 9 0 O y w m c X V v d D t T Z W N 0 a W 9 u M S 9 w b G F 5 Z X J z L 0 V 4 c G F u Z G V k I E 9 y a W d p b m F s L n t 5 Z W F y c 1 9 l e H A s M T B 9 J n F 1 b 3 Q 7 L C Z x d W 9 0 O 1 N l Y 3 R p b 2 4 x L 3 B s Y X l l c n M v R X h w Y W 5 k Z W Q g T 3 J p Z 2 l u Y W w u e 2 Z p c n N 0 X 2 5 h b W U s M T F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Y W d l L D E z f S Z x d W 9 0 O y w m c X V v d D t T Z W N 0 a W 9 u M S 9 w b G F 5 Z X J z L 0 V 4 c G F u Z G V k I E 9 y a W d p b m F s L n t z Z W F y Y 2 h f Z n V s b F 9 u Y W 1 l L D E 0 f S Z x d W 9 0 O y w m c X V v d D t T Z W N 0 a W 9 u M S 9 w b G F 5 Z X J z L 0 V 4 c G F u Z G V k I E 9 y a W d p b m F s L n t m Y W 5 0 Y X N 5 X 3 B v c 2 l 0 a W 9 u c y w x N X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Z X N w b l 9 p Z C w x N 3 0 m c X V v d D s s J n F 1 b 3 Q 7 U 2 V j d G l v b j E v c G x h e W V y c y 9 F e H B h b m R l Z C B P c m l n a W 5 h b C 5 7 Z G V w d G h f Y 2 h h c n R f b 3 J k Z X I s M T h 9 J n F 1 b 3 Q 7 L C Z x d W 9 0 O 1 N l Y 3 R p b 2 4 x L 3 B s Y X l l c n M v R X h w Y W 5 k Z W Q g T 3 J p Z 2 l u Y W w u e 2 h l a W d o d C w x O X 0 m c X V v d D s s J n F 1 b 3 Q 7 U 2 V j d G l v b j E v c G x h e W V y c y 9 F e H B h b m R l Z C B P c m l n a W 5 h b C 5 7 d G V h b S w y M H 0 m c X V v d D s s J n F 1 b 3 Q 7 U 2 V j d G l v b j E v c G x h e W V y c y 9 F e H B h b m R l Z C B P c m l n a W 5 h b C 5 7 Y m l y d G h f Z G F 0 Z S w y M X 0 m c X V v d D s s J n F 1 b 3 Q 7 U 2 V j d G l v b j E v c G x h e W V y c y 9 D a G F u Z 2 V k I F R 5 c G U u e 3 l h a G 9 v X 2 l k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n c 2 l z X 2 l k L D R 9 J n F 1 b 3 Q 7 L C Z x d W 9 0 O 1 N l Y 3 R p b 2 4 x L 3 B s Y X l l c n M v R X h w Y W 5 k Z W Q g T 3 J p Z 2 l u Y W w u e 3 N 0 Y X R 1 c y w 1 f S Z x d W 9 0 O y w m c X V v d D t T Z W N 0 a W 9 u M S 9 w b G F 5 Z X J z L 0 V 4 c G F u Z G V k I E 9 y a W d p b m F s L n t u d W 1 i Z X I s N n 0 m c X V v d D s s J n F 1 b 3 Q 7 U 2 V j d G l v b j E v c G x h e W V y c y 9 F e H B h b m R l Z C B P c m l n a W 5 h b C 5 7 d 2 V p Z 2 h 0 L D d 9 J n F 1 b 3 Q 7 L C Z x d W 9 0 O 1 N l Y 3 R p b 2 4 x L 3 B s Y X l l c n M v R X h w Y W 5 k Z W Q g T 3 J p Z 2 l u Y W w u e 3 B s Y X l l c l 9 p Z C w 4 f S Z x d W 9 0 O y w m c X V v d D t T Z W N 0 a W 9 u M S 9 w b G F 5 Z X J z L 0 V 4 c G F u Z G V k I E 9 y a W d p b m F s L n t m Y W 5 0 Y X N 5 X 2 R h d G F f a W Q s O X 0 m c X V v d D s s J n F 1 b 3 Q 7 U 2 V j d G l v b j E v c G x h e W V y c y 9 F e H B h b m R l Z C B P c m l n a W 5 h b C 5 7 e W V h c n N f Z X h w L D E w f S Z x d W 9 0 O y w m c X V v d D t T Z W N 0 a W 9 u M S 9 w b G F 5 Z X J z L 0 V 4 c G F u Z G V k I E 9 y a W d p b m F s L n t m a X J z d F 9 u Y W 1 l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c 2 V h c m N o X 2 Z 1 b G x f b m F t Z S w x N H 0 m c X V v d D s s J n F 1 b 3 Q 7 U 2 V j d G l v b j E v c G x h e W V y c y 9 F e H B h b m R l Z C B P c m l n a W 5 h b C 5 7 Z m F u d G F z e V 9 w b 3 N p d G l v b n M s M T V 9 J n F 1 b 3 Q 7 L C Z x d W 9 0 O 1 N l Y 3 R p b 2 4 x L 3 B s Y X l l c n M v R X h w Y W 5 k Z W Q g T 3 J p Z 2 l u Y W w u e 2 l u a n V y e V 9 z d G F 0 d X M s M T Z 9 J n F 1 b 3 Q 7 L C Z x d W 9 0 O 1 N l Y 3 R p b 2 4 x L 3 B s Y X l l c n M v R X h w Y W 5 k Z W Q g T 3 J p Z 2 l u Y W w u e 2 V z c G 5 f a W Q s M T d 9 J n F 1 b 3 Q 7 L C Z x d W 9 0 O 1 N l Y 3 R p b 2 4 x L 3 B s Y X l l c n M v R X h w Y W 5 k Z W Q g T 3 J p Z 2 l u Y W w u e 2 R l c H R o X 2 N o Y X J 0 X 2 9 y Z G V y L D E 4 f S Z x d W 9 0 O y w m c X V v d D t T Z W N 0 a W 9 u M S 9 w b G F 5 Z X J z L 0 V 4 c G F u Z G V k I E 9 y a W d p b m F s L n t o Z W l n a H Q s M T l 9 J n F 1 b 3 Q 7 L C Z x d W 9 0 O 1 N l Y 3 R p b 2 4 x L 3 B s Y X l l c n M v R X h w Y W 5 k Z W Q g T 3 J p Z 2 l u Y W w u e 3 R l Y W 0 s M j B 9 J n F 1 b 3 Q 7 L C Z x d W 9 0 O 1 N l Y 3 R p b 2 4 x L 3 B s Y X l l c n M v R X h w Y W 5 k Z W Q g T 3 J p Z 2 l u Y W w u e 2 J p c n R o X 2 R h d G U s M j F 9 J n F 1 b 3 Q 7 L C Z x d W 9 0 O 1 N l Y 3 R p b 2 4 x L 3 B s Y X l l c n M v Q 2 h h b m d l Z C B U e X B l L n t 5 Y W h v b 1 9 p Z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3 N 0 Z X J f c G x h e W V y X 2 R l d G F p b G V k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3 L T I y V D E 3 O j E w O j A x L j I w M D U 3 O T Z a I i A v P j x F b n R y e S B U e X B l P S J G a W x s Q 2 9 s d W 1 u V H l w Z X M i I F Z h b H V l P S J z Q U F B Q U F B Q U F B Q U F B Q U F B Q U F B Q U F B Q U F B I i A v P j x F b n R y e S B U e X B l P S J G a W x s R X J y b 3 J D b 3 V u d C I g V m F s d W U 9 I m w w I i A v P j x F b n R y e S B U e X B l P S J R d W V y e U l E I i B W Y W x 1 Z T 0 i c z R h N D k 4 N D R h L W M 0 Y W I t N D R i N y 1 i N z N j L W I 1 M D k x Y T N i N W Y 3 O C I g L z 4 8 R W 5 0 c n k g V H l w Z T 0 i R m l s b E V y c m 9 y Q 2 9 k Z S I g V m F s d W U 9 I n N V b m t u b 3 d u I i A v P j x F b n R y e S B U e X B l P S J G a W x s Q 2 9 1 b n Q i I F Z h b H V l P S J s M j M y I i A v P j x F b n R y e S B U e X B l P S J G a W x s Q 2 9 s d W 1 u T m F t Z X M i I F Z h b H V l P S J z W y Z x d W 9 0 O 3 J v c 3 R l c l 9 p Z C Z x d W 9 0 O y w m c X V v d D t 0 Z W F t X 2 5 h b W U m c X V v d D s s J n F 1 b 3 Q 7 Z G l z c G x h e V 9 u Y W 1 l J n F 1 b 3 Q 7 L C Z x d W 9 0 O 2 Z p c n N 0 X 2 5 h b W U m c X V v d D s s J n F 1 b 3 Q 7 b G F z d F 9 u Y W 1 l J n F 1 b 3 Q 7 L C Z x d W 9 0 O 3 B v c 2 l 0 a W 9 u J n F 1 b 3 Q 7 L C Z x d W 9 0 O 3 R l Y W 0 m c X V v d D s s J n F 1 b 3 Q 7 d 2 V p Z 2 h 0 J n F 1 b 3 Q 7 L C Z x d W 9 0 O 2 l u a n V y e V 9 z d G F 0 d X M m c X V v d D s s J n F 1 b 3 Q 7 b n V t Y m V y J n F 1 b 3 Q 7 L C Z x d W 9 0 O 2 F n Z S Z x d W 9 0 O y w m c X V v d D t m Y W 5 0 Y X N 5 X 3 B v c 2 l 0 a W 9 u c y Z x d W 9 0 O y w m c X V v d D t m d W x s X 2 5 h b W U m c X V v d D s s J n F 1 b 3 Q 7 Y m l y d G h f Z G F 0 Z S Z x d W 9 0 O y w m c X V v d D t 5 Z W F y c 1 9 l e H A m c X V v d D s s J n F 1 b 3 Q 7 a G V p Z 2 h 0 J n F 1 b 3 Q 7 L C Z x d W 9 0 O 2 R l c H R o X 2 N o Y X J 0 X 2 9 y Z G V y J n F 1 b 3 Q 7 L C Z x d W 9 0 O 3 N 0 Y X R 1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I w f S Z x d W 9 0 O y w m c X V v d D t T Z W N 0 a W 9 u M S 9 w b G F 5 Z X J z L 0 V 4 c G F u Z G V k I E 9 y a W d p b m F s L n t 3 Z W l n a H Q s N 3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b n V t Y m V y L D Z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Z m F u d G F z e V 9 w b 3 N p d G l v b n M s M T V 9 J n F 1 b 3 Q 7 L C Z x d W 9 0 O 1 N l Y 3 R p b 2 4 x L 3 B s Y X l l c n M v R 3 J v d X B l Z C B S b 3 d z L n t m d W x s X 2 5 h b W U s M H 0 m c X V v d D s s J n F 1 b 3 Q 7 U 2 V j d G l v b j E v c G x h e W V y c y 9 F e H B h b m R l Z C B P c m l n a W 5 h b C 5 7 Y m l y d G h f Z G F 0 Z S w y M X 0 m c X V v d D s s J n F 1 b 3 Q 7 U 2 V j d G l v b j E v c G x h e W V y c y 9 F e H B h b m R l Z C B P c m l n a W 5 h b C 5 7 e W V h c n N f Z X h w L D E w f S Z x d W 9 0 O y w m c X V v d D t T Z W N 0 a W 9 u M S 9 w b G F 5 Z X J z L 0 V 4 c G F u Z G V k I E 9 y a W d p b m F s L n t o Z W l n a H Q s M T l 9 J n F 1 b 3 Q 7 L C Z x d W 9 0 O 1 N l Y 3 R p b 2 4 x L 3 B s Y X l l c n M v R X h w Y W 5 k Z W Q g T 3 J p Z 2 l u Y W w u e 2 R l c H R o X 2 N o Y X J 0 X 2 9 y Z G V y L D E 4 f S Z x d W 9 0 O y w m c X V v d D t T Z W N 0 a W 9 u M S 9 w b G F 5 Z X J z L 0 V 4 c G F u Z G V k I E 9 y a W d p b m F s L n t z d G F 0 d X M s N X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I w f S Z x d W 9 0 O y w m c X V v d D t T Z W N 0 a W 9 u M S 9 w b G F 5 Z X J z L 0 V 4 c G F u Z G V k I E 9 y a W d p b m F s L n t 3 Z W l n a H Q s N 3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b n V t Y m V y L D Z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Z m F u d G F z e V 9 w b 3 N p d G l v b n M s M T V 9 J n F 1 b 3 Q 7 L C Z x d W 9 0 O 1 N l Y 3 R p b 2 4 x L 3 B s Y X l l c n M v R 3 J v d X B l Z C B S b 3 d z L n t m d W x s X 2 5 h b W U s M H 0 m c X V v d D s s J n F 1 b 3 Q 7 U 2 V j d G l v b j E v c G x h e W V y c y 9 F e H B h b m R l Z C B P c m l n a W 5 h b C 5 7 Y m l y d G h f Z G F 0 Z S w y M X 0 m c X V v d D s s J n F 1 b 3 Q 7 U 2 V j d G l v b j E v c G x h e W V y c y 9 F e H B h b m R l Z C B P c m l n a W 5 h b C 5 7 e W V h c n N f Z X h w L D E w f S Z x d W 9 0 O y w m c X V v d D t T Z W N 0 a W 9 u M S 9 w b G F 5 Z X J z L 0 V 4 c G F u Z G V k I E 9 y a W d p b m F s L n t o Z W l n a H Q s M T l 9 J n F 1 b 3 Q 7 L C Z x d W 9 0 O 1 N l Y 3 R p b 2 4 x L 3 B s Y X l l c n M v R X h w Y W 5 k Z W Q g T 3 J p Z 2 l u Y W w u e 2 R l c H R o X 2 N o Y X J 0 X 2 9 y Z G V y L D E 4 f S Z x d W 9 0 O y w m c X V v d D t T Z W N 0 a W 9 u M S 9 w b G F 5 Z X J z L 0 V 4 c G F u Z G V k I E 9 y a W d p b m F s L n t z d G F 0 d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U y M H B s Y X l l c i U y M G R l d G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4 L T E y V D I x O j A 0 O j M 1 L j M 2 N z E y M D l a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s d W 1 u V H l w Z X M i I F Z h b H V l P S J z Q m d B Q U F B Q U F B Q T 0 9 I i A v P j x F b n R y e S B U e X B l P S J M b 2 F k Z W R U b 0 F u Y W x 5 c 2 l z U 2 V y d m l j Z X M i I F Z h b H V l P S J s M C I g L z 4 8 R W 5 0 c n k g V H l w Z T 0 i U m V j b 3 Z l c n l U Y X J n Z X R T a G V l d C I g V m F s d W U 9 I n N B Y 3 R p d m U g U m 9 z d G V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c 2 x l Z X B l c l 9 p Z C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U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1 L j U 0 O T Y 0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L W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U Y X J n Z X Q i I F Z h b H V l P S J z Q 2 9 t c G 9 z a X R l U m 9 z d G V y I i A v P j x F b n R y e S B U e X B l P S J G a W x s Z W R D b 2 1 w b G V 0 Z V J l c 3 V s d F R v V 2 9 y a 3 N o Z W V 0 I i B W Y W x 1 Z T 0 i b D E i I C 8 + P E V u d H J 5 I F R 5 c G U 9 I l F 1 Z X J 5 S U Q i I F Z h b H V l P S J z O T c 1 M z g 2 Z T M t O D I y O S 0 0 M j R j L W E 2 M D c t N z Y w N j N i N G U y M T g 2 I i A v P j x F b n R y e S B U e X B l P S J G a W x s V G F y Z 2 V 0 T m F t Z U N 1 c 3 R v b W l 6 Z W Q i I F Z h b H V l P S J s M S I g L z 4 8 R W 5 0 c n k g V H l w Z T 0 i R m l s b E x h c 3 R V c G R h d G V k I i B W Y W x 1 Z T 0 i Z D I w M j E t M D c t M j N U M T U 6 N D A 6 M j I u O D E y N D M 3 N 1 o i I C 8 + P E V u d H J 5 I F R 5 c G U 9 I k Z p b G x D b 2 x 1 b W 5 U e X B l c y I g V m F s d W U 9 I n N B Q U F B Q U F B Q U F B Q T 0 i I C 8 + P E V u d H J 5 I F R 5 c G U 9 I k Z p b G x D b 2 x 1 b W 5 O Y W 1 l c y I g V m F s d W U 9 I n N b J n F 1 b 3 Q 7 c 2 x l Z X B l c l 9 p Z C Z x d W 9 0 O y w m c X V v d D t k a X N w b G F 5 X 2 5 h b W U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z b 3 V y Y 2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9 z a X R l I F J v c 3 R l c i 9 D b 2 1 w b G V 0 Z S B S b 3 N 0 Z X I u e 3 N s Z W V w Z X J f a W Q s M H 0 m c X V v d D s s J n F 1 b 3 Q 7 U 2 V j d G l v b j E v Q 2 9 t c G 9 z a X R l I F J v c 3 R l c i 9 D b 2 1 w b G V 0 Z S B S b 3 N 0 Z X I u e 2 R p c 3 B s Y X l f b m F t Z S w 2 f S Z x d W 9 0 O y w m c X V v d D t T Z W N 0 a W 9 u M S 9 D b 2 1 w b 3 N p d G U g U m 9 z d G V y L 0 N v b X B s Z X R l I F J v c 3 R l c i 5 7 Z n V s b F 9 u Y W 1 l L D F 9 J n F 1 b 3 Q 7 L C Z x d W 9 0 O 1 N l Y 3 R p b 2 4 x L 0 N v b X B v c 2 l 0 Z S B S b 3 N 0 Z X I v Q 2 9 t c G x l d G U g U m 9 z d G V y L n t 0 Z W F t L D J 9 J n F 1 b 3 Q 7 L C Z x d W 9 0 O 1 N l Y 3 R p b 2 4 x L 0 N v b X B v c 2 l 0 Z S B S b 3 N 0 Z X I v Q 2 9 t c G x l d G U g U m 9 z d G V y L n t w b 3 N p d G l v b i w z f S Z x d W 9 0 O y w m c X V v d D t T Z W N 0 a W 9 u M S 9 D b 2 1 w b 3 N p d G U g U m 9 z d G V y L 0 N v b X B s Z X R l I F J v c 3 R l c i 5 7 c m 9 z d G V y X 2 l k L D R 9 J n F 1 b 3 Q 7 L C Z x d W 9 0 O 1 N l Y 3 R p b 2 4 x L 0 N v b X B v c 2 l 0 Z S B S b 3 N 0 Z X I v Q 2 9 t c G x l d G U g U m 9 z d G V y L n t 0 Z W F t X 2 5 h b W U s N X 0 m c X V v d D s s J n F 1 b 3 Q 7 U 2 V j d G l v b j E v Q 2 9 t c G 9 z a X R l I F J v c 3 R l c i 9 D b 2 1 w b G V 0 Z S B S b 3 N 0 Z X I u e 3 N v d X J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1 w b 3 N p d G U g U m 9 z d G V y L 0 N v b X B s Z X R l I F J v c 3 R l c i 5 7 c 2 x l Z X B l c l 9 p Z C w w f S Z x d W 9 0 O y w m c X V v d D t T Z W N 0 a W 9 u M S 9 D b 2 1 w b 3 N p d G U g U m 9 z d G V y L 0 N v b X B s Z X R l I F J v c 3 R l c i 5 7 Z G l z c G x h e V 9 u Y W 1 l L D Z 9 J n F 1 b 3 Q 7 L C Z x d W 9 0 O 1 N l Y 3 R p b 2 4 x L 0 N v b X B v c 2 l 0 Z S B S b 3 N 0 Z X I v Q 2 9 t c G x l d G U g U m 9 z d G V y L n t m d W x s X 2 5 h b W U s M X 0 m c X V v d D s s J n F 1 b 3 Q 7 U 2 V j d G l v b j E v Q 2 9 t c G 9 z a X R l I F J v c 3 R l c i 9 D b 2 1 w b G V 0 Z S B S b 3 N 0 Z X I u e 3 R l Y W 0 s M n 0 m c X V v d D s s J n F 1 b 3 Q 7 U 2 V j d G l v b j E v Q 2 9 t c G 9 z a X R l I F J v c 3 R l c i 9 D b 2 1 w b G V 0 Z S B S b 3 N 0 Z X I u e 3 B v c 2 l 0 a W 9 u L D N 9 J n F 1 b 3 Q 7 L C Z x d W 9 0 O 1 N l Y 3 R p b 2 4 x L 0 N v b X B v c 2 l 0 Z S B S b 3 N 0 Z X I v Q 2 9 t c G x l d G U g U m 9 z d G V y L n t y b 3 N 0 Z X J f a W Q s N H 0 m c X V v d D s s J n F 1 b 3 Q 7 U 2 V j d G l v b j E v Q 2 9 t c G 9 z a X R l I F J v c 3 R l c i 9 D b 2 1 w b G V 0 Z S B S b 3 N 0 Z X I u e 3 R l Y W 1 f b m F t Z S w 1 f S Z x d W 9 0 O y w m c X V v d D t T Z W N 0 a W 9 u M S 9 D b 2 1 w b 3 N p d G U g U m 9 z d G V y L 0 N v b X B s Z X R l I F J v c 3 R l c i 5 7 c 2 9 1 c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H N 0 Y X R 1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G w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T k t M D g t M T J U M T Q 6 N D U 6 M T I u O T k w M D I w M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X 2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Z H J h Z n R f d H l w Z S Z x d W 9 0 O y w m c X V v d D t k c m F m d F 9 p Z C Z x d W 9 0 O 1 0 i I C 8 + P E V u d H J 5 I F R 5 c G U 9 I k Z p b G x D b 2 x 1 b W 5 U e X B l c y I g V m F s d W U 9 I n N B d 1 l H I i A v P j x F b n R y e S B U e X B l P S J G a W x s T G F z d F V w Z G F 0 Z W Q i I F Z h b H V l P S J k M j A x O S 0 w O C 0 x M l Q y M T o w N j o 0 O C 4 5 O D c 1 M T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F 9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S 0 w M y 0 y N 1 Q w N D o y M j o y N C 4 0 M T U 4 O D k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y Y W Z 0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0 L T A y V D A z O j A 0 O j I y L j I 3 M T E 0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Q 8 L 0 l 0 Z W 1 Q Y X R o P j w v S X R l b U x v Y 2 F 0 a W 9 u P j x T d G F i b G V F b n R y a W V z P j x F b n R y e S B U e X B l P S J R d W V y e U d y b 3 V w S U Q i I F Z h b H V l P S J z N T k 0 Z G Q 0 M m Y t Z j B j M S 0 0 N W J k L T k w N z I t Z j R j N W Q y M D U 4 M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T c 6 N D Y 6 M j E u O T A z N T I 3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T k 0 Z G Q 0 M m Y t Z j B j M S 0 0 N W J k L T k w N z I t Z j R j N W Q y M D U 4 M z Z k I i A v P j x F b n R y e S B U e X B l P S J G a W x s T G F z d F V w Z G F 0 Z W Q i I F Z h b H V l P S J k M j A x O S 0 w O C 0 x M l Q x N z o 0 N j o y M S 4 4 M j M z M D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R H J h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D I 0 O D k y Y T I t Z j Q 5 Z S 0 0 N G Y w L W J i M j M t N j B i M W F m M T A 5 N D k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M t M j l U M T k 6 N D E 6 M j g u N j g 2 O T g z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4 R 2 V 0 R H J h Z n R S Z X N 1 b H R z P C 9 J d G V t U G F 0 a D 4 8 L 0 l 0 Z W 1 M b 2 N h d G l v b j 4 8 U 3 R h Y m x l R W 5 0 c m l l c z 4 8 R W 5 0 c n k g V H l w Z T 0 i U X V l c n l H c m 9 1 c E l E I i B W Y W x 1 Z T 0 i c z A y N D g 5 M m E y L W Y 0 O W U t N D R m M C 1 i Y j I z L T Y w Y j F h Z j E w O T Q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S 0 w M y 0 y O V Q x O T o 0 M T o y O C 4 3 N D k 0 O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E c m F m d F R y Y W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z o z M T o x M C 4 x N T M z O D E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k Z j I 0 N W E 2 M S 0 3 O D F l L T Q z O D A t Y m Y z Z i 0 2 Z G Q x M j J m N W M x N m I i I C 8 + P C 9 T d G F i b G V F b n R y a W V z P j w v S X R l b T 4 8 S X R l b T 4 8 S X R l b U x v Y 2 F 0 a W 9 u P j x J d G V t V H l w Z T 5 G b 3 J t d W x h P C 9 J d G V t V H l w Z T 4 8 S X R l b V B h d G g + U 2 V j d G l v b j E v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V H J h Z G V z P C 9 J d G V t U G F 0 a D 4 8 L 0 l 0 Z W 1 M b 2 N h d G l v b j 4 8 U 3 R h Y m x l R W 5 0 c m l l c z 4 8 R W 5 0 c n k g V H l w Z T 0 i U X V l c n l H c m 9 1 c E l E I i B W Y W x 1 Z T 0 i c 2 R m M j Q 1 Y T Y x L T c 4 M W U t N D M 4 M C 1 i Z j N m L T Z k Z D E y M m Y 1 Y z E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3 O j M x O j E w L j E x N z I 4 N j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e E d l d E R y Y W Z 0 V H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2 F k Y m M z O T c t N z F j M C 0 0 Z T F m L T g 4 Z D Q t O D c z Y T l i N T l i Z G I 2 I i A v P j x F b n R y e S B U e X B l P S J G a W x s T G F z d F V w Z G F 0 Z W Q i I F Z h b H V l P S J k M j A x O S 0 w O C 0 x M l Q y M T o w N D o z N i 4 w N j c z M T E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R H J h Z n R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E 9 y Z G V y P C 9 J d G V t U G F 0 a D 4 8 L 0 l 0 Z W 1 M b 2 N h d G l v b j 4 8 U 3 R h Y m x l R W 5 0 c m l l c z 4 8 R W 5 0 c n k g V H l w Z T 0 i U X V l c n l H c m 9 1 c E l E I i B W Y W x 1 Z T 0 i c z d h Z G J j M z k 3 L T c x Y z A t N G U x Z i 0 4 O G Q 0 L T g 3 M 2 E 5 Y j U 5 Y m R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4 L T E y V D I x O j A 0 O j M 2 L j E 3 N j A z M D R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e E d l d E R y Y W Z 0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R X h w Y W 5 k Z W Q l M j B z Z X R 0 a W 5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l E I i B W Y W x 1 Z T 0 i c z A 1 Z D U 5 N T F i L W M 1 N m U t N D Q 3 M y 0 5 Y z F j L T h l M 2 U 5 Z T g w N m U 5 O C I g L z 4 8 R W 5 0 c n k g V H l w Z T 0 i T G 9 h Z G V k V G 9 B b m F s e X N p c 1 N l c n Z p Y 2 V z I i B W Y W x 1 Z T 0 i b D A i I C 8 + P E V u d H J 5 I F R 5 c G U 9 I l F 1 Z X J 5 R 3 J v d X B J R C I g V m F s d W U 9 I n N m N D c 4 Z D k z O S 0 5 M z d m L T Q y M 2 Y t O G U z M i 0 x Y j Y 0 Y W V j Y m U z Z G U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Q t M D J U M D M 6 M T I 6 M j E u O T U x N T Q w N F o i I C 8 + P E V u d H J 5 I F R 5 c G U 9 I k Z p b G x D b 2 x 1 b W 5 U e X B l c y I g V m F s d W U 9 I n N B d 0 1 E Q U F B Q U F B Q U F B Q U F B I i A v P j x F b n R y e S B U e X B l P S J G a W x s Q 2 9 s d W 1 u T m F t Z X M i I F Z h b H V l P S J z W y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Y W d 1 Z V 9 p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E t M D M t M j d U M D Q 6 M j I 6 M j Q u N D Y y O D Y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E R l d G F p b H M 8 L 0 l 0 Z W 1 Q Y X R o P j w v S X R l b U x v Y 2 F 0 a W 9 u P j x T d G F i b G V F b n R y a W V z P j x F b n R y e S B U e X B l P S J R d W V y e U d y b 3 V w S U Q i I F Z h b H V l P S J z Z j Q 3 O G Q 5 M z k t O T M 3 Z i 0 0 M j N m L T h l M z I t M W I 2 N G F l Y 2 J l M 2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I x L T A 0 L T A y V D A z O j E y O j I y L j A x N D A z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R y Y W Z 0 T 3 J k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S b 2 9 r a W V z M j A x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M y 0 y O V Q x O T o 0 M T o 0 M S 4 3 N z Q x M D M 2 W i I g L z 4 8 R W 5 0 c n k g V H l w Z T 0 i R m l s b E N v b H V t b l R 5 c G V z I i B W Y W x 1 Z T 0 i c 0 F 3 Q U F B Q U F B Q U F B Q U F B Q U F B Q U E 9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w b G F 5 Z X J f a W Q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N i Z W M 2 O T M z M y 0 0 Y m Z k L T Q z N z A t O D A w M i 0 4 N z R i N W Z l N j I 3 Z W Y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Z p b G x D b 3 V u d C I g V m F s d W U 9 I m w 3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2 t p Z S B k c m F m d C A y M D E 5 L 0 F 1 d G 9 S Z W 1 v d m V k Q 2 9 s d W 1 u c z E u e 3 N l Y X N v b i w w f S Z x d W 9 0 O y w m c X V v d D t T Z W N 0 a W 9 u M S 9 y b 2 9 r a W U g Z H J h Z n Q g M j A x O S 9 B d X R v U m V t b 3 Z l Z E N v b H V t b n M x L n t y b 3 V u Z C w x f S Z x d W 9 0 O y w m c X V v d D t T Z W N 0 a W 9 u M S 9 y b 2 9 r a W U g Z H J h Z n Q g M j A x O S 9 B d X R v U m V t b 3 Z l Z E N v b H V t b n M x L n t w a W N r L D J 9 J n F 1 b 3 Q 7 L C Z x d W 9 0 O 1 N l Y 3 R p b 2 4 x L 3 J v b 2 t p Z S B k c m F m d C A y M D E 5 L 0 F 1 d G 9 S Z W 1 v d m V k Q 2 9 s d W 1 u c z E u e 2 9 y Z G l u Y W w s M 3 0 m c X V v d D s s J n F 1 b 3 Q 7 U 2 V j d G l v b j E v c m 9 v a 2 l l I G R y Y W Z 0 I D I w M T k v Q X V 0 b 1 J l b W 9 2 Z W R D b 2 x 1 b W 5 z M S 5 7 b 3 d u Z X J f c m 9 z d G V y X 2 l k L D R 9 J n F 1 b 3 Q 7 L C Z x d W 9 0 O 1 N l Y 3 R p b 2 4 x L 3 J v b 2 t p Z S B k c m F m d C A y M D E 5 L 0 F 1 d G 9 S Z W 1 v d m V k Q 2 9 s d W 1 u c z E u e 2 9 3 b m V y L D V 9 J n F 1 b 3 Q 7 L C Z x d W 9 0 O 1 N l Y 3 R p b 2 4 x L 3 J v b 2 t p Z S B k c m F m d C A y M D E 5 L 0 F 1 d G 9 S Z W 1 v d m V k Q 2 9 s d W 1 u c z E u e 2 9 y a W d p b m F s X 2 9 3 b m V y L D Z 9 J n F 1 b 3 Q 7 L C Z x d W 9 0 O 1 N l Y 3 R p b 2 4 x L 3 J v b 2 t p Z S B k c m F m d C A y M D E 5 L 0 F 1 d G 9 S Z W 1 v d m V k Q 2 9 s d W 1 u c z E u e 3 B p Y 2 t f b m F t Z S w 3 f S Z x d W 9 0 O y w m c X V v d D t T Z W N 0 a W 9 u M S 9 y b 2 9 r a W U g Z H J h Z n Q g M j A x O S 9 B d X R v U m V t b 3 Z l Z E N v b H V t b n M x L n t w b G F j Z W h v b G R l c l 9 u Y W 1 l L D h 9 J n F 1 b 3 Q 7 L C Z x d W 9 0 O 1 N l Y 3 R p b 2 4 x L 3 J v b 2 t p Z S B k c m F m d C A y M D E 5 L 0 F 1 d G 9 S Z W 1 v d m V k Q 2 9 s d W 1 u c z E u e 3 N h b G F y e S w 5 f S Z x d W 9 0 O y w m c X V v d D t T Z W N 0 a W 9 u M S 9 y b 2 9 r a W U g Z H J h Z n Q g M j A x O S 9 B d X R v U m V t b 3 Z l Z E N v b H V t b n M x L n t w b G F 5 Z X J f a W Q s M T B 9 J n F 1 b 3 Q 7 L C Z x d W 9 0 O 1 N l Y 3 R p b 2 4 x L 3 J v b 2 t p Z S B k c m F m d C A y M D E 5 L 0 F 1 d G 9 S Z W 1 v d m V k Q 2 9 s d W 1 u c z E u e 3 R l Y W 0 s M T F 9 J n F 1 b 3 Q 7 L C Z x d W 9 0 O 1 N l Y 3 R p b 2 4 x L 3 J v b 2 t p Z S B k c m F m d C A y M D E 5 L 0 F 1 d G 9 S Z W 1 v d m V k Q 2 9 s d W 1 u c z E u e 3 B v c 2 l 0 a W 9 u L D E y f S Z x d W 9 0 O y w m c X V v d D t T Z W N 0 a W 9 u M S 9 y b 2 9 r a W U g Z H J h Z n Q g M j A x O S 9 B d X R v U m V t b 3 Z l Z E N v b H V t b n M x L n t m d W x s X 2 5 h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y b 2 9 r a W U g Z H J h Z n Q g M j A x O S 9 B d X R v U m V t b 3 Z l Z E N v b H V t b n M x L n t z Z W F z b 2 4 s M H 0 m c X V v d D s s J n F 1 b 3 Q 7 U 2 V j d G l v b j E v c m 9 v a 2 l l I G R y Y W Z 0 I D I w M T k v Q X V 0 b 1 J l b W 9 2 Z W R D b 2 x 1 b W 5 z M S 5 7 c m 9 1 b m Q s M X 0 m c X V v d D s s J n F 1 b 3 Q 7 U 2 V j d G l v b j E v c m 9 v a 2 l l I G R y Y W Z 0 I D I w M T k v Q X V 0 b 1 J l b W 9 2 Z W R D b 2 x 1 b W 5 z M S 5 7 c G l j a y w y f S Z x d W 9 0 O y w m c X V v d D t T Z W N 0 a W 9 u M S 9 y b 2 9 r a W U g Z H J h Z n Q g M j A x O S 9 B d X R v U m V t b 3 Z l Z E N v b H V t b n M x L n t v c m R p b m F s L D N 9 J n F 1 b 3 Q 7 L C Z x d W 9 0 O 1 N l Y 3 R p b 2 4 x L 3 J v b 2 t p Z S B k c m F m d C A y M D E 5 L 0 F 1 d G 9 S Z W 1 v d m V k Q 2 9 s d W 1 u c z E u e 2 9 3 b m V y X 3 J v c 3 R l c l 9 p Z C w 0 f S Z x d W 9 0 O y w m c X V v d D t T Z W N 0 a W 9 u M S 9 y b 2 9 r a W U g Z H J h Z n Q g M j A x O S 9 B d X R v U m V t b 3 Z l Z E N v b H V t b n M x L n t v d 2 5 l c i w 1 f S Z x d W 9 0 O y w m c X V v d D t T Z W N 0 a W 9 u M S 9 y b 2 9 r a W U g Z H J h Z n Q g M j A x O S 9 B d X R v U m V t b 3 Z l Z E N v b H V t b n M x L n t v c m l n a W 5 h b F 9 v d 2 5 l c i w 2 f S Z x d W 9 0 O y w m c X V v d D t T Z W N 0 a W 9 u M S 9 y b 2 9 r a W U g Z H J h Z n Q g M j A x O S 9 B d X R v U m V t b 3 Z l Z E N v b H V t b n M x L n t w a W N r X 2 5 h b W U s N 3 0 m c X V v d D s s J n F 1 b 3 Q 7 U 2 V j d G l v b j E v c m 9 v a 2 l l I G R y Y W Z 0 I D I w M T k v Q X V 0 b 1 J l b W 9 2 Z W R D b 2 x 1 b W 5 z M S 5 7 c G x h Y 2 V o b 2 x k Z X J f b m F t Z S w 4 f S Z x d W 9 0 O y w m c X V v d D t T Z W N 0 a W 9 u M S 9 y b 2 9 r a W U g Z H J h Z n Q g M j A x O S 9 B d X R v U m V t b 3 Z l Z E N v b H V t b n M x L n t z Y W x h c n k s O X 0 m c X V v d D s s J n F 1 b 3 Q 7 U 2 V j d G l v b j E v c m 9 v a 2 l l I G R y Y W Z 0 I D I w M T k v Q X V 0 b 1 J l b W 9 2 Z W R D b 2 x 1 b W 5 z M S 5 7 c G x h e W V y X 2 l k L D E w f S Z x d W 9 0 O y w m c X V v d D t T Z W N 0 a W 9 u M S 9 y b 2 9 r a W U g Z H J h Z n Q g M j A x O S 9 B d X R v U m V t b 3 Z l Z E N v b H V t b n M x L n t 0 Z W F t L D E x f S Z x d W 9 0 O y w m c X V v d D t T Z W N 0 a W 9 u M S 9 y b 2 9 r a W U g Z H J h Z n Q g M j A x O S 9 B d X R v U m V t b 3 Z l Z E N v b H V t b n M x L n t w b 3 N p d G l v b i w x M n 0 m c X V v d D s s J n F 1 b 3 Q 7 U 2 V j d G l v b j E v c m 9 v a 2 l l I G R y Y W Z 0 I D I w M T k v Q X V 0 b 1 J l b W 9 2 Z W R D b 2 x 1 b W 5 z M S 5 7 Z n V s b F 9 u Y W 1 l L D E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R X h w Y W 5 k Z W Q l M j B m e E d l d E R y Y W Z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X V l c n l J R C I g V m F s d W U 9 I n M 5 N m M w Z G R m N S 1 i N D J j L T Q 4 M z E t O T k 2 Y y 1 j M m R i N z R j Y m Q w M m Q i I C 8 + P E V u d H J 5 I F R 5 c G U 9 I k Z p b G x U Y X J n Z X R O Y W 1 l Q 3 V z d G 9 t a X p l Z C I g V m F s d W U 9 I m w x I i A v P j x F b n R y e S B U e X B l P S J G a W x s T G F z d F V w Z G F 0 Z W Q i I F Z h b H V l P S J k M j A y M S 0 w N y 0 y M l Q x N T o 0 M z o y N i 4 1 N D c 1 M z c y W i I g L z 4 8 R W 5 0 c n k g V H l w Z T 0 i R m l s b E N v b H V t b l R 5 c G V z I i B W Y W x 1 Z T 0 i c 0 J n W U d B d 1 V G Q X d N R 0 J R V U Z C Z 0 1 B Q U F B P S I g L z 4 8 R W 5 0 c n k g V H l w Z T 0 i R m l s b E N v b H V t b k 5 h b W V z I i B W Y W x 1 Z T 0 i c 1 s m c X V v d D t O Y W 1 l J n F 1 b 3 Q 7 L C Z x d W 9 0 O 1 B v c y Z x d W 9 0 O y w m c X V v d D t U Z W F t J n F 1 b 3 Q 7 L C Z x d W 9 0 O 0 J 5 Z S Z x d W 9 0 O y w m c X V v d D t B d m V y Y W d l J n F 1 b 3 Q 7 L C Z x d W 9 0 O 1 N 0 Z G V 2 J n F 1 b 3 Q 7 L C Z x d W 9 0 O 1 J h b m s m c X V v d D s s J n F 1 b 3 Q 7 V G l l c i Z x d W 9 0 O y w m c X V v d D t F Q 1 I m c X V v d D s s J n F 1 b 3 Q 7 R U N S Q X Z n J n F 1 b 3 Q 7 L C Z x d W 9 0 O 0 V D U i B W U y 4 g Q U R Q J n F 1 b 3 Q 7 L C Z x d W 9 0 O 1 B T J n F 1 b 3 Q 7 L C Z x d W 9 0 O 3 N s Z W V w Z X J f a W Q m c X V v d D s s J n F 1 b 3 Q 7 e W V h c n N f Z X h w J n F 1 b 3 Q 7 L C Z x d W 9 0 O 2 F n Z S Z x d W 9 0 O y w m c X V v d D t p b m p 1 c n l f c 3 R h d H V z J n F 1 b 3 Q 7 L C Z x d W 9 0 O 3 N 0 Y X R 1 c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M T I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X S w m c X V v d D t j b 2 x 1 b W 5 J Z G V u d G l 0 a W V z J n F 1 b 3 Q 7 O l s m c X V v d D t T Z W N 0 a W 9 u M S 9 C Z W V y U 2 h l Z X R z L 0 N o Y W 5 n Z W Q g V H l w Z S 5 7 T m F t Z S w w f S Z x d W 9 0 O y w m c X V v d D t T Z W N 0 a W 9 u M S 9 C Z W V y U 2 h l Z X R z L 0 N o Y W 5 n Z W Q g V H l w Z S 5 7 U G 9 z L D F 9 J n F 1 b 3 Q 7 L C Z x d W 9 0 O 1 N l Y 3 R p b 2 4 x L 0 J l Z X J T a G V l d H M v Q 2 h h b m d l Z C B U e X B l L n t U Z W F t L D J 9 J n F 1 b 3 Q 7 L C Z x d W 9 0 O 1 N l Y 3 R p b 2 4 x L 0 J l Z X J T a G V l d H M v Q 2 h h b m d l Z C B U e X B l L n t C e W U s M 3 0 m c X V v d D s s J n F 1 b 3 Q 7 U 2 V j d G l v b j E v Q m V l c l N o Z W V 0 c y 9 D a G F u Z 2 V k I F R 5 c G U u e 0 F 2 Z X J h Z 2 U s N H 0 m c X V v d D s s J n F 1 b 3 Q 7 U 2 V j d G l v b j E v Q m V l c l N o Z W V 0 c y 9 D a G F u Z 2 V k I F R 5 c G U u e 1 N 0 Z G V 2 L D V 9 J n F 1 b 3 Q 7 L C Z x d W 9 0 O 1 N l Y 3 R p b 2 4 x L 0 J l Z X J T a G V l d H M v Q 2 h h b m d l Z C B U e X B l L n t S Y W 5 r L D Z 9 J n F 1 b 3 Q 7 L C Z x d W 9 0 O 1 N l Y 3 R p b 2 4 x L 0 J l Z X J T a G V l d H M v Q 2 h h b m d l Z C B U e X B l L n t U a W V y L D d 9 J n F 1 b 3 Q 7 L C Z x d W 9 0 O 1 N l Y 3 R p b 2 4 x L 0 J l Z X J T a G V l d H M v Q 2 h h b m d l Z C B U e X B l L n t F Q 1 I s O H 0 m c X V v d D s s J n F 1 b 3 Q 7 U 2 V j d G l v b j E v Q m V l c l N o Z W V 0 c y 9 D a G F u Z 2 V k I F R 5 c G U u e 0 V D U k F 2 Z y w 5 f S Z x d W 9 0 O y w m c X V v d D t T Z W N 0 a W 9 u M S 9 C Z W V y U 2 h l Z X R z L 0 N o Y W 5 n Z W Q g V H l w Z S 5 7 R U N S I F Z T L i B B R F A s M T B 9 J n F 1 b 3 Q 7 L C Z x d W 9 0 O 1 N l Y 3 R p b 2 4 x L 0 J l Z X J T a G V l d H M v Q 2 h h b m d l Z C B U e X B l L n t Q U y w x M X 0 m c X V v d D s s J n F 1 b 3 Q 7 U 2 V j d G l v b j E v Q m V l c l N o Z W V 0 c y 9 B Z G R l Z C B D d X N 0 b 2 0 u e 2 Z p e G V k X 3 N s Z W V w Z X J f a W Q s M T R 9 J n F 1 b 3 Q 7 L C Z x d W 9 0 O 1 N l Y 3 R p b 2 4 x L 0 J l Z X J T a G V l d H M v Q 2 h h b m d l Z C B U e X B l M S 5 7 e W V h c n N f Z X h w L D E z f S Z x d W 9 0 O y w m c X V v d D t T Z W N 0 a W 9 u M S 9 w b G F 5 Z X J z L 0 V 4 c G F u Z G V k I E 9 y a W d p b m F s L n t h Z 2 U s M T N 9 J n F 1 b 3 Q 7 L C Z x d W 9 0 O 1 N l Y 3 R p b 2 4 x L 3 B s Y X l l c n M v R X h w Y W 5 k Z W Q g T 3 J p Z 2 l u Y W w u e 2 l u a n V y e V 9 z d G F 0 d X M s M T Z 9 J n F 1 b 3 Q 7 L C Z x d W 9 0 O 1 N l Y 3 R p b 2 4 x L 3 B s Y X l l c n M v R X h w Y W 5 k Z W Q g T 3 J p Z 2 l u Y W w u e 3 N 0 Y X R 1 c y w 1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m V l c l N o Z W V 0 c y 9 D a G F u Z 2 V k I F R 5 c G U u e 0 5 h b W U s M H 0 m c X V v d D s s J n F 1 b 3 Q 7 U 2 V j d G l v b j E v Q m V l c l N o Z W V 0 c y 9 D a G F u Z 2 V k I F R 5 c G U u e 1 B v c y w x f S Z x d W 9 0 O y w m c X V v d D t T Z W N 0 a W 9 u M S 9 C Z W V y U 2 h l Z X R z L 0 N o Y W 5 n Z W Q g V H l w Z S 5 7 V G V h b S w y f S Z x d W 9 0 O y w m c X V v d D t T Z W N 0 a W 9 u M S 9 C Z W V y U 2 h l Z X R z L 0 N o Y W 5 n Z W Q g V H l w Z S 5 7 Q n l l L D N 9 J n F 1 b 3 Q 7 L C Z x d W 9 0 O 1 N l Y 3 R p b 2 4 x L 0 J l Z X J T a G V l d H M v Q 2 h h b m d l Z C B U e X B l L n t B d m V y Y W d l L D R 9 J n F 1 b 3 Q 7 L C Z x d W 9 0 O 1 N l Y 3 R p b 2 4 x L 0 J l Z X J T a G V l d H M v Q 2 h h b m d l Z C B U e X B l L n t T d G R l d i w 1 f S Z x d W 9 0 O y w m c X V v d D t T Z W N 0 a W 9 u M S 9 C Z W V y U 2 h l Z X R z L 0 N o Y W 5 n Z W Q g V H l w Z S 5 7 U m F u a y w 2 f S Z x d W 9 0 O y w m c X V v d D t T Z W N 0 a W 9 u M S 9 C Z W V y U 2 h l Z X R z L 0 N o Y W 5 n Z W Q g V H l w Z S 5 7 V G l l c i w 3 f S Z x d W 9 0 O y w m c X V v d D t T Z W N 0 a W 9 u M S 9 C Z W V y U 2 h l Z X R z L 0 N o Y W 5 n Z W Q g V H l w Z S 5 7 R U N S L D h 9 J n F 1 b 3 Q 7 L C Z x d W 9 0 O 1 N l Y 3 R p b 2 4 x L 0 J l Z X J T a G V l d H M v Q 2 h h b m d l Z C B U e X B l L n t F Q 1 J B d m c s O X 0 m c X V v d D s s J n F 1 b 3 Q 7 U 2 V j d G l v b j E v Q m V l c l N o Z W V 0 c y 9 D a G F u Z 2 V k I F R 5 c G U u e 0 V D U i B W U y 4 g Q U R Q L D E w f S Z x d W 9 0 O y w m c X V v d D t T Z W N 0 a W 9 u M S 9 C Z W V y U 2 h l Z X R z L 0 N o Y W 5 n Z W Q g V H l w Z S 5 7 U F M s M T F 9 J n F 1 b 3 Q 7 L C Z x d W 9 0 O 1 N l Y 3 R p b 2 4 x L 0 J l Z X J T a G V l d H M v Q W R k Z W Q g Q 3 V z d G 9 t L n t m a X h l Z F 9 z b G V l c G V y X 2 l k L D E 0 f S Z x d W 9 0 O y w m c X V v d D t T Z W N 0 a W 9 u M S 9 C Z W V y U 2 h l Z X R z L 0 N o Y W 5 n Z W Q g V H l w Z T E u e 3 l l Y X J z X 2 V 4 c C w x M 3 0 m c X V v d D s s J n F 1 b 3 Q 7 U 2 V j d G l v b j E v c G x h e W V y c y 9 F e H B h b m R l Z C B P c m l n a W 5 h b C 5 7 Y W d l L D E z f S Z x d W 9 0 O y w m c X V v d D t T Z W N 0 a W 9 u M S 9 w b G F 5 Z X J z L 0 V 4 c G F u Z G V k I E 9 y a W d p b m F s L n t p b m p 1 c n l f c 3 R h d H V z L D E 2 f S Z x d W 9 0 O y w m c X V v d D t T Z W N 0 a W 9 u M S 9 w b G F 5 Z X J z L 0 V 4 c G F u Z G V k I E 9 y a W d p b m F s L n t z d G F 0 d X M s N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E y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1 9 I i A v P j x F b n R y e S B U e X B l P S J G a W x s V G F y Z 2 V 0 I i B W Y W x 1 Z T 0 i c 0 J l Z X J T a G V l d H M i I C 8 + P E V u d H J 5 I F R 5 c G U 9 I k Z p b G x F c n J v c k N v Z G U i I F Z h b H V l P S J z V W 5 r b m 9 3 b i I g L z 4 8 R W 5 0 c n k g V H l w Z T 0 i R m l s b E N v d W 5 0 I i B W Y W x 1 Z T 0 i b D Q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Z X J T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M 6 N T U 6 M z M u N z g w N D Q 4 M 1 o i I C 8 + P E V u d H J 5 I F R 5 c G U 9 I k Z p b G x D b 2 x 1 b W 5 U e X B l c y I g V m F s d W U 9 I n N B Q V U 9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m d W x s X 2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m d W x s X 2 5 h b W U m c X V v d D t d L C Z x d W 9 0 O 3 F 1 Z X J 5 U m V s Y X R p b 2 5 z a G l w c y Z x d W 9 0 O z p b X S w m c X V v d D t j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Q 2 9 s d W 1 u Q 2 9 1 b n Q m c X V v d D s 6 M i w m c X V v d D t L Z X l D b 2 x 1 b W 5 O Y W 1 l c y Z x d W 9 0 O z p b J n F 1 b 3 Q 7 Z n V s b F 9 u Y W 1 l J n F 1 b 3 Q 7 X S w m c X V v d D t D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P c m l n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N V Q w N D o z N z o 1 M S 4 w N T Q w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B C Z W V y U 2 x l Z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X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N Y X B C Z W V y U 2 x l Z X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y b 3 N 0 Z X J f a W Q m c X V v d D s s J n F 1 b 3 Q 7 Z G l z c G x h e V 9 u Y W 1 l J n F 1 b 3 Q 7 L C Z x d W 9 0 O 3 N s Z W V w Z X J f a W Q m c X V v d D s s J n F 1 b 3 Q 7 Z n V s b F 9 u Y W 1 l J n F 1 b 3 Q 7 L C Z x d W 9 0 O 3 R l Y W 0 m c X V v d D s s J n F 1 b 3 Q 7 c G 9 z a X R p b 2 4 m c X V v d D s s J n F 1 b 3 Q 7 c 2 9 1 c m N l J n F 1 b 3 Q 7 X S I g L z 4 8 R W 5 0 c n k g V H l w Z T 0 i R m l s b E N v b H V t b l R 5 c G V z I i B W Y W x 1 Z T 0 i c 0 F B Q U F B Q U F B Q U E 9 P S I g L z 4 8 R W 5 0 c n k g V H l w Z T 0 i R m l s b E x h c 3 R V c G R h d G V k I i B W Y W x 1 Z T 0 i Z D I w M j E t M D c t M j N U M T U 6 M z g 6 M z I u N T U 5 N j A 5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N a W R z Z W F z b 2 4 g U m 9 z d G V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3 N s Z W V w Z X J f a W Q s M n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0 1 p Z H N l Y X N v b i B S b 3 N 0 Z X I v Q W R k Z W Q g Q 3 V z d G 9 t L n t z b 3 V y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w b G F 5 Z X J z L 0 V 4 c G F u Z G V k I E 9 y a W d p b m F s L n t z b G V l c G V y X 2 l k L D J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N a W R z Z W F z b 2 4 g U m 9 z d G V y L 0 F k Z G V k I E N 1 c 3 R v b S 5 7 c 2 9 1 c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R z Z W F z b 2 4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w b G F 5 Z X J f a W Q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l R 5 c G V z I i B W Y W x 1 Z T 0 i c 0 F 3 Q U F B Q U F B Q U F B Q U F B Q U F B Q U E 9 I i A v P j x F b n R y e S B U e X B l P S J G a W x s V G F y Z 2 V 0 T m F t Z U N 1 c 3 R v b W l 6 Z W Q i I F Z h b H V l P S J s M S I g L z 4 8 R W 5 0 c n k g V H l w Z T 0 i R m l s b E x h c 3 R V c G R h d G V k I i B W Y W x 1 Z T 0 i Z D I w M j E t M D M t M j l U M T k 6 N D E 6 M z Q u M D E 3 M D E w M V o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9 r a W U g Z H J h Z n Q g M j A y M C 9 B d X R v U m V t b 3 Z l Z E N v b H V t b n M x L n t z Z W F z b 2 4 s M H 0 m c X V v d D s s J n F 1 b 3 Q 7 U 2 V j d G l v b j E v c m 9 v a 2 l l I G R y Y W Z 0 I D I w M j A v Q X V 0 b 1 J l b W 9 2 Z W R D b 2 x 1 b W 5 z M S 5 7 c m 9 1 b m Q s M X 0 m c X V v d D s s J n F 1 b 3 Q 7 U 2 V j d G l v b j E v c m 9 v a 2 l l I G R y Y W Z 0 I D I w M j A v Q X V 0 b 1 J l b W 9 2 Z W R D b 2 x 1 b W 5 z M S 5 7 c G l j a y w y f S Z x d W 9 0 O y w m c X V v d D t T Z W N 0 a W 9 u M S 9 y b 2 9 r a W U g Z H J h Z n Q g M j A y M C 9 B d X R v U m V t b 3 Z l Z E N v b H V t b n M x L n t v c m R p b m F s L D N 9 J n F 1 b 3 Q 7 L C Z x d W 9 0 O 1 N l Y 3 R p b 2 4 x L 3 J v b 2 t p Z S B k c m F m d C A y M D I w L 0 F 1 d G 9 S Z W 1 v d m V k Q 2 9 s d W 1 u c z E u e 2 9 3 b m V y X 3 J v c 3 R l c l 9 p Z C w 0 f S Z x d W 9 0 O y w m c X V v d D t T Z W N 0 a W 9 u M S 9 y b 2 9 r a W U g Z H J h Z n Q g M j A y M C 9 B d X R v U m V t b 3 Z l Z E N v b H V t b n M x L n t v d 2 5 l c i w 1 f S Z x d W 9 0 O y w m c X V v d D t T Z W N 0 a W 9 u M S 9 y b 2 9 r a W U g Z H J h Z n Q g M j A y M C 9 B d X R v U m V t b 3 Z l Z E N v b H V t b n M x L n t v c m l n a W 5 h b F 9 v d 2 5 l c i w 2 f S Z x d W 9 0 O y w m c X V v d D t T Z W N 0 a W 9 u M S 9 y b 2 9 r a W U g Z H J h Z n Q g M j A y M C 9 B d X R v U m V t b 3 Z l Z E N v b H V t b n M x L n t w a W N r X 2 5 h b W U s N 3 0 m c X V v d D s s J n F 1 b 3 Q 7 U 2 V j d G l v b j E v c m 9 v a 2 l l I G R y Y W Z 0 I D I w M j A v Q X V 0 b 1 J l b W 9 2 Z W R D b 2 x 1 b W 5 z M S 5 7 c G x h Y 2 V o b 2 x k Z X J f b m F t Z S w 4 f S Z x d W 9 0 O y w m c X V v d D t T Z W N 0 a W 9 u M S 9 y b 2 9 r a W U g Z H J h Z n Q g M j A y M C 9 B d X R v U m V t b 3 Z l Z E N v b H V t b n M x L n t z Y W x h c n k s O X 0 m c X V v d D s s J n F 1 b 3 Q 7 U 2 V j d G l v b j E v c m 9 v a 2 l l I G R y Y W Z 0 I D I w M j A v Q X V 0 b 1 J l b W 9 2 Z W R D b 2 x 1 b W 5 z M S 5 7 c G x h e W V y X 2 l k L D E w f S Z x d W 9 0 O y w m c X V v d D t T Z W N 0 a W 9 u M S 9 y b 2 9 r a W U g Z H J h Z n Q g M j A y M C 9 B d X R v U m V t b 3 Z l Z E N v b H V t b n M x L n t 0 Z W F t L D E x f S Z x d W 9 0 O y w m c X V v d D t T Z W N 0 a W 9 u M S 9 y b 2 9 r a W U g Z H J h Z n Q g M j A y M C 9 B d X R v U m V t b 3 Z l Z E N v b H V t b n M x L n t w b 3 N p d G l v b i w x M n 0 m c X V v d D s s J n F 1 b 3 Q 7 U 2 V j d G l v b j E v c m 9 v a 2 l l I G R y Y W Z 0 I D I w M j A v Q X V 0 b 1 J l b W 9 2 Z W R D b 2 x 1 b W 5 z M S 5 7 Z n V s b F 9 u Y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m 9 v a 2 l l I G R y Y W Z 0 I D I w M j A v Q X V 0 b 1 J l b W 9 2 Z W R D b 2 x 1 b W 5 z M S 5 7 c 2 V h c 2 9 u L D B 9 J n F 1 b 3 Q 7 L C Z x d W 9 0 O 1 N l Y 3 R p b 2 4 x L 3 J v b 2 t p Z S B k c m F m d C A y M D I w L 0 F 1 d G 9 S Z W 1 v d m V k Q 2 9 s d W 1 u c z E u e 3 J v d W 5 k L D F 9 J n F 1 b 3 Q 7 L C Z x d W 9 0 O 1 N l Y 3 R p b 2 4 x L 3 J v b 2 t p Z S B k c m F m d C A y M D I w L 0 F 1 d G 9 S Z W 1 v d m V k Q 2 9 s d W 1 u c z E u e 3 B p Y 2 s s M n 0 m c X V v d D s s J n F 1 b 3 Q 7 U 2 V j d G l v b j E v c m 9 v a 2 l l I G R y Y W Z 0 I D I w M j A v Q X V 0 b 1 J l b W 9 2 Z W R D b 2 x 1 b W 5 z M S 5 7 b 3 J k a W 5 h b C w z f S Z x d W 9 0 O y w m c X V v d D t T Z W N 0 a W 9 u M S 9 y b 2 9 r a W U g Z H J h Z n Q g M j A y M C 9 B d X R v U m V t b 3 Z l Z E N v b H V t b n M x L n t v d 2 5 l c l 9 y b 3 N 0 Z X J f a W Q s N H 0 m c X V v d D s s J n F 1 b 3 Q 7 U 2 V j d G l v b j E v c m 9 v a 2 l l I G R y Y W Z 0 I D I w M j A v Q X V 0 b 1 J l b W 9 2 Z W R D b 2 x 1 b W 5 z M S 5 7 b 3 d u Z X I s N X 0 m c X V v d D s s J n F 1 b 3 Q 7 U 2 V j d G l v b j E v c m 9 v a 2 l l I G R y Y W Z 0 I D I w M j A v Q X V 0 b 1 J l b W 9 2 Z W R D b 2 x 1 b W 5 z M S 5 7 b 3 J p Z 2 l u Y W x f b 3 d u Z X I s N n 0 m c X V v d D s s J n F 1 b 3 Q 7 U 2 V j d G l v b j E v c m 9 v a 2 l l I G R y Y W Z 0 I D I w M j A v Q X V 0 b 1 J l b W 9 2 Z W R D b 2 x 1 b W 5 z M S 5 7 c G l j a 1 9 u Y W 1 l L D d 9 J n F 1 b 3 Q 7 L C Z x d W 9 0 O 1 N l Y 3 R p b 2 4 x L 3 J v b 2 t p Z S B k c m F m d C A y M D I w L 0 F 1 d G 9 S Z W 1 v d m V k Q 2 9 s d W 1 u c z E u e 3 B s Y W N l a G 9 s Z G V y X 2 5 h b W U s O H 0 m c X V v d D s s J n F 1 b 3 Q 7 U 2 V j d G l v b j E v c m 9 v a 2 l l I G R y Y W Z 0 I D I w M j A v Q X V 0 b 1 J l b W 9 2 Z W R D b 2 x 1 b W 5 z M S 5 7 c 2 F s Y X J 5 L D l 9 J n F 1 b 3 Q 7 L C Z x d W 9 0 O 1 N l Y 3 R p b 2 4 x L 3 J v b 2 t p Z S B k c m F m d C A y M D I w L 0 F 1 d G 9 S Z W 1 v d m V k Q 2 9 s d W 1 u c z E u e 3 B s Y X l l c l 9 p Z C w x M H 0 m c X V v d D s s J n F 1 b 3 Q 7 U 2 V j d G l v b j E v c m 9 v a 2 l l I G R y Y W Z 0 I D I w M j A v Q X V 0 b 1 J l b W 9 2 Z W R D b 2 x 1 b W 5 z M S 5 7 d G V h b S w x M X 0 m c X V v d D s s J n F 1 b 3 Q 7 U 2 V j d G l v b j E v c m 9 v a 2 l l I G R y Y W Z 0 I D I w M j A v Q X V 0 b 1 J l b W 9 2 Z W R D b 2 x 1 b W 5 z M S 5 7 c G 9 z a X R p b 2 4 s M T J 9 J n F 1 b 3 Q 7 L C Z x d W 9 0 O 1 N l Y 3 R p b 2 4 x L 3 J v b 2 t p Z S B k c m F m d C A y M D I w L 0 F 1 d G 9 S Z W 1 v d m V k Q 2 9 s d W 1 u c z E u e 2 Z 1 b G x f b m F t Z S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2 Y j M 4 M j l k Z S 1 l Z j A 0 L T R i Y T I t O T c 3 Y y 0 x N D g x M j R l Z D h j N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S b 2 9 r a W V z M j A y M C I g L z 4 8 R W 5 0 c n k g V H l w Z T 0 i R m l s b E N v d W 5 0 I i B W Y W x 1 Z T 0 i b D c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A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0 V 4 c G F u Z G V k J T I w Z n h H Z X R E c m F m d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E c m F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9 v a 2 l l J T I w U m 9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N v b X B s Z X R l J T I w U m 9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F e H B h b m R l Z C U y M E d l d E R y Y W Z 0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b 3 N 0 Z X I l M j B X a X R o J T I w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F n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y Z W V f Q W d l b n R z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R d W V y e U l E I i B W Y W x 1 Z T 0 i c 2 J i Y z I 1 M T F i L W N k Z D I t N D k 3 Y i 0 5 N T B l L T M 5 Y m I 2 M W Z k M j Z m N i I g L z 4 8 R W 5 0 c n k g V H l w Z T 0 i R m l s b F R h c m d l d E 5 h b W V D d X N 0 b 2 1 p e m V k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d B d 1 V G Q X d Z R E F B Q U E i I C 8 + P E V u d H J 5 I F R 5 c G U 9 I k Z p b G x M Y X N 0 V X B k Y X R l Z C I g V m F s d W U 9 I m Q y M D I x L T A 3 L T I z V D E 1 O j Q z O j E 2 L j Q 0 O T Y 2 M z d a I i A v P j x F b n R y e S B U e X B l P S J G a W x s Q 2 9 1 b n Q i I F Z h b H V l P S J s M j I y I i A v P j x F b n R y e S B U e X B l P S J M b 2 F k Z W R U b 0 F u Y W x 5 c 2 l z U 2 V y d m l j Z X M i I F Z h b H V l P S J s M C I g L z 4 8 R W 5 0 c n k g V H l w Z T 0 i R m l s b E N v b H V t b k 5 h b W V z I i B W Y W x 1 Z T 0 i c 1 s m c X V v d D t O Y W 1 l J n F 1 b 3 Q 7 L C Z x d W 9 0 O 1 B v c y Z x d W 9 0 O y w m c X V v d D t U Z W F t J n F 1 b 3 Q 7 L C Z x d W 9 0 O 0 J 5 Z S Z x d W 9 0 O y w m c X V v d D t B d m V y Y W d l J n F 1 b 3 Q 7 L C Z x d W 9 0 O 1 N 0 Z G V 2 J n F 1 b 3 Q 7 L C Z x d W 9 0 O 1 J h b m s m c X V v d D s s J n F 1 b 3 Q 7 c 2 x l Z X B l c l 9 p Z C Z x d W 9 0 O y w m c X V v d D t 5 Z W F y c 1 9 l e H A m c X V v d D s s J n F 1 b 3 Q 7 Y W d l J n F 1 b 3 Q 7 L C Z x d W 9 0 O 2 l u a n V y e V 9 z d G F 0 d X M m c X V v d D s s J n F 1 b 3 Q 7 c 3 R h d H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Q 2 9 t c G 9 z a X R l I F J v c 3 R l c i 9 D b 2 1 w b G V 0 Z S B S b 3 N 0 Z X I u e 3 N s Z W V w Z X J f a W Q s M H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O Y W 1 l L D B 9 J n F 1 b 3 Q 7 L C Z x d W 9 0 O 1 N l Y 3 R p b 2 4 x L 0 J l Z X J T a G V l d H M v Q 2 h h b m d l Z C B U e X B l L n t Q b 3 M s M X 0 m c X V v d D s s J n F 1 b 3 Q 7 U 2 V j d G l v b j E v Q m V l c l N o Z W V 0 c y 9 D a G F u Z 2 V k I F R 5 c G U u e 1 R l Y W 0 s M n 0 m c X V v d D s s J n F 1 b 3 Q 7 U 2 V j d G l v b j E v Q m V l c l N o Z W V 0 c y 9 D a G F u Z 2 V k I F R 5 c G U u e 0 J 5 Z S w z f S Z x d W 9 0 O y w m c X V v d D t T Z W N 0 a W 9 u M S 9 C Z W V y U 2 h l Z X R z L 0 N o Y W 5 n Z W Q g V H l w Z S 5 7 Q X Z l c m F n Z S w 0 f S Z x d W 9 0 O y w m c X V v d D t T Z W N 0 a W 9 u M S 9 C Z W V y U 2 h l Z X R z L 0 N o Y W 5 n Z W Q g V H l w Z S 5 7 U 3 R k Z X Y s N X 0 m c X V v d D s s J n F 1 b 3 Q 7 U 2 V j d G l v b j E v Q m V l c l N o Z W V 0 c y 9 D a G F u Z 2 V k I F R 5 c G U u e 1 J h b m s s N n 0 m c X V v d D s s J n F 1 b 3 Q 7 U 2 V j d G l v b j E v Q m V l c l N o Z W V 0 c y 9 B Z G R l Z C B D d X N 0 b 2 0 u e 2 Z p e G V k X 3 N s Z W V w Z X J f a W Q s M T R 9 J n F 1 b 3 Q 7 L C Z x d W 9 0 O 1 N l Y 3 R p b 2 4 x L 0 J l Z X J T a G V l d H M v Q 2 h h b m d l Z C B U e X B l M S 5 7 e W V h c n N f Z X h w L D E z f S Z x d W 9 0 O y w m c X V v d D t T Z W N 0 a W 9 u M S 9 w b G F 5 Z X J z L 0 V 4 c G F u Z G V k I E 9 y a W d p b m F s L n t h Z 2 U s M T N 9 J n F 1 b 3 Q 7 L C Z x d W 9 0 O 1 N l Y 3 R p b 2 4 x L 3 B s Y X l l c n M v R X h w Y W 5 k Z W Q g T 3 J p Z 2 l u Y W w u e 2 l u a n V y e V 9 z d G F 0 d X M s M T Z 9 J n F 1 b 3 Q 7 L C Z x d W 9 0 O 1 N l Y 3 R p b 2 4 x L 3 B s Y X l l c n M v R X h w Y W 5 k Z W Q g T 3 J p Z 2 l u Y W w u e 3 N 0 Y X R 1 c y w 1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V l c l N o Z W V 0 c y 9 D a G F u Z 2 V k I F R 5 c G U u e 0 5 h b W U s M H 0 m c X V v d D s s J n F 1 b 3 Q 7 U 2 V j d G l v b j E v Q m V l c l N o Z W V 0 c y 9 D a G F u Z 2 V k I F R 5 c G U u e 1 B v c y w x f S Z x d W 9 0 O y w m c X V v d D t T Z W N 0 a W 9 u M S 9 C Z W V y U 2 h l Z X R z L 0 N o Y W 5 n Z W Q g V H l w Z S 5 7 V G V h b S w y f S Z x d W 9 0 O y w m c X V v d D t T Z W N 0 a W 9 u M S 9 C Z W V y U 2 h l Z X R z L 0 N o Y W 5 n Z W Q g V H l w Z S 5 7 Q n l l L D N 9 J n F 1 b 3 Q 7 L C Z x d W 9 0 O 1 N l Y 3 R p b 2 4 x L 0 J l Z X J T a G V l d H M v Q 2 h h b m d l Z C B U e X B l L n t B d m V y Y W d l L D R 9 J n F 1 b 3 Q 7 L C Z x d W 9 0 O 1 N l Y 3 R p b 2 4 x L 0 J l Z X J T a G V l d H M v Q 2 h h b m d l Z C B U e X B l L n t T d G R l d i w 1 f S Z x d W 9 0 O y w m c X V v d D t T Z W N 0 a W 9 u M S 9 C Z W V y U 2 h l Z X R z L 0 N o Y W 5 n Z W Q g V H l w Z S 5 7 U m F u a y w 2 f S Z x d W 9 0 O y w m c X V v d D t T Z W N 0 a W 9 u M S 9 C Z W V y U 2 h l Z X R z L 0 F k Z G V k I E N 1 c 3 R v b S 5 7 Z m l 4 Z W R f c 2 x l Z X B l c l 9 p Z C w x N H 0 m c X V v d D s s J n F 1 b 3 Q 7 U 2 V j d G l v b j E v Q m V l c l N o Z W V 0 c y 9 D a G F u Z 2 V k I F R 5 c G U x L n t 5 Z W F y c 1 9 l e H A s M T N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c 3 R h d H V z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0 N v b X B v c 2 l 0 Z S B S b 3 N 0 Z X I v Q 2 9 t c G x l d G U g U m 9 z d G V y L n t z b G V l c G V y X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J l Z S U y M E F n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W d l b n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W d l b n R z L 0 V 4 c G F u Z G V k J T I w Q 2 9 t c G 9 z a X R l J T I w U m 9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F n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x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U m 9 v a 2 l l c z I w M j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B Q U F B Q U F B Q U F B Q U F B Q U F B Q T 0 i I C 8 + P E V u d H J 5 I F R 5 c G U 9 I k 5 h d m l n Y X R p b 2 5 T d G V w T m F t Z S I g V m F s d W U 9 I n N O Y X Z p Z 2 F 0 a W 9 u I i A v P j x F b n R y e S B U e X B l P S J G a W x s V G F y Z 2 V 0 T m F t Z U N 1 c 3 R v b W l 6 Z W Q i I F Z h b H V l P S J s M S I g L z 4 8 R W 5 0 c n k g V H l w Z T 0 i R m l s b E x h c 3 R V c G R h d G V k I i B W Y W x 1 Z T 0 i Z D I w M j E t M D c t M j J U M T U 6 M j A 6 N D g u N D Q 3 O D k y O V o i I C 8 + P E V u d H J 5 I F R 5 c G U 9 I k Z p b G x D b 3 V u d C I g V m F s d W U 9 I m w 3 M C I g L z 4 8 R W 5 0 c n k g V H l w Z T 0 i T G 9 h Z G V k V G 9 B b m F s e X N p c 1 N l c n Z p Y 2 V z I i B W Y W x 1 Z T 0 i b D A i I C 8 + P E V u d H J 5 I F R 5 c G U 9 I k Z p b G x D b 2 x 1 b W 5 O Y W 1 l c y I g V m F s d W U 9 I n N b J n F 1 b 3 Q 7 c 2 V h c 2 9 u J n F 1 b 3 Q 7 L C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B s Y X l l c l 9 p Z C Z x d W 9 0 O y w m c X V v d D t 0 Z W F t J n F 1 b 3 Q 7 L C Z x d W 9 0 O 3 B v c 2 l 0 a W 9 u J n F 1 b 3 Q 7 L C Z x d W 9 0 O 2 Z 1 b G x f b m F t Z S Z x d W 9 0 O 1 0 i I C 8 + P E V u d H J 5 I F R 5 c G U 9 I l F 1 Z X J 5 S U Q i I F Z h b H V l P S J z M D k y M 2 Y z N z A t O T Q z Z S 0 0 M G F j L T l k Z D I t O G I 3 Y j g 1 Y z F i Y z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3 J v b 2 t p Z S B k c m F m d C A y M D I x L 0 V 4 c G F u Z G V k I G Z 4 R 2 V 0 R H J h Z n R E Z X R h a W x z L n t y b 3 V u Z C w x f S Z x d W 9 0 O y w m c X V v d D t T Z W N 0 a W 9 u M S 9 y b 2 9 r a W U g Z H J h Z n Q g M j A y M S 9 F e H B h b m R l Z C B m e E d l d E R y Y W Z 0 R G V 0 Y W l s c y 5 7 c G l j a y w y f S Z x d W 9 0 O y w m c X V v d D t T Z W N 0 a W 9 u M S 9 y b 2 9 r a W U g Z H J h Z n Q g M j A y M S 9 F e H B h b m R l Z C B m e E d l d E R y Y W Z 0 R G V 0 Y W l s c y 5 7 b 3 J k a W 5 h b C w z f S Z x d W 9 0 O y w m c X V v d D t T Z W N 0 a W 9 u M S 9 y b 2 9 r a W U g Z H J h Z n Q g M j A y M S 9 F e H B h b m R l Z C B m e E d l d E R y Y W Z 0 R G V 0 Y W l s c y 5 7 b 3 d u Z X J f c m 9 z d G V y X 2 l k L D R 9 J n F 1 b 3 Q 7 L C Z x d W 9 0 O 1 N l Y 3 R p b 2 4 x L 3 J v b 2 t p Z S B k c m F m d C A y M D I x L 0 V 4 c G F u Z G V k I G Z 4 R 2 V 0 R H J h Z n R E Z X R h a W x z L n t v d 2 5 l c i w 1 f S Z x d W 9 0 O y w m c X V v d D t T Z W N 0 a W 9 u M S 9 y b 2 9 r a W U g Z H J h Z n Q g M j A y M S 9 F e H B h b m R l Z C B m e E d l d E R y Y W Z 0 R G V 0 Y W l s c y 5 7 b 3 J p Z 2 l u Y W x f b 3 d u Z X I s N n 0 m c X V v d D s s J n F 1 b 3 Q 7 U 2 V j d G l v b j E v c m 9 v a 2 l l I G R y Y W Z 0 I D I w M j E v R X h w Y W 5 k Z W Q g Z n h H Z X R E c m F m d E R l d G F p b H M u e 3 B p Y 2 t f b m F t Z S w 3 f S Z x d W 9 0 O y w m c X V v d D t T Z W N 0 a W 9 u M S 9 y b 2 9 r a W U g Z H J h Z n Q g M j A y M S 9 F e H B h b m R l Z C B m e E d l d E R y Y W Z 0 R G V 0 Y W l s c y 5 7 c G x h Y 2 V o b 2 x k Z X J f b m F t Z S w 4 f S Z x d W 9 0 O y w m c X V v d D t T Z W N 0 a W 9 u M S 9 y b 2 9 r a W U g Z H J h Z n Q g M j A y M S 9 F e H B h b m R l Z C B m e E d l d E R y Y W Z 0 R G V 0 Y W l s c y 5 7 c 2 F s Y X J 5 L D l 9 J n F 1 b 3 Q 7 L C Z x d W 9 0 O 1 N l Y 3 R p b 2 4 x L 3 J v b 2 t p Z S B k c m F m d C A y M D I x L 0 V 4 c G F u Z G V k I G Z 4 R 2 V 0 R H J h Z n R E Z X R h a W x z L n t w b G F 5 Z X J f a W Q s M T B 9 J n F 1 b 3 Q 7 L C Z x d W 9 0 O 1 N l Y 3 R p b 2 4 x L 3 J v b 2 t p Z S B k c m F m d C A y M D I x L 0 V 4 c G F u Z G V k I G Z 4 R 2 V 0 R H J h Z n R E Z X R h a W x z L n t 0 Z W F t L D E x f S Z x d W 9 0 O y w m c X V v d D t T Z W N 0 a W 9 u M S 9 y b 2 9 r a W U g Z H J h Z n Q g M j A y M S 9 F e H B h b m R l Z C B m e E d l d E R y Y W Z 0 R G V 0 Y W l s c y 5 7 c G 9 z a X R p b 2 4 s M T J 9 J n F 1 b 3 Q 7 L C Z x d W 9 0 O 1 N l Y 3 R p b 2 4 x L 3 J v b 2 t p Z S B k c m F m d C A y M D I x L 0 V 4 c G F u Z G V k I G Z 4 R 2 V 0 R H J h Z n R E Z X R h a W x z L n t m d W x s X 2 5 h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3 J v b 2 t p Z S B k c m F m d C A y M D I x L 0 V 4 c G F u Z G V k I G Z 4 R 2 V 0 R H J h Z n R E Z X R h a W x z L n t y b 3 V u Z C w x f S Z x d W 9 0 O y w m c X V v d D t T Z W N 0 a W 9 u M S 9 y b 2 9 r a W U g Z H J h Z n Q g M j A y M S 9 F e H B h b m R l Z C B m e E d l d E R y Y W Z 0 R G V 0 Y W l s c y 5 7 c G l j a y w y f S Z x d W 9 0 O y w m c X V v d D t T Z W N 0 a W 9 u M S 9 y b 2 9 r a W U g Z H J h Z n Q g M j A y M S 9 F e H B h b m R l Z C B m e E d l d E R y Y W Z 0 R G V 0 Y W l s c y 5 7 b 3 J k a W 5 h b C w z f S Z x d W 9 0 O y w m c X V v d D t T Z W N 0 a W 9 u M S 9 y b 2 9 r a W U g Z H J h Z n Q g M j A y M S 9 F e H B h b m R l Z C B m e E d l d E R y Y W Z 0 R G V 0 Y W l s c y 5 7 b 3 d u Z X J f c m 9 z d G V y X 2 l k L D R 9 J n F 1 b 3 Q 7 L C Z x d W 9 0 O 1 N l Y 3 R p b 2 4 x L 3 J v b 2 t p Z S B k c m F m d C A y M D I x L 0 V 4 c G F u Z G V k I G Z 4 R 2 V 0 R H J h Z n R E Z X R h a W x z L n t v d 2 5 l c i w 1 f S Z x d W 9 0 O y w m c X V v d D t T Z W N 0 a W 9 u M S 9 y b 2 9 r a W U g Z H J h Z n Q g M j A y M S 9 F e H B h b m R l Z C B m e E d l d E R y Y W Z 0 R G V 0 Y W l s c y 5 7 b 3 J p Z 2 l u Y W x f b 3 d u Z X I s N n 0 m c X V v d D s s J n F 1 b 3 Q 7 U 2 V j d G l v b j E v c m 9 v a 2 l l I G R y Y W Z 0 I D I w M j E v R X h w Y W 5 k Z W Q g Z n h H Z X R E c m F m d E R l d G F p b H M u e 3 B p Y 2 t f b m F t Z S w 3 f S Z x d W 9 0 O y w m c X V v d D t T Z W N 0 a W 9 u M S 9 y b 2 9 r a W U g Z H J h Z n Q g M j A y M S 9 F e H B h b m R l Z C B m e E d l d E R y Y W Z 0 R G V 0 Y W l s c y 5 7 c G x h Y 2 V o b 2 x k Z X J f b m F t Z S w 4 f S Z x d W 9 0 O y w m c X V v d D t T Z W N 0 a W 9 u M S 9 y b 2 9 r a W U g Z H J h Z n Q g M j A y M S 9 F e H B h b m R l Z C B m e E d l d E R y Y W Z 0 R G V 0 Y W l s c y 5 7 c 2 F s Y X J 5 L D l 9 J n F 1 b 3 Q 7 L C Z x d W 9 0 O 1 N l Y 3 R p b 2 4 x L 3 J v b 2 t p Z S B k c m F m d C A y M D I x L 0 V 4 c G F u Z G V k I G Z 4 R 2 V 0 R H J h Z n R E Z X R h a W x z L n t w b G F 5 Z X J f a W Q s M T B 9 J n F 1 b 3 Q 7 L C Z x d W 9 0 O 1 N l Y 3 R p b 2 4 x L 3 J v b 2 t p Z S B k c m F m d C A y M D I x L 0 V 4 c G F u Z G V k I G Z 4 R 2 V 0 R H J h Z n R E Z X R h a W x z L n t 0 Z W F t L D E x f S Z x d W 9 0 O y w m c X V v d D t T Z W N 0 a W 9 u M S 9 y b 2 9 r a W U g Z H J h Z n Q g M j A y M S 9 F e H B h b m R l Z C B m e E d l d E R y Y W Z 0 R G V 0 Y W l s c y 5 7 c G 9 z a X R p b 2 4 s M T J 9 J n F 1 b 3 Q 7 L C Z x d W 9 0 O 1 N l Y 3 R p b 2 4 x L 3 J v b 2 t p Z S B k c m F m d C A y M D I x L 0 V 4 c G F u Z G V k I G Z 4 R 2 V 0 R H J h Z n R E Z X R h a W x z L n t m d W x s X 2 5 h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E v R X h w Y W 5 k Z W Q l M j B m e E d l d E R y Y W Z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E c m F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b X B 0 e S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R y Y W Z 0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R y Y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v d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Q a W N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G R y Y W Z 0 J T I w b 3 J k Z X I l M j A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c m 9 z d G V y L W 9 3 b m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G R y Y W Z 0 J T I w d H J h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c m 9 z d G V y L W 9 3 b m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H B s Y X l l c i U y M F R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H R l Y W 0 l M j B U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w b 3 N p d G l v b i U y M F R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G Z 1 b G x f b m F t Z S U y M H B s Y W N l a G 9 s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9 t c G x l d G V k J T I w R H J h Z n Q l M j B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R y Y W Z 0 J T I w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H B s Y X l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B Z 2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x L T A 3 L T I y V D E 5 O j Q x O j Q 3 L j I x N j M y N z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h h Y m N k Y W V m L W I z Y m I t N D d m N S 1 i Y 2 F m L T I 4 Y m M 4 N W Q 0 M T U x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d H J h Z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x L T A 3 L T I y V D E 5 O j Q x O j Q 3 L j U 2 M j M y O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h h Y m N k Y W V m L W I z Y m I t N D d m N S 1 i Y 2 F m L T I 4 Y m M 4 N W Q 0 M T U x Z S I g L z 4 8 L 1 N 0 Y W J s Z U V u d H J p Z X M + P C 9 J d G V t P j x J d G V t P j x J d G V t T G 9 j Y X R p b 2 4 + P E l 0 Z W 1 U e X B l P k Z v c m 1 1 b G E 8 L 0 l 0 Z W 1 U e X B l P j x J d G V t U G F 0 a D 5 T Z W N 0 a W 9 u M S 9 0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V H J h b n N h Y 3 R p b 2 5 z P C 9 J d G V t U G F 0 a D 4 8 L 0 l 0 Z W 1 M b 2 N h d G l v b j 4 8 U 3 R h Y m x l R W 5 0 c m l l c z 4 8 R W 5 0 c n k g V H l w Z T 0 i U X V l c n l H c m 9 1 c E l E I i B W Y W x 1 Z T 0 i c z h h Y m N k Y W V m L W I z Y m I t N D d m N S 1 i Y 2 F m L T I 4 Y m M 4 N W Q 0 M T U x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y M l Q x O T o 0 M T o 0 N y 4 y N D c z M j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F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E h p c 3 R v c n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I E h p c 3 R v c n k v U m V t b 3 Z l Z C B F c n J v c n M u e 3 N l Y X N v b i w w f S Z x d W 9 0 O y w m c X V v d D t T Z W N 0 a W 9 u M S 9 U c m F u c 2 F j d G l v b i B I a X N 0 b 3 J 5 L 1 J l b W 9 2 Z W Q g R X J y b 3 J z L n t s Z W F n d W V f a W Q s M X 0 m c X V v d D s s J n F 1 b 3 Q 7 U 2 V j d G l v b j E v V H J h b n N h Y 3 R p b 2 4 g S G l z d G 9 y e S 9 S Z W 1 v d m V k I E V y c m 9 y c y 5 7 d 2 V l a y w y f S Z x d W 9 0 O y w m c X V v d D t T Z W N 0 a W 9 u M S 9 U c m F u c 2 F j d G l v b i B I a X N 0 b 3 J 5 L 0 V 4 c G F u Z G V k I F R y Y W 5 z Y W N 0 a W 9 u c y 5 7 d 2 F p d m V y X 2 J 1 Z G d l d C w z f S Z x d W 9 0 O y w m c X V v d D t T Z W N 0 a W 9 u M S 9 U c m F u c 2 F j d G l v b i B I a X N 0 b 3 J 5 L 0 V 4 c G F u Z G V k I F R y Y W 5 z Y W N 0 a W 9 u c y 5 7 d H l w Z S w 0 f S Z x d W 9 0 O y w m c X V v d D t T Z W N 0 a W 9 u M S 9 U c m F u c 2 F j d G l v b i B I a X N 0 b 3 J 5 L 0 V 4 c G F u Z G V k I F R y Y W 5 z Y W N 0 a W 9 u c y 5 7 d H J h b n N h Y 3 R p b 2 5 f a W Q s N X 0 m c X V v d D s s J n F 1 b 3 Q 7 U 2 V j d G l v b j E v V H J h b n N h Y 3 R p b 2 4 g S G l z d G 9 y e S 9 F e H B h b m R l Z C B U c m F u c 2 F j d G l v b n M u e 3 N 0 Y X R 1 c 1 9 1 c G R h d G V k L D Z 9 J n F 1 b 3 Q 7 L C Z x d W 9 0 O 1 N l Y 3 R p b 2 4 x L 1 R y Y W 5 z Y W N 0 a W 9 u I E h p c 3 R v c n k v R X h w Y W 5 k Z W Q g V H J h b n N h Y 3 R p b 2 5 z L n t z d G F 0 d X M s N 3 0 m c X V v d D s s J n F 1 b 3 Q 7 U 2 V j d G l v b j E v V H J h b n N h Y 3 R p b 2 4 g S G l z d G 9 y e S 9 F e H B h b m R l Z C B U c m F u c 2 F j d G l v b n M u e 3 N l d H R p b m d z L D h 9 J n F 1 b 3 Q 7 L C Z x d W 9 0 O 1 N l Y 3 R p b 2 4 x L 1 R y Y W 5 z Y W N 0 a W 9 u I E h p c 3 R v c n k v R X h w Y W 5 k Z W Q g V H J h b n N h Y 3 R p b 2 5 z L n t y b 3 N 0 Z X J f a W R z L D l 9 J n F 1 b 3 Q 7 L C Z x d W 9 0 O 1 N l Y 3 R p b 2 4 x L 1 R y Y W 5 z Y W N 0 a W 9 u I E h p c 3 R v c n k v R X h w Y W 5 k Z W Q g V H J h b n N h Y 3 R p b 2 5 z L n t t Z X R h Z G F 0 Y S w x M H 0 m c X V v d D s s J n F 1 b 3 Q 7 U 2 V j d G l v b j E v V H J h b n N h Y 3 R p b 2 4 g S G l z d G 9 y e S 9 F e H B h b m R l Z C B U c m F u c 2 F j d G l v b n M u e 2 x l Z y w x M X 0 m c X V v d D s s J n F 1 b 3 Q 7 U 2 V j d G l v b j E v V H J h b n N h Y 3 R p b 2 4 g S G l z d G 9 y e S 9 F e H B h b m R l Z C B U c m F u c 2 F j d G l v b n M u e 2 R y b 3 B z L D E y f S Z x d W 9 0 O y w m c X V v d D t T Z W N 0 a W 9 u M S 9 U c m F u c 2 F j d G l v b i B I a X N 0 b 3 J 5 L 0 V 4 c G F u Z G V k I F R y Y W 5 z Y W N 0 a W 9 u c y 5 7 Z H J h Z n R f c G l j a 3 M s M T N 9 J n F 1 b 3 Q 7 L C Z x d W 9 0 O 1 N l Y 3 R p b 2 4 x L 1 R y Y W 5 z Y W N 0 a W 9 u I E h p c 3 R v c n k v R X h w Y W 5 k Z W Q g V H J h b n N h Y 3 R p b 2 5 z L n t j c m V h d G 9 y L D E 0 f S Z x d W 9 0 O y w m c X V v d D t T Z W N 0 a W 9 u M S 9 U c m F u c 2 F j d G l v b i B I a X N 0 b 3 J 5 L 0 V 4 c G F u Z G V k I F R y Y W 5 z Y W N 0 a W 9 u c y 5 7 Y 3 J l Y X R l Z C w x N X 0 m c X V v d D s s J n F 1 b 3 Q 7 U 2 V j d G l v b j E v V H J h b n N h Y 3 R p b 2 4 g S G l z d G 9 y e S 9 F e H B h b m R l Z C B U c m F u c 2 F j d G l v b n M u e 2 N v b n N l b n R l c l 9 p Z H M s M T Z 9 J n F 1 b 3 Q 7 L C Z x d W 9 0 O 1 N l Y 3 R p b 2 4 x L 1 R y Y W 5 z Y W N 0 a W 9 u I E h p c 3 R v c n k v R X h w Y W 5 k Z W Q g V H J h b n N h Y 3 R p b 2 5 z L n t h Z G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H J h b n N h Y 3 R p b 2 4 g S G l z d G 9 y e S 9 S Z W 1 v d m V k I E V y c m 9 y c y 5 7 c 2 V h c 2 9 u L D B 9 J n F 1 b 3 Q 7 L C Z x d W 9 0 O 1 N l Y 3 R p b 2 4 x L 1 R y Y W 5 z Y W N 0 a W 9 u I E h p c 3 R v c n k v U m V t b 3 Z l Z C B F c n J v c n M u e 2 x l Y W d 1 Z V 9 p Z C w x f S Z x d W 9 0 O y w m c X V v d D t T Z W N 0 a W 9 u M S 9 U c m F u c 2 F j d G l v b i B I a X N 0 b 3 J 5 L 1 J l b W 9 2 Z W Q g R X J y b 3 J z L n t 3 Z W V r L D J 9 J n F 1 b 3 Q 7 L C Z x d W 9 0 O 1 N l Y 3 R p b 2 4 x L 1 R y Y W 5 z Y W N 0 a W 9 u I E h p c 3 R v c n k v R X h w Y W 5 k Z W Q g V H J h b n N h Y 3 R p b 2 5 z L n t 3 Y W l 2 Z X J f Y n V k Z 2 V 0 L D N 9 J n F 1 b 3 Q 7 L C Z x d W 9 0 O 1 N l Y 3 R p b 2 4 x L 1 R y Y W 5 z Y W N 0 a W 9 u I E h p c 3 R v c n k v R X h w Y W 5 k Z W Q g V H J h b n N h Y 3 R p b 2 5 z L n t 0 e X B l L D R 9 J n F 1 b 3 Q 7 L C Z x d W 9 0 O 1 N l Y 3 R p b 2 4 x L 1 R y Y W 5 z Y W N 0 a W 9 u I E h p c 3 R v c n k v R X h w Y W 5 k Z W Q g V H J h b n N h Y 3 R p b 2 5 z L n t 0 c m F u c 2 F j d G l v b l 9 p Z C w 1 f S Z x d W 9 0 O y w m c X V v d D t T Z W N 0 a W 9 u M S 9 U c m F u c 2 F j d G l v b i B I a X N 0 b 3 J 5 L 0 V 4 c G F u Z G V k I F R y Y W 5 z Y W N 0 a W 9 u c y 5 7 c 3 R h d H V z X 3 V w Z G F 0 Z W Q s N n 0 m c X V v d D s s J n F 1 b 3 Q 7 U 2 V j d G l v b j E v V H J h b n N h Y 3 R p b 2 4 g S G l z d G 9 y e S 9 F e H B h b m R l Z C B U c m F u c 2 F j d G l v b n M u e 3 N 0 Y X R 1 c y w 3 f S Z x d W 9 0 O y w m c X V v d D t T Z W N 0 a W 9 u M S 9 U c m F u c 2 F j d G l v b i B I a X N 0 b 3 J 5 L 0 V 4 c G F u Z G V k I F R y Y W 5 z Y W N 0 a W 9 u c y 5 7 c 2 V 0 d G l u Z 3 M s O H 0 m c X V v d D s s J n F 1 b 3 Q 7 U 2 V j d G l v b j E v V H J h b n N h Y 3 R p b 2 4 g S G l z d G 9 y e S 9 F e H B h b m R l Z C B U c m F u c 2 F j d G l v b n M u e 3 J v c 3 R l c l 9 p Z H M s O X 0 m c X V v d D s s J n F 1 b 3 Q 7 U 2 V j d G l v b j E v V H J h b n N h Y 3 R p b 2 4 g S G l z d G 9 y e S 9 F e H B h b m R l Z C B U c m F u c 2 F j d G l v b n M u e 2 1 l d G F k Y X R h L D E w f S Z x d W 9 0 O y w m c X V v d D t T Z W N 0 a W 9 u M S 9 U c m F u c 2 F j d G l v b i B I a X N 0 b 3 J 5 L 0 V 4 c G F u Z G V k I F R y Y W 5 z Y W N 0 a W 9 u c y 5 7 b G V n L D E x f S Z x d W 9 0 O y w m c X V v d D t T Z W N 0 a W 9 u M S 9 U c m F u c 2 F j d G l v b i B I a X N 0 b 3 J 5 L 0 V 4 c G F u Z G V k I F R y Y W 5 z Y W N 0 a W 9 u c y 5 7 Z H J v c H M s M T J 9 J n F 1 b 3 Q 7 L C Z x d W 9 0 O 1 N l Y 3 R p b 2 4 x L 1 R y Y W 5 z Y W N 0 a W 9 u I E h p c 3 R v c n k v R X h w Y W 5 k Z W Q g V H J h b n N h Y 3 R p b 2 5 z L n t k c m F m d F 9 w a W N r c y w x M 3 0 m c X V v d D s s J n F 1 b 3 Q 7 U 2 V j d G l v b j E v V H J h b n N h Y 3 R p b 2 4 g S G l z d G 9 y e S 9 F e H B h b m R l Z C B U c m F u c 2 F j d G l v b n M u e 2 N y Z W F 0 b 3 I s M T R 9 J n F 1 b 3 Q 7 L C Z x d W 9 0 O 1 N l Y 3 R p b 2 4 x L 1 R y Y W 5 z Y W N 0 a W 9 u I E h p c 3 R v c n k v R X h w Y W 5 k Z W Q g V H J h b n N h Y 3 R p b 2 5 z L n t j c m V h d G V k L D E 1 f S Z x d W 9 0 O y w m c X V v d D t T Z W N 0 a W 9 u M S 9 U c m F u c 2 F j d G l v b i B I a X N 0 b 3 J 5 L 0 V 4 c G F u Z G V k I F R y Y W 5 z Y W N 0 a W 9 u c y 5 7 Y 2 9 u c 2 V u d G V y X 2 l k c y w x N n 0 m c X V v d D s s J n F 1 b 3 Q 7 U 2 V j d G l v b j E v V H J h b n N h Y 3 R p b 2 4 g S G l z d G 9 y e S 9 F e H B h b m R l Z C B U c m F u c 2 F j d G l v b n M u e 2 F k Z H M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b G V h Z 3 V l X 2 l k J n F 1 b 3 Q 7 L C Z x d W 9 0 O 3 d l Z W s m c X V v d D s s J n F 1 b 3 Q 7 d 2 F p d m V y X 2 J 1 Z G d l d C Z x d W 9 0 O y w m c X V v d D t 0 e X B l J n F 1 b 3 Q 7 L C Z x d W 9 0 O 3 R y Y W 5 z Y W N 0 a W 9 u X 2 l k J n F 1 b 3 Q 7 L C Z x d W 9 0 O 3 N 0 Y X R 1 c 1 9 1 c G R h d G V k J n F 1 b 3 Q 7 L C Z x d W 9 0 O 3 N 0 Y X R 1 c y Z x d W 9 0 O y w m c X V v d D t z Z X R 0 a W 5 n c y Z x d W 9 0 O y w m c X V v d D t y b 3 N 0 Z X J f a W R z J n F 1 b 3 Q 7 L C Z x d W 9 0 O 2 1 l d G F k Y X R h J n F 1 b 3 Q 7 L C Z x d W 9 0 O 2 x l Z y Z x d W 9 0 O y w m c X V v d D t k c m 9 w c y Z x d W 9 0 O y w m c X V v d D t k c m F m d F 9 w a W N r c y Z x d W 9 0 O y w m c X V v d D t j c m V h d G 9 y J n F 1 b 3 Q 7 L C Z x d W 9 0 O 2 N y Z W F 0 Z W Q m c X V v d D s s J n F 1 b 3 Q 7 Y 2 9 u c 2 V u d G V y X 2 l k c y Z x d W 9 0 O y w m c X V v d D t h Z G R z J n F 1 b 3 Q 7 X S I g L z 4 8 R W 5 0 c n k g V H l w Z T 0 i R m l s b E N v b H V t b l R 5 c G V z I i B W Y W x 1 Z T 0 i c 0 F 3 Q U F B Q U F B Q U F B Q U F B Q U F B Q U F B Q U F B Q S I g L z 4 8 R W 5 0 c n k g V H l w Z T 0 i R m l s b E x h c 3 R V c G R h d G V k I i B W Y W x 1 Z T 0 i Z D I w M j E t M D c t M j N U M T U 6 M z g 6 M T Y u O D A y O T c 4 N 1 o i I C 8 + P E V u d H J 5 I F R 5 c G U 9 I k Z p b G x F c n J v c k N v Z G U i I F Z h b H V l P S J z V W 5 r b m 9 3 b i I g L z 4 8 R W 5 0 c n k g V H l w Z T 0 i U X V l c n l J R C I g V m F s d W U 9 I n N i M G Z h M D Z k Z C 0 w Y 2 E 4 L T R k N T I t O T J j M i 0 2 N 2 Y x M T U 5 Y j J k N m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l M j B I a X N 0 b 3 J 5 L 1 d l Z W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I a X N 0 b 3 J 5 L 0 x l Y W d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E h p c 3 R v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E h p c 3 R v c n k v R X h w Y W 5 k Z W Q l M j B 3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I a X N 0 b 3 J 5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J T I w S G l z d G 9 y e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I a X N 0 b 3 J 5 L 0 V 4 c G F u Z G V k J T I w V H J h b n N h Y 3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Q b G F 5 Z X J S b 3 N 0 Z X J S Z W N v c m R U b 1 R l e H Q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Z p b G x M Y X N 0 V X B k Y X R l Z C I g V m F s d W U 9 I m Q y M D I x L T A 3 L T I z V D E 1 O j I 5 O j I 2 L j A 2 N D c 1 M j l a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4 v R 3 J v d X B l Z C B S b 3 d z L n t w b G F 5 Z X J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m 9 r Z W Q g R n V u Y 3 R p b 2 4 v R 3 J v d X B l Z C B S b 3 d z L n t w b G F 5 Z X J z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4 U G x h e W V y U m 9 z d G V y U m V j b 3 J k V G 9 U Z X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H J h Z n R Q a W N r V G 9 U Z X h 0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I y V D I z O j E 4 O j A z L j k y O D U y O T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y b 3 N 0 Z X I t b 3 d u Z X J z L 0 V 4 c G F u Z G V k I E N v b H V t b j E u e 3 J v c 3 R l c l 9 p Z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3 J v c 3 R l c i 1 v d 2 5 l c n M v R X h w Y W 5 k Z W Q g Q 2 9 s d W 1 u M S 5 7 c m 9 z d G V y X 2 l k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j d G l v b j E v c m 9 z d G V y L W 9 3 b m V y c y 9 F e H B h b m R l Z C B D b 2 x 1 b W 4 x L n t y b 3 N 0 Z X J f a W Q s M H 0 m c X V v d D s s J n F 1 b 3 Q 7 S 2 V 5 Q 2 9 s d W 1 u Q 2 9 1 b n Q m c X V v d D s 6 M X 1 d L C Z x d W 9 0 O 2 N v b H V t b k l k Z W 5 0 a X R p Z X M m c X V v d D s 6 W y Z x d W 9 0 O 1 N l Y 3 R p b 2 4 x L 0 l u d m 9 r Z W Q g R n V u Y 3 R p b 2 4 g K D M p L 0 N o Y W 5 n Z W Q g V H l w Z S 5 7 c 2 V h c 2 9 u L D B 9 J n F 1 b 3 Q 7 L C Z x d W 9 0 O 1 N l Y 3 R p b 2 4 x L 0 l u d m 9 r Z W Q g R n V u Y 3 R p b 2 4 g K D M p L 0 N o Y W 5 n Z W Q g V H l w Z S 5 7 c m 9 1 b m Q s M X 0 m c X V v d D s s J n F 1 b 3 Q 7 U 2 V j d G l v b j E v S W 5 2 b 2 t l Z C B G d W 5 j d G l v b i A o M y k v Q 2 h h b m d l Z C B U e X B l L n t y b 3 N 0 Z X J f a W Q s M n 0 m c X V v d D s s J n F 1 b 3 Q 7 U 2 V j d G l v b j E v S W 5 2 b 2 t l Z C B G d W 5 j d G l v b i A o M y k v Q 2 h h b m d l Z C B U e X B l L n t w c m V 2 a W 9 1 c 1 9 v d 2 5 l c l 9 p Z C w z f S Z x d W 9 0 O y w m c X V v d D t T Z W N 0 a W 9 u M S 9 J b n Z v a 2 V k I E Z 1 b m N 0 a W 9 u I C g z K S 9 D a G F u Z 2 V k I F R 5 c G U u e 2 9 3 b m V y X 2 l k L D R 9 J n F 1 b 3 Q 7 L C Z x d W 9 0 O 1 N l Y 3 R p b 2 4 x L 0 l u d m 9 r Z W Q g R n V u Y 3 R p b 2 4 g K D M p L 0 N o Y W 5 n Z W Q g V H l w Z S 5 7 b G V h Z 3 V l X 2 l k L D V 9 J n F 1 b 3 Q 7 L C Z x d W 9 0 O 1 N l Y 3 R p b 2 4 x L 2 9 3 b m V y c y 9 F e H B h b m R l Z C B D b 2 x 1 b W 4 x L n t k a X N w b G F 5 X 2 5 h b W U s M 3 0 m c X V v d D s s J n F 1 b 3 Q 7 U 2 V j d G l v b j E v b 3 d u Z X J z L 0 V 4 c G F u Z G V k I E N v b H V t b j E u e 2 R p c 3 B s Y X l f b m F t Z S w z f S Z x d W 9 0 O y w m c X V v d D t T Z W N 0 a W 9 u M S 9 v d 2 5 l c n M v R X h w Y W 5 k Z W Q g Q 2 9 s d W 1 u M S 5 7 Z G l z c G x h e V 9 u Y W 1 l L D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u d m 9 r Z W Q g R n V u Y 3 R p b 2 4 g K D M p L 0 N o Y W 5 n Z W Q g V H l w Z S 5 7 c 2 V h c 2 9 u L D B 9 J n F 1 b 3 Q 7 L C Z x d W 9 0 O 1 N l Y 3 R p b 2 4 x L 0 l u d m 9 r Z W Q g R n V u Y 3 R p b 2 4 g K D M p L 0 N o Y W 5 n Z W Q g V H l w Z S 5 7 c m 9 1 b m Q s M X 0 m c X V v d D s s J n F 1 b 3 Q 7 U 2 V j d G l v b j E v S W 5 2 b 2 t l Z C B G d W 5 j d G l v b i A o M y k v Q 2 h h b m d l Z C B U e X B l L n t y b 3 N 0 Z X J f a W Q s M n 0 m c X V v d D s s J n F 1 b 3 Q 7 U 2 V j d G l v b j E v S W 5 2 b 2 t l Z C B G d W 5 j d G l v b i A o M y k v Q 2 h h b m d l Z C B U e X B l L n t w c m V 2 a W 9 1 c 1 9 v d 2 5 l c l 9 p Z C w z f S Z x d W 9 0 O y w m c X V v d D t T Z W N 0 a W 9 u M S 9 J b n Z v a 2 V k I E Z 1 b m N 0 a W 9 u I C g z K S 9 D a G F u Z 2 V k I F R 5 c G U u e 2 9 3 b m V y X 2 l k L D R 9 J n F 1 b 3 Q 7 L C Z x d W 9 0 O 1 N l Y 3 R p b 2 4 x L 0 l u d m 9 r Z W Q g R n V u Y 3 R p b 2 4 g K D M p L 0 N o Y W 5 n Z W Q g V H l w Z S 5 7 b G V h Z 3 V l X 2 l k L D V 9 J n F 1 b 3 Q 7 L C Z x d W 9 0 O 1 N l Y 3 R p b 2 4 x L 2 9 3 b m V y c y 9 F e H B h b m R l Z C B D b 2 x 1 b W 4 x L n t k a X N w b G F 5 X 2 5 h b W U s M 3 0 m c X V v d D s s J n F 1 b 3 Q 7 U 2 V j d G l v b j E v b 3 d u Z X J z L 0 V 4 c G F u Z G V k I E N v b H V t b j E u e 2 R p c 3 B s Y X l f b m F t Z S w z f S Z x d W 9 0 O y w m c X V v d D t T Z W N 0 a W 9 u M S 9 v d 2 5 l c n M v R X h w Y W 5 k Z W Q g Q 2 9 s d W 1 u M S 5 7 Z G l z c G x h e V 9 u Y W 1 l L D N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J v c 3 R l c i 1 v d 2 5 l c n M v R X h w Y W 5 k Z W Q g Q 2 9 s d W 1 u M S 5 7 c m 9 z d G V y X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c m 9 z d G V y L W 9 3 b m V y c y 9 F e H B h b m R l Z C B D b 2 x 1 b W 4 x L n t y b 3 N 0 Z X J f a W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W N 0 a W 9 u M S 9 y b 3 N 0 Z X I t b 3 d u Z X J z L 0 V 4 c G F u Z G V k I E N v b H V t b j E u e 3 J v c 3 R l c l 9 p Z C w w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h E c m F m d F B p Y 2 t U b 1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I a X N 0 b 3 J 5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y Y W R l X 0 h p c 3 R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4 g S G l z d G 9 y e S 9 S Z W 1 v d m V k I E V y c m 9 y c y 5 7 c 2 V h c 2 9 u L D B 9 J n F 1 b 3 Q 7 L C Z x d W 9 0 O 1 N l Y 3 R p b 2 4 x L 1 R y Y W R l I E h p c 3 R v c n k v Q 2 h h b m d l Z C B U e X B l L n t 3 Z W V r L D F 9 J n F 1 b 3 Q 7 L C Z x d W 9 0 O 1 N l Y 3 R p b 2 4 x L 1 R y Y W R l I E h p c 3 R v c n k v Q 2 h h b m d l Z C B U e X B l L n t k Y X R l L D J 9 J n F 1 b 3 Q 7 L C Z x d W 9 0 O 1 N l Y 3 R p b 2 4 x L 1 R y Y W R l I E h p c 3 R v c n k v Q 2 h h b m d l Z C B U e X B l L n t k c m F m d F 9 w a W N r c y w z f S Z x d W 9 0 O y w m c X V v d D t T Z W N 0 a W 9 u M S 9 U c m F k Z S B I a X N 0 b 3 J 5 L 0 N o Y W 5 n Z W Q g V H l w Z S 5 7 Y W R k Z W R f c G x h e W V y c y w 0 f S Z x d W 9 0 O y w m c X V v d D t T Z W N 0 a W 9 u M S 9 U c m F k Z S B I a X N 0 b 3 J 5 L 0 N o Y W 5 n Z W Q g V H l w Z S 5 7 Z H J v c H B l Z F 9 w b G F 5 Z X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y Y W 5 z Y W N 0 a W 9 u I E h p c 3 R v c n k v U m V t b 3 Z l Z C B F c n J v c n M u e 3 N l Y X N v b i w w f S Z x d W 9 0 O y w m c X V v d D t T Z W N 0 a W 9 u M S 9 U c m F k Z S B I a X N 0 b 3 J 5 L 0 N o Y W 5 n Z W Q g V H l w Z S 5 7 d 2 V l a y w x f S Z x d W 9 0 O y w m c X V v d D t T Z W N 0 a W 9 u M S 9 U c m F k Z S B I a X N 0 b 3 J 5 L 0 N o Y W 5 n Z W Q g V H l w Z S 5 7 Z G F 0 Z S w y f S Z x d W 9 0 O y w m c X V v d D t T Z W N 0 a W 9 u M S 9 U c m F k Z S B I a X N 0 b 3 J 5 L 0 N o Y W 5 n Z W Q g V H l w Z S 5 7 Z H J h Z n R f c G l j a 3 M s M 3 0 m c X V v d D s s J n F 1 b 3 Q 7 U 2 V j d G l v b j E v V H J h Z G U g S G l z d G 9 y e S 9 D a G F u Z 2 V k I F R 5 c G U u e 2 F k Z G V k X 3 B s Y X l l c n M s N H 0 m c X V v d D s s J n F 1 b 3 Q 7 U 2 V j d G l v b j E v V H J h Z G U g S G l z d G 9 y e S 9 D a G F u Z 2 V k I F R 5 c G U u e 2 R y b 3 B w Z W R f c G x h e W V y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V h c 2 9 u J n F 1 b 3 Q 7 L C Z x d W 9 0 O 3 d l Z W s m c X V v d D s s J n F 1 b 3 Q 7 Z G F 0 Z S Z x d W 9 0 O y w m c X V v d D t k c m F m d F 9 w a W N r c y Z x d W 9 0 O y w m c X V v d D t h Z G R l Z F 9 w b G F 5 Z X J z J n F 1 b 3 Q 7 L C Z x d W 9 0 O 2 R y b 3 B w Z W R f c G x h e W V y c y Z x d W 9 0 O 1 0 i I C 8 + P E V u d H J 5 I F R 5 c G U 9 I k Z p b G x D b 2 x 1 b W 5 U e X B l c y I g V m F s d W U 9 I n N B d 1 V I Q m d Z R y I g L z 4 8 R W 5 0 c n k g V H l w Z T 0 i R m l s b E x h c 3 R V c G R h d G V k I i B W Y W x 1 Z T 0 i Z D I w M j E t M D c t M j N U M T U 6 M z U 6 N T E u N D k y N j A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l F 1 Z X J 5 S U Q i I F Z h b H V l P S J z M z g y Y z Y x Z D I t N G Z l Y y 0 0 Z D U 1 L W F i O T E t Y j k 1 Z D B m M z g 2 N z B k I i A v P j w v U 3 R h Y m x l R W 5 0 c m l l c z 4 8 L 0 l 0 Z W 0 + P E l 0 Z W 0 + P E l 0 Z W 1 M b 2 N h d G l v b j 4 8 S X R l b V R 5 c G U + R m 9 y b X V s Y T w v S X R l b V R 5 c G U + P E l 0 Z W 1 Q Y X R o P l N l Y 3 R p b 2 4 x L 1 R y Y W R l J T I w S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I a X N 0 b 3 J 5 L 0 R y b 3 B w Z W Q l M j B Q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I a X N 0 b 3 J 5 L 0 F k Z G V k J T I w U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I a X N 0 b 3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w 3 y j b M H G S p R s b M H j D e S / A A A A A A I A A A A A A A N m A A D A A A A A E A A A A N J 1 7 a Z h m F d 3 U j 9 I c K R U O W I A A A A A B I A A A K A A A A A Q A A A A X w 9 W l 7 W b X M 9 5 W N W M u W n a c l A A A A B C 5 j T V C v J q i 1 H O B 4 2 n 5 X X l 7 x A Q A b 4 x 4 4 4 W + H / k B o d Y L t 9 G n L q 9 y Y n 1 i H 0 s 7 K 4 7 I O 0 X 6 f R O L G S c 1 P W H q z 4 R k i J F f u o I k b G d B 1 W g W Z E x v I N o F h Q A A A C 4 8 K G B y G p B P l + d o 0 Y j c E B 2 9 r 5 r h g = = < / D a t a M a s h u p > 
</file>

<file path=customXml/itemProps1.xml><?xml version="1.0" encoding="utf-8"?>
<ds:datastoreItem xmlns:ds="http://schemas.openxmlformats.org/officeDocument/2006/customXml" ds:itemID="{67418241-3EB9-4154-AC91-DC925737F9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  <ds:schemaRef ds:uri="http://www.w3.org/2000/xmlns/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FD7D139E-BCC9-4A1A-9B5A-E3E24BC7E52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94e2d75-a76b-4424-89d0-89cd3d639cda"/>
    <ds:schemaRef ds:uri="329e5d6d-40d2-4d98-a804-f29105ddbb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A68FF4-2C8D-4BEF-801E-21CE9A0E5F80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2018 Projections</vt:lpstr>
      <vt:lpstr>ESPNTeams</vt:lpstr>
      <vt:lpstr>Owners</vt:lpstr>
      <vt:lpstr>Full Roster</vt:lpstr>
      <vt:lpstr>Free Agents</vt:lpstr>
      <vt:lpstr>2020 FFA</vt:lpstr>
      <vt:lpstr>Beer Sheet</vt:lpstr>
      <vt:lpstr>Trades Record</vt:lpstr>
      <vt:lpstr>2020 Draft</vt:lpstr>
      <vt:lpstr>2019 Draft</vt:lpstr>
      <vt:lpstr>2018 Draft</vt:lpstr>
      <vt:lpstr>BeerMap</vt:lpstr>
      <vt:lpstr>2021 Rookies</vt:lpstr>
      <vt:lpstr>2020 Rookies</vt:lpstr>
      <vt:lpstr>2019 Rookies</vt:lpstr>
      <vt:lpstr>2018 Rookies</vt:lpstr>
      <vt:lpstr>2017 Rookies</vt:lpstr>
      <vt:lpstr>2017 Draft</vt:lpstr>
      <vt:lpstr>2016 Draft</vt:lpstr>
      <vt:lpstr>Players</vt:lpstr>
      <vt:lpstr>Midseason Roster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Pranger, Adam</cp:lastModifiedBy>
  <dcterms:created xsi:type="dcterms:W3CDTF">2019-07-22T23:02:04Z</dcterms:created>
  <dcterms:modified xsi:type="dcterms:W3CDTF">2021-07-23T15:43:39Z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2019-12-19 15:46:25Z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0x010100711123585F91E54385D93B5C83CE681E</vt:lpwstr>
  </property>
</Properties>
</file>